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TART HERE" sheetId="1" state="visible" r:id="rId1"/>
    <sheet xmlns:r="http://schemas.openxmlformats.org/officeDocument/2006/relationships" name="Holdings" sheetId="2" state="visible" r:id="rId2"/>
    <sheet xmlns:r="http://schemas.openxmlformats.org/officeDocument/2006/relationships" name="INDEX" sheetId="3" state="visible" r:id="rId3"/>
    <sheet xmlns:r="http://schemas.openxmlformats.org/officeDocument/2006/relationships" name="Lists" sheetId="4" state="visible" r:id="rId4"/>
  </sheets>
  <definedNames>
    <definedName name="_xlnm._FilterDatabase" localSheetId="1" hidden="1">'Holdings'!$A$1:$AJ$1</definedName>
  </definedNames>
  <calcPr calcId="124519" fullCalcOnLoad="1" refMode="A1" iterate="0" iterateCount="100" iterateDelta="0.0001"/>
</workbook>
</file>

<file path=xl/styles.xml><?xml version="1.0" encoding="utf-8"?>
<styleSheet xmlns="http://schemas.openxmlformats.org/spreadsheetml/2006/main">
  <numFmts count="1">
    <numFmt numFmtId="164" formatCode="\$#,##0.00"/>
  </numFmts>
  <fonts count="29">
    <font>
      <name val="Calibri"/>
      <charset val="1"/>
      <family val="2"/>
      <color theme="1"/>
      <sz val="11"/>
    </font>
    <font>
      <name val="Arial"/>
      <family val="0"/>
      <sz val="10"/>
    </font>
    <font>
      <name val="Arial"/>
      <family val="0"/>
      <sz val="10"/>
    </font>
    <font>
      <name val="Arial"/>
      <family val="0"/>
      <sz val="10"/>
    </font>
    <font>
      <name val="Arial"/>
      <charset val="1"/>
      <family val="0"/>
      <b val="1"/>
      <color rgb="FFB8962E"/>
      <sz val="20"/>
    </font>
    <font>
      <name val="Arial"/>
      <charset val="1"/>
      <family val="0"/>
      <i val="1"/>
      <color rgb="FFFFFFFF"/>
      <sz val="10"/>
    </font>
    <font>
      <name val="Arial"/>
      <charset val="1"/>
      <family val="0"/>
      <b val="1"/>
      <color rgb="FFB8962E"/>
      <sz val="13"/>
    </font>
    <font>
      <name val="Arial"/>
      <charset val="1"/>
      <family val="0"/>
      <color rgb="FF4A4A4A"/>
      <sz val="11"/>
    </font>
    <font>
      <name val="Arial"/>
      <charset val="1"/>
      <family val="0"/>
      <b val="1"/>
      <color rgb="FF1A2744"/>
      <sz val="13"/>
    </font>
    <font>
      <name val="Arial"/>
      <charset val="1"/>
      <family val="0"/>
      <i val="1"/>
      <color rgb="FFCCCCCC"/>
      <sz val="9"/>
    </font>
    <font>
      <name val="Arial"/>
      <charset val="1"/>
      <family val="0"/>
      <b val="1"/>
      <color rgb="FF1A2744"/>
      <sz val="11"/>
    </font>
    <font>
      <name val="Arial"/>
      <charset val="1"/>
      <family val="0"/>
      <b val="1"/>
      <color rgb="FFB8962E"/>
      <sz val="12"/>
    </font>
    <font>
      <name val="Arial"/>
      <charset val="1"/>
      <family val="0"/>
      <b val="1"/>
      <color rgb="FFFFFFFF"/>
      <sz val="13"/>
    </font>
    <font>
      <name val="Arial"/>
      <charset val="1"/>
      <family val="0"/>
      <i val="1"/>
      <color rgb="FFCCCCCC"/>
      <sz val="8"/>
    </font>
    <font>
      <name val="Arial"/>
      <charset val="1"/>
      <family val="0"/>
      <b val="1"/>
      <color rgb="FFFFFFFF"/>
      <sz val="10"/>
    </font>
    <font>
      <name val="Arial"/>
      <charset val="1"/>
      <family val="0"/>
      <b val="1"/>
      <color rgb="FF1A2744"/>
      <sz val="10"/>
    </font>
    <font>
      <name val="Arial"/>
      <charset val="1"/>
      <family val="0"/>
      <i val="1"/>
      <color rgb="FF999999"/>
      <sz val="8"/>
    </font>
    <font>
      <name val="Arial"/>
      <charset val="1"/>
      <family val="0"/>
      <i val="1"/>
      <color rgb="FF999999"/>
      <sz val="11"/>
    </font>
    <font>
      <name val="Arial"/>
      <charset val="1"/>
      <family val="0"/>
      <i val="1"/>
      <color rgb="FF808080"/>
      <sz val="11"/>
    </font>
    <font>
      <name val="Arial"/>
      <charset val="1"/>
      <family val="0"/>
      <sz val="11"/>
    </font>
    <font>
      <name val="Arial"/>
      <charset val="1"/>
      <family val="0"/>
      <color rgb="FFFFFFFF"/>
      <sz val="6"/>
    </font>
    <font>
      <name val="Arial"/>
      <charset val="1"/>
      <family val="0"/>
      <i val="1"/>
      <color rgb="FF7A8BA0"/>
      <sz val="10"/>
    </font>
    <font>
      <name val="Arial"/>
      <charset val="1"/>
      <family val="0"/>
      <b val="1"/>
      <color rgb="FFFFFFFF"/>
      <sz val="9"/>
    </font>
    <font>
      <name val="Arial"/>
      <charset val="1"/>
      <family val="0"/>
      <color rgb="FF1A6B5C"/>
      <sz val="11"/>
    </font>
    <font>
      <name val="Arial"/>
      <charset val="1"/>
      <family val="0"/>
      <i val="1"/>
      <color rgb="FF7A8BA0"/>
      <sz val="9"/>
    </font>
    <font>
      <name val="Arial"/>
      <charset val="1"/>
      <family val="0"/>
      <b val="1"/>
      <color rgb="FFFFFFFF"/>
      <sz val="11"/>
    </font>
    <font>
      <name val="Arial"/>
      <charset val="1"/>
      <family val="0"/>
      <b val="1"/>
      <sz val="11"/>
    </font>
    <font>
      <name val="Arial"/>
      <charset val="1"/>
      <family val="0"/>
      <color rgb="FF000000"/>
      <sz val="11"/>
    </font>
    <font>
      <name val="Arial"/>
      <i val="1"/>
      <color rgb="008A6D00"/>
      <sz val="11"/>
    </font>
  </fonts>
  <fills count="16">
    <fill>
      <patternFill/>
    </fill>
    <fill>
      <patternFill patternType="gray125"/>
    </fill>
    <fill>
      <patternFill patternType="solid">
        <fgColor rgb="FF1A2744"/>
        <bgColor rgb="FF003366"/>
      </patternFill>
    </fill>
    <fill>
      <patternFill patternType="solid">
        <fgColor rgb="FFF8F6F2"/>
        <bgColor rgb="FFFAF8F4"/>
      </patternFill>
    </fill>
    <fill>
      <patternFill patternType="solid">
        <fgColor rgb="FFEBF3FB"/>
        <bgColor rgb="FFEBF7F0"/>
      </patternFill>
    </fill>
    <fill>
      <patternFill patternType="solid">
        <fgColor rgb="FFFAF8F4"/>
        <bgColor rgb="FFF8F6F2"/>
      </patternFill>
    </fill>
    <fill>
      <patternFill patternType="solid">
        <fgColor rgb="FFFFFFFF"/>
        <bgColor rgb="FFFAF8F4"/>
      </patternFill>
    </fill>
    <fill>
      <patternFill patternType="solid">
        <fgColor rgb="FF8B1A1A"/>
        <bgColor rgb="FF800000"/>
      </patternFill>
    </fill>
    <fill>
      <patternFill patternType="solid">
        <fgColor rgb="FFFFFBEA"/>
        <bgColor rgb="FFFAF8F4"/>
      </patternFill>
    </fill>
    <fill>
      <patternFill patternType="solid">
        <fgColor rgb="FFF0EDE8"/>
        <bgColor rgb="FFE8E8E8"/>
      </patternFill>
    </fill>
    <fill>
      <patternFill patternType="solid">
        <fgColor rgb="FFB8962E"/>
        <bgColor rgb="FF999999"/>
      </patternFill>
    </fill>
    <fill>
      <patternFill patternType="solid">
        <fgColor rgb="FFE8E8E8"/>
        <bgColor rgb="FFF0EDE8"/>
      </patternFill>
    </fill>
    <fill>
      <patternFill patternType="solid">
        <fgColor rgb="FFEBF7F0"/>
        <bgColor rgb="FFEAF4EA"/>
      </patternFill>
    </fill>
    <fill>
      <patternFill patternType="solid">
        <fgColor rgb="FFEAF4EA"/>
        <bgColor rgb="FFEBF7F0"/>
      </patternFill>
    </fill>
    <fill>
      <patternFill patternType="solid">
        <fgColor rgb="FF2D3D6B"/>
        <bgColor rgb="FF4A4A4A"/>
      </patternFill>
    </fill>
    <fill>
      <patternFill patternType="solid">
        <fgColor rgb="FFF5E9C8"/>
        <bgColor rgb="FFF0EDE8"/>
      </patternFill>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57">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0" fillId="2" borderId="0" applyAlignment="1" pivotButton="0" quotePrefix="0" xfId="0">
      <alignment horizontal="general" vertical="top" wrapText="1"/>
    </xf>
    <xf numFmtId="0" fontId="4" fillId="2" borderId="0" applyAlignment="1" pivotButton="0" quotePrefix="0" xfId="0">
      <alignment horizontal="general" vertical="center"/>
    </xf>
    <xf numFmtId="0" fontId="5" fillId="2" borderId="0" applyAlignment="1" pivotButton="0" quotePrefix="0" xfId="0">
      <alignment horizontal="general" vertical="top" wrapText="1"/>
    </xf>
    <xf numFmtId="0" fontId="6" fillId="2" borderId="0" applyAlignment="1" pivotButton="0" quotePrefix="0" xfId="0">
      <alignment horizontal="general" vertical="center"/>
    </xf>
    <xf numFmtId="0" fontId="0" fillId="3" borderId="0" applyAlignment="1" pivotButton="0" quotePrefix="0" xfId="0">
      <alignment horizontal="general" vertical="top" wrapText="1"/>
    </xf>
    <xf numFmtId="0" fontId="7" fillId="3" borderId="0" applyAlignment="1" pivotButton="0" quotePrefix="0" xfId="0">
      <alignment horizontal="general" vertical="top" wrapText="1"/>
    </xf>
    <xf numFmtId="0" fontId="7" fillId="3" borderId="0" applyAlignment="1" pivotButton="0" quotePrefix="0" xfId="0">
      <alignment horizontal="general" vertical="top" wrapText="1"/>
    </xf>
    <xf numFmtId="0" fontId="8" fillId="4" borderId="0" applyAlignment="1" applyProtection="1" pivotButton="0" quotePrefix="0" xfId="0">
      <alignment horizontal="general" vertical="center"/>
      <protection locked="0" hidden="0"/>
    </xf>
    <xf numFmtId="0" fontId="9" fillId="3" borderId="0" applyAlignment="1" pivotButton="0" quotePrefix="0" xfId="0">
      <alignment horizontal="general" vertical="top" wrapText="1"/>
    </xf>
    <xf numFmtId="0" fontId="9" fillId="0" borderId="0" applyAlignment="1" pivotButton="0" quotePrefix="0" xfId="0">
      <alignment horizontal="general" vertical="top" wrapText="1"/>
    </xf>
    <xf numFmtId="0" fontId="0" fillId="2" borderId="0" applyAlignment="1" pivotButton="0" quotePrefix="0" xfId="0">
      <alignment horizontal="general" vertical="top" wrapText="1"/>
    </xf>
    <xf numFmtId="0" fontId="6" fillId="2" borderId="0" applyAlignment="1" pivotButton="0" quotePrefix="0" xfId="0">
      <alignment horizontal="general" vertical="center"/>
    </xf>
    <xf numFmtId="0" fontId="0" fillId="0" borderId="0" applyAlignment="1" pivotButton="0" quotePrefix="0" xfId="0">
      <alignment horizontal="general" vertical="bottom"/>
    </xf>
    <xf numFmtId="0" fontId="0" fillId="5" borderId="0" applyAlignment="1" pivotButton="0" quotePrefix="0" xfId="0">
      <alignment horizontal="general" vertical="top" wrapText="1"/>
    </xf>
    <xf numFmtId="0" fontId="10" fillId="5" borderId="0" applyAlignment="1" pivotButton="0" quotePrefix="0" xfId="0">
      <alignment horizontal="general" vertical="top" wrapText="1"/>
    </xf>
    <xf numFmtId="0" fontId="7" fillId="5" borderId="0" applyAlignment="1" pivotButton="0" quotePrefix="0" xfId="0">
      <alignment horizontal="general" vertical="top" wrapText="1"/>
    </xf>
    <xf numFmtId="0" fontId="0" fillId="6" borderId="0" applyAlignment="1" pivotButton="0" quotePrefix="0" xfId="0">
      <alignment horizontal="general" vertical="top" wrapText="1"/>
    </xf>
    <xf numFmtId="0" fontId="10" fillId="6" borderId="0" applyAlignment="1" pivotButton="0" quotePrefix="0" xfId="0">
      <alignment horizontal="general" vertical="top" wrapText="1"/>
    </xf>
    <xf numFmtId="0" fontId="7" fillId="6" borderId="0" applyAlignment="1" pivotButton="0" quotePrefix="0" xfId="0">
      <alignment horizontal="general" vertical="top" wrapText="1"/>
    </xf>
    <xf numFmtId="0" fontId="7" fillId="6" borderId="0" applyAlignment="1" pivotButton="0" quotePrefix="0" xfId="0">
      <alignment horizontal="general" vertical="top" wrapText="1"/>
    </xf>
    <xf numFmtId="0" fontId="11" fillId="2" borderId="0" applyAlignment="1" pivotButton="0" quotePrefix="0" xfId="0">
      <alignment horizontal="general" vertical="center"/>
    </xf>
    <xf numFmtId="0" fontId="0" fillId="7" borderId="0" applyAlignment="1" pivotButton="0" quotePrefix="0" xfId="0">
      <alignment horizontal="general" vertical="top" wrapText="1"/>
    </xf>
    <xf numFmtId="0" fontId="6" fillId="7" borderId="0" applyAlignment="1" pivotButton="0" quotePrefix="0" xfId="0">
      <alignment horizontal="general" vertical="center"/>
    </xf>
    <xf numFmtId="0" fontId="0" fillId="8" borderId="0" applyAlignment="1" pivotButton="0" quotePrefix="0" xfId="0">
      <alignment horizontal="general" vertical="top" wrapText="1"/>
    </xf>
    <xf numFmtId="0" fontId="7" fillId="8" borderId="0" applyAlignment="1" pivotButton="0" quotePrefix="0" xfId="0">
      <alignment horizontal="general" vertical="top" wrapText="1"/>
    </xf>
    <xf numFmtId="0" fontId="12" fillId="7" borderId="0" applyAlignment="1" pivotButton="0" quotePrefix="0" xfId="0">
      <alignment horizontal="general" vertical="center"/>
    </xf>
    <xf numFmtId="0" fontId="0" fillId="9" borderId="0" applyAlignment="1" pivotButton="0" quotePrefix="0" xfId="0">
      <alignment horizontal="general" vertical="top" wrapText="1"/>
    </xf>
    <xf numFmtId="0" fontId="13" fillId="9" borderId="0" applyAlignment="1" pivotButton="0" quotePrefix="0" xfId="0">
      <alignment horizontal="general" vertical="top" wrapText="1"/>
    </xf>
    <xf numFmtId="0" fontId="14" fillId="2" borderId="0" applyAlignment="1" pivotButton="0" quotePrefix="0" xfId="0">
      <alignment horizontal="center" vertical="center" wrapText="1"/>
    </xf>
    <xf numFmtId="0" fontId="15" fillId="10" borderId="0" applyAlignment="1" pivotButton="0" quotePrefix="0" xfId="0">
      <alignment horizontal="center" vertical="center" wrapText="1"/>
    </xf>
    <xf numFmtId="0" fontId="16" fillId="11" borderId="0" applyAlignment="1" pivotButton="0" quotePrefix="0" xfId="0">
      <alignment horizontal="center" vertical="center" wrapText="1"/>
    </xf>
    <xf numFmtId="0" fontId="17" fillId="11" borderId="0" applyAlignment="1" pivotButton="0" quotePrefix="0" xfId="0">
      <alignment horizontal="left" vertical="top" wrapText="1"/>
    </xf>
    <xf numFmtId="0" fontId="18" fillId="4" borderId="0" applyAlignment="1" applyProtection="1" pivotButton="0" quotePrefix="0" xfId="0">
      <alignment horizontal="left" vertical="top" wrapText="1"/>
      <protection locked="0" hidden="0"/>
    </xf>
    <xf numFmtId="0" fontId="18" fillId="12" borderId="0" applyAlignment="1" applyProtection="1" pivotButton="0" quotePrefix="0" xfId="0">
      <alignment horizontal="left" vertical="top" wrapText="1"/>
      <protection locked="0" hidden="0"/>
    </xf>
    <xf numFmtId="0" fontId="19" fillId="12" borderId="0" applyAlignment="1" applyProtection="1" pivotButton="0" quotePrefix="0" xfId="0">
      <alignment horizontal="left" vertical="top" wrapText="1"/>
      <protection locked="0" hidden="0"/>
    </xf>
    <xf numFmtId="49" fontId="19" fillId="13" borderId="0" applyAlignment="1" applyProtection="1" pivotButton="0" quotePrefix="0" xfId="0">
      <alignment horizontal="center" vertical="top"/>
      <protection locked="0" hidden="0"/>
    </xf>
    <xf numFmtId="0" fontId="0" fillId="0" borderId="0" applyAlignment="1" applyProtection="1" pivotButton="0" quotePrefix="0" xfId="0">
      <alignment horizontal="left" vertical="bottom" wrapText="1"/>
      <protection locked="0" hidden="0"/>
    </xf>
    <xf numFmtId="0" fontId="0" fillId="0" borderId="0" applyAlignment="1" applyProtection="1" pivotButton="0" quotePrefix="0" xfId="0">
      <alignment horizontal="general" vertical="bottom"/>
      <protection locked="0" hidden="0"/>
    </xf>
    <xf numFmtId="0" fontId="17" fillId="11" borderId="0" applyAlignment="1" pivotButton="0" quotePrefix="0" xfId="0">
      <alignment horizontal="left" vertical="bottom" wrapText="1"/>
    </xf>
    <xf numFmtId="0" fontId="19" fillId="4" borderId="0" applyAlignment="1" applyProtection="1" pivotButton="0" quotePrefix="0" xfId="0">
      <alignment horizontal="left" vertical="bottom" wrapText="1"/>
      <protection locked="0" hidden="0"/>
    </xf>
    <xf numFmtId="0" fontId="19" fillId="12" borderId="0" applyAlignment="1" applyProtection="1" pivotButton="0" quotePrefix="0" xfId="0">
      <alignment horizontal="left" vertical="bottom" wrapText="1"/>
      <protection locked="0" hidden="0"/>
    </xf>
    <xf numFmtId="0" fontId="20" fillId="6" borderId="0" applyAlignment="1" pivotButton="0" quotePrefix="0" xfId="0">
      <alignment horizontal="left" vertical="bottom" wrapText="1"/>
    </xf>
    <xf numFmtId="0" fontId="20" fillId="6" borderId="0" applyAlignment="1" applyProtection="1" pivotButton="0" quotePrefix="0" xfId="0">
      <alignment horizontal="left" vertical="bottom" wrapText="1"/>
      <protection locked="0" hidden="0"/>
    </xf>
    <xf numFmtId="0" fontId="20" fillId="6" borderId="0" applyAlignment="1" applyProtection="1" pivotButton="0" quotePrefix="0" xfId="0">
      <alignment horizontal="general" vertical="bottom"/>
      <protection locked="0" hidden="0"/>
    </xf>
    <xf numFmtId="0" fontId="20" fillId="6" borderId="0" applyAlignment="1" pivotButton="0" quotePrefix="0" xfId="0">
      <alignment horizontal="general" vertical="bottom"/>
    </xf>
    <xf numFmtId="0" fontId="21" fillId="2" borderId="0" applyAlignment="1" pivotButton="0" quotePrefix="0" xfId="0">
      <alignment horizontal="left" vertical="center"/>
    </xf>
    <xf numFmtId="0" fontId="14" fillId="2" borderId="0" applyAlignment="1" pivotButton="0" quotePrefix="0" xfId="0">
      <alignment horizontal="left" vertical="center"/>
    </xf>
    <xf numFmtId="0" fontId="22" fillId="14" borderId="0" applyAlignment="1" pivotButton="0" quotePrefix="0" xfId="0">
      <alignment horizontal="left" vertical="center"/>
    </xf>
    <xf numFmtId="0" fontId="22" fillId="14" borderId="0" applyAlignment="1" pivotButton="0" quotePrefix="0" xfId="0">
      <alignment horizontal="right" vertical="center"/>
    </xf>
    <xf numFmtId="0" fontId="10" fillId="15" borderId="0" applyAlignment="1" pivotButton="0" quotePrefix="0" xfId="0">
      <alignment horizontal="general" vertical="center"/>
    </xf>
    <xf numFmtId="3" fontId="10" fillId="15" borderId="0" applyAlignment="1" pivotButton="0" quotePrefix="0" xfId="0">
      <alignment horizontal="right" vertical="center"/>
    </xf>
    <xf numFmtId="164" fontId="10" fillId="15" borderId="0" applyAlignment="1" pivotButton="0" quotePrefix="0" xfId="0">
      <alignment horizontal="right" vertical="center"/>
    </xf>
    <xf numFmtId="0" fontId="7" fillId="6" borderId="0" applyAlignment="1" pivotButton="0" quotePrefix="0" xfId="0">
      <alignment horizontal="left" vertical="center"/>
    </xf>
    <xf numFmtId="3" fontId="7" fillId="6" borderId="0" applyAlignment="1" pivotButton="0" quotePrefix="0" xfId="0">
      <alignment horizontal="right" vertical="center"/>
    </xf>
    <xf numFmtId="0" fontId="0" fillId="6" borderId="0" applyAlignment="1" pivotButton="0" quotePrefix="0" xfId="0">
      <alignment horizontal="general" vertical="bottom"/>
    </xf>
    <xf numFmtId="0" fontId="7" fillId="5" borderId="0" applyAlignment="1" pivotButton="0" quotePrefix="0" xfId="0">
      <alignment horizontal="left" vertical="center"/>
    </xf>
    <xf numFmtId="3" fontId="7" fillId="5" borderId="0" applyAlignment="1" pivotButton="0" quotePrefix="0" xfId="0">
      <alignment horizontal="right" vertical="center"/>
    </xf>
    <xf numFmtId="0" fontId="0" fillId="5" borderId="0" applyAlignment="1" pivotButton="0" quotePrefix="0" xfId="0">
      <alignment horizontal="general" vertical="bottom"/>
    </xf>
    <xf numFmtId="0" fontId="0" fillId="15" borderId="0" applyAlignment="1" pivotButton="0" quotePrefix="0" xfId="0">
      <alignment horizontal="general" vertical="bottom"/>
    </xf>
    <xf numFmtId="164" fontId="7" fillId="5" borderId="0" applyAlignment="1" pivotButton="0" quotePrefix="0" xfId="0">
      <alignment horizontal="right" vertical="center"/>
    </xf>
    <xf numFmtId="164" fontId="7" fillId="6" borderId="0" applyAlignment="1" pivotButton="0" quotePrefix="0" xfId="0">
      <alignment horizontal="right" vertical="center"/>
    </xf>
    <xf numFmtId="164" fontId="23" fillId="5" borderId="0" applyAlignment="1" pivotButton="0" quotePrefix="0" xfId="0">
      <alignment horizontal="right" vertical="center"/>
    </xf>
    <xf numFmtId="0" fontId="24" fillId="0" borderId="0" applyAlignment="1" pivotButton="0" quotePrefix="0" xfId="0">
      <alignment horizontal="left" vertical="top" wrapText="1"/>
    </xf>
    <xf numFmtId="0" fontId="20" fillId="6" borderId="0" applyAlignment="1" pivotButton="0" quotePrefix="0" xfId="0">
      <alignment horizontal="left" vertical="center"/>
    </xf>
    <xf numFmtId="0" fontId="14" fillId="2" borderId="0" applyAlignment="1" pivotButton="0" quotePrefix="0" xfId="0">
      <alignment horizontal="general" vertical="center" wrapText="1"/>
    </xf>
    <xf numFmtId="0" fontId="25" fillId="2" borderId="0" applyAlignment="1" pivotButton="0" quotePrefix="0" xfId="0">
      <alignment horizontal="general" vertical="center" wrapText="1"/>
    </xf>
    <xf numFmtId="0" fontId="26" fillId="0" borderId="0" applyAlignment="1" pivotButton="0" quotePrefix="0" xfId="0">
      <alignment horizontal="general" vertical="bottom"/>
    </xf>
    <xf numFmtId="0" fontId="26" fillId="2" borderId="0" applyAlignment="1" pivotButton="0" quotePrefix="0" xfId="0">
      <alignment horizontal="general" vertical="center" wrapText="1"/>
    </xf>
    <xf numFmtId="0" fontId="19" fillId="0" borderId="0" applyAlignment="1" pivotButton="0" quotePrefix="0" xfId="0">
      <alignment horizontal="general" vertical="center" wrapText="1"/>
    </xf>
    <xf numFmtId="0" fontId="27" fillId="0" borderId="0" applyAlignment="1" pivotButton="0" quotePrefix="0" xfId="0">
      <alignment horizontal="general" vertical="center" wrapText="1"/>
    </xf>
    <xf numFmtId="0" fontId="7" fillId="0" borderId="0" applyAlignment="1" pivotButton="0" quotePrefix="0" xfId="0">
      <alignment horizontal="general" vertical="center" wrapText="1"/>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top" wrapText="1"/>
    </xf>
    <xf numFmtId="0" fontId="4" fillId="2" borderId="0" applyAlignment="1" pivotButton="0" quotePrefix="0" xfId="0">
      <alignment horizontal="general" vertical="center"/>
    </xf>
    <xf numFmtId="0" fontId="5" fillId="2" borderId="0" applyAlignment="1" pivotButton="0" quotePrefix="0" xfId="0">
      <alignment horizontal="general" vertical="top" wrapText="1"/>
    </xf>
    <xf numFmtId="0" fontId="6" fillId="2" borderId="0" applyAlignment="1" pivotButton="0" quotePrefix="0" xfId="0">
      <alignment horizontal="general" vertical="center"/>
    </xf>
    <xf numFmtId="0" fontId="0" fillId="3" borderId="0" applyAlignment="1" pivotButton="0" quotePrefix="0" xfId="0">
      <alignment horizontal="general" vertical="top" wrapText="1"/>
    </xf>
    <xf numFmtId="0" fontId="7" fillId="3" borderId="0" applyAlignment="1" pivotButton="0" quotePrefix="0" xfId="0">
      <alignment horizontal="general" vertical="top" wrapText="1"/>
    </xf>
    <xf numFmtId="0" fontId="8" fillId="4" borderId="0" applyAlignment="1" applyProtection="1" pivotButton="0" quotePrefix="0" xfId="0">
      <alignment horizontal="general" vertical="center"/>
      <protection locked="0" hidden="0"/>
    </xf>
    <xf numFmtId="0" fontId="9" fillId="3" borderId="0" applyAlignment="1" pivotButton="0" quotePrefix="0" xfId="0">
      <alignment horizontal="general" vertical="top" wrapText="1"/>
    </xf>
    <xf numFmtId="0" fontId="9" fillId="0" borderId="0" applyAlignment="1" pivotButton="0" quotePrefix="0" xfId="0">
      <alignment horizontal="general" vertical="top" wrapText="1"/>
    </xf>
    <xf numFmtId="0" fontId="0" fillId="5" borderId="0" applyAlignment="1" pivotButton="0" quotePrefix="0" xfId="0">
      <alignment horizontal="general" vertical="top" wrapText="1"/>
    </xf>
    <xf numFmtId="0" fontId="10" fillId="5" borderId="0" applyAlignment="1" pivotButton="0" quotePrefix="0" xfId="0">
      <alignment horizontal="general" vertical="top" wrapText="1"/>
    </xf>
    <xf numFmtId="0" fontId="7" fillId="5" borderId="0" applyAlignment="1" pivotButton="0" quotePrefix="0" xfId="0">
      <alignment horizontal="general" vertical="top" wrapText="1"/>
    </xf>
    <xf numFmtId="0" fontId="0" fillId="6" borderId="0" applyAlignment="1" pivotButton="0" quotePrefix="0" xfId="0">
      <alignment horizontal="general" vertical="top" wrapText="1"/>
    </xf>
    <xf numFmtId="0" fontId="10" fillId="6" borderId="0" applyAlignment="1" pivotButton="0" quotePrefix="0" xfId="0">
      <alignment horizontal="general" vertical="top" wrapText="1"/>
    </xf>
    <xf numFmtId="0" fontId="7" fillId="6" borderId="0" applyAlignment="1" pivotButton="0" quotePrefix="0" xfId="0">
      <alignment horizontal="general" vertical="top" wrapText="1"/>
    </xf>
    <xf numFmtId="0" fontId="11" fillId="2" borderId="0" applyAlignment="1" pivotButton="0" quotePrefix="0" xfId="0">
      <alignment horizontal="general" vertical="center"/>
    </xf>
    <xf numFmtId="0" fontId="0" fillId="7" borderId="0" applyAlignment="1" pivotButton="0" quotePrefix="0" xfId="0">
      <alignment horizontal="general" vertical="top" wrapText="1"/>
    </xf>
    <xf numFmtId="0" fontId="6" fillId="7" borderId="0" applyAlignment="1" pivotButton="0" quotePrefix="0" xfId="0">
      <alignment horizontal="general" vertical="center"/>
    </xf>
    <xf numFmtId="0" fontId="0" fillId="8" borderId="0" applyAlignment="1" pivotButton="0" quotePrefix="0" xfId="0">
      <alignment horizontal="general" vertical="top" wrapText="1"/>
    </xf>
    <xf numFmtId="0" fontId="7" fillId="8" borderId="0" applyAlignment="1" pivotButton="0" quotePrefix="0" xfId="0">
      <alignment horizontal="general" vertical="top" wrapText="1"/>
    </xf>
    <xf numFmtId="0" fontId="12" fillId="7" borderId="0" applyAlignment="1" pivotButton="0" quotePrefix="0" xfId="0">
      <alignment horizontal="general" vertical="center"/>
    </xf>
    <xf numFmtId="0" fontId="0" fillId="9" borderId="0" applyAlignment="1" pivotButton="0" quotePrefix="0" xfId="0">
      <alignment horizontal="general" vertical="top" wrapText="1"/>
    </xf>
    <xf numFmtId="0" fontId="13" fillId="9" borderId="0" applyAlignment="1" pivotButton="0" quotePrefix="0" xfId="0">
      <alignment horizontal="general" vertical="top" wrapText="1"/>
    </xf>
    <xf numFmtId="0" fontId="14" fillId="2" borderId="0" applyAlignment="1" pivotButton="0" quotePrefix="0" xfId="0">
      <alignment horizontal="center" vertical="center" wrapText="1"/>
    </xf>
    <xf numFmtId="0" fontId="15" fillId="10" borderId="0" applyAlignment="1" pivotButton="0" quotePrefix="0" xfId="0">
      <alignment horizontal="center" vertical="center" wrapText="1"/>
    </xf>
    <xf numFmtId="0" fontId="17" fillId="11" borderId="0" applyAlignment="1" pivotButton="0" quotePrefix="0" xfId="0">
      <alignment horizontal="left" vertical="top" wrapText="1"/>
    </xf>
    <xf numFmtId="0" fontId="18" fillId="4" borderId="0" applyAlignment="1" applyProtection="1" pivotButton="0" quotePrefix="0" xfId="0">
      <alignment horizontal="left" vertical="top" wrapText="1"/>
      <protection locked="0" hidden="0"/>
    </xf>
    <xf numFmtId="0" fontId="18" fillId="12" borderId="0" applyAlignment="1" applyProtection="1" pivotButton="0" quotePrefix="0" xfId="0">
      <alignment horizontal="left" vertical="top" wrapText="1"/>
      <protection locked="0" hidden="0"/>
    </xf>
    <xf numFmtId="0" fontId="19" fillId="12" borderId="0" applyAlignment="1" applyProtection="1" pivotButton="0" quotePrefix="0" xfId="0">
      <alignment horizontal="left" vertical="top" wrapText="1"/>
      <protection locked="0" hidden="0"/>
    </xf>
    <xf numFmtId="49" fontId="19" fillId="13" borderId="0" applyAlignment="1" applyProtection="1" pivotButton="0" quotePrefix="0" xfId="0">
      <alignment horizontal="center" vertical="top"/>
      <protection locked="0" hidden="0"/>
    </xf>
    <xf numFmtId="0" fontId="0" fillId="0" borderId="0" applyAlignment="1" applyProtection="1" pivotButton="0" quotePrefix="0" xfId="0">
      <alignment horizontal="left" vertical="bottom" wrapText="1"/>
      <protection locked="0" hidden="0"/>
    </xf>
    <xf numFmtId="0" fontId="0" fillId="0" borderId="0" applyAlignment="1" applyProtection="1" pivotButton="0" quotePrefix="0" xfId="0">
      <alignment horizontal="general" vertical="bottom"/>
      <protection locked="0" hidden="0"/>
    </xf>
    <xf numFmtId="0" fontId="17" fillId="11" borderId="0" applyAlignment="1" pivotButton="0" quotePrefix="0" xfId="0">
      <alignment horizontal="left" vertical="bottom" wrapText="1"/>
    </xf>
    <xf numFmtId="0" fontId="19" fillId="4" borderId="0" applyAlignment="1" applyProtection="1" pivotButton="0" quotePrefix="0" xfId="0">
      <alignment horizontal="left" vertical="bottom" wrapText="1"/>
      <protection locked="0" hidden="0"/>
    </xf>
    <xf numFmtId="0" fontId="19" fillId="12" borderId="0" applyAlignment="1" applyProtection="1" pivotButton="0" quotePrefix="0" xfId="0">
      <alignment horizontal="left" vertical="bottom" wrapText="1"/>
      <protection locked="0" hidden="0"/>
    </xf>
    <xf numFmtId="0" fontId="20" fillId="6" borderId="0" applyAlignment="1" pivotButton="0" quotePrefix="0" xfId="0">
      <alignment horizontal="left" vertical="bottom" wrapText="1"/>
    </xf>
    <xf numFmtId="0" fontId="20" fillId="6" borderId="0" applyAlignment="1" applyProtection="1" pivotButton="0" quotePrefix="0" xfId="0">
      <alignment horizontal="left" vertical="bottom" wrapText="1"/>
      <protection locked="0" hidden="0"/>
    </xf>
    <xf numFmtId="0" fontId="20" fillId="6" borderId="0" applyAlignment="1" applyProtection="1" pivotButton="0" quotePrefix="0" xfId="0">
      <alignment horizontal="general" vertical="bottom"/>
      <protection locked="0" hidden="0"/>
    </xf>
    <xf numFmtId="0" fontId="20" fillId="6" borderId="0" applyAlignment="1" pivotButton="0" quotePrefix="0" xfId="0">
      <alignment horizontal="general" vertical="bottom"/>
    </xf>
    <xf numFmtId="0" fontId="21" fillId="2" borderId="0" applyAlignment="1" pivotButton="0" quotePrefix="0" xfId="0">
      <alignment horizontal="left" vertical="center"/>
    </xf>
    <xf numFmtId="0" fontId="14" fillId="2" borderId="0" applyAlignment="1" pivotButton="0" quotePrefix="0" xfId="0">
      <alignment horizontal="left" vertical="center"/>
    </xf>
    <xf numFmtId="0" fontId="22" fillId="14" borderId="0" applyAlignment="1" pivotButton="0" quotePrefix="0" xfId="0">
      <alignment horizontal="left" vertical="center"/>
    </xf>
    <xf numFmtId="0" fontId="22" fillId="14" borderId="0" applyAlignment="1" pivotButton="0" quotePrefix="0" xfId="0">
      <alignment horizontal="right" vertical="center"/>
    </xf>
    <xf numFmtId="0" fontId="10" fillId="15" borderId="0" applyAlignment="1" pivotButton="0" quotePrefix="0" xfId="0">
      <alignment horizontal="general" vertical="center"/>
    </xf>
    <xf numFmtId="3" fontId="10" fillId="15" borderId="0" applyAlignment="1" pivotButton="0" quotePrefix="0" xfId="0">
      <alignment horizontal="right" vertical="center"/>
    </xf>
    <xf numFmtId="164" fontId="10" fillId="15" borderId="0" applyAlignment="1" pivotButton="0" quotePrefix="0" xfId="0">
      <alignment horizontal="right" vertical="center"/>
    </xf>
    <xf numFmtId="0" fontId="7" fillId="6" borderId="0" applyAlignment="1" pivotButton="0" quotePrefix="0" xfId="0">
      <alignment horizontal="left" vertical="center"/>
    </xf>
    <xf numFmtId="3" fontId="7" fillId="6" borderId="0" applyAlignment="1" pivotButton="0" quotePrefix="0" xfId="0">
      <alignment horizontal="right" vertical="center"/>
    </xf>
    <xf numFmtId="0" fontId="0" fillId="6" borderId="0" applyAlignment="1" pivotButton="0" quotePrefix="0" xfId="0">
      <alignment horizontal="general" vertical="bottom"/>
    </xf>
    <xf numFmtId="0" fontId="7" fillId="5" borderId="0" applyAlignment="1" pivotButton="0" quotePrefix="0" xfId="0">
      <alignment horizontal="left" vertical="center"/>
    </xf>
    <xf numFmtId="3" fontId="7" fillId="5" borderId="0" applyAlignment="1" pivotButton="0" quotePrefix="0" xfId="0">
      <alignment horizontal="right" vertical="center"/>
    </xf>
    <xf numFmtId="0" fontId="0" fillId="5" borderId="0" applyAlignment="1" pivotButton="0" quotePrefix="0" xfId="0">
      <alignment horizontal="general" vertical="bottom"/>
    </xf>
    <xf numFmtId="0" fontId="0" fillId="15" borderId="0" applyAlignment="1" pivotButton="0" quotePrefix="0" xfId="0">
      <alignment horizontal="general" vertical="bottom"/>
    </xf>
    <xf numFmtId="164" fontId="7" fillId="5" borderId="0" applyAlignment="1" pivotButton="0" quotePrefix="0" xfId="0">
      <alignment horizontal="right" vertical="center"/>
    </xf>
    <xf numFmtId="164" fontId="7" fillId="6" borderId="0" applyAlignment="1" pivotButton="0" quotePrefix="0" xfId="0">
      <alignment horizontal="right" vertical="center"/>
    </xf>
    <xf numFmtId="164" fontId="23" fillId="5" borderId="0" applyAlignment="1" pivotButton="0" quotePrefix="0" xfId="0">
      <alignment horizontal="right" vertical="center"/>
    </xf>
    <xf numFmtId="0" fontId="24" fillId="0" borderId="0" applyAlignment="1" pivotButton="0" quotePrefix="0" xfId="0">
      <alignment horizontal="left" vertical="top" wrapText="1"/>
    </xf>
    <xf numFmtId="0" fontId="20" fillId="6" borderId="0" applyAlignment="1" pivotButton="0" quotePrefix="0" xfId="0">
      <alignment horizontal="left" vertical="center"/>
    </xf>
    <xf numFmtId="0" fontId="14" fillId="2" borderId="0" applyAlignment="1" pivotButton="0" quotePrefix="0" xfId="0">
      <alignment horizontal="general" vertical="center" wrapText="1"/>
    </xf>
    <xf numFmtId="0" fontId="25" fillId="2" borderId="0" applyAlignment="1" pivotButton="0" quotePrefix="0" xfId="0">
      <alignment horizontal="general" vertical="center" wrapText="1"/>
    </xf>
    <xf numFmtId="0" fontId="26" fillId="0" borderId="0" applyAlignment="1" pivotButton="0" quotePrefix="0" xfId="0">
      <alignment horizontal="general" vertical="bottom"/>
    </xf>
    <xf numFmtId="0" fontId="26" fillId="2" borderId="0" applyAlignment="1" pivotButton="0" quotePrefix="0" xfId="0">
      <alignment horizontal="general" vertical="center" wrapText="1"/>
    </xf>
    <xf numFmtId="0" fontId="19" fillId="0" borderId="0" applyAlignment="1" pivotButton="0" quotePrefix="0" xfId="0">
      <alignment horizontal="general" vertical="center" wrapText="1"/>
    </xf>
    <xf numFmtId="0" fontId="27" fillId="0" borderId="0" applyAlignment="1" pivotButton="0" quotePrefix="0" xfId="0">
      <alignment horizontal="general" vertical="center" wrapText="1"/>
    </xf>
    <xf numFmtId="0" fontId="7" fillId="0" borderId="0" applyAlignment="1" pivotButton="0" quotePrefix="0" xfId="0">
      <alignment horizontal="general" vertical="center" wrapText="1"/>
    </xf>
    <xf numFmtId="0" fontId="7" fillId="3" borderId="0" applyAlignment="1" pivotButton="0" quotePrefix="0" xfId="0">
      <alignment horizontal="left" vertical="top" wrapText="1"/>
    </xf>
    <xf numFmtId="0" fontId="5" fillId="2" borderId="0" applyAlignment="1" pivotButton="0" quotePrefix="0" xfId="0">
      <alignment horizontal="left" vertical="top" wrapText="1"/>
    </xf>
    <xf numFmtId="0" fontId="0" fillId="3" borderId="0" pivotButton="0" quotePrefix="0" xfId="0"/>
    <xf numFmtId="0" fontId="7" fillId="6" borderId="0" applyAlignment="1" pivotButton="0" quotePrefix="0" xfId="0">
      <alignment horizontal="left" vertical="top" wrapText="1"/>
    </xf>
    <xf numFmtId="0" fontId="7" fillId="5" borderId="0" applyAlignment="1" pivotButton="0" quotePrefix="0" xfId="0">
      <alignment horizontal="left" vertical="top" wrapText="1"/>
    </xf>
    <xf numFmtId="0" fontId="7" fillId="8" borderId="0" applyAlignment="1" pivotButton="0" quotePrefix="0" xfId="0">
      <alignment horizontal="left" vertical="top" wrapText="1"/>
    </xf>
    <xf numFmtId="0" fontId="13" fillId="9" borderId="0" applyAlignment="1" pivotButton="0" quotePrefix="0" xfId="0">
      <alignment horizontal="left" vertical="top" wrapText="1"/>
    </xf>
    <xf numFmtId="0" fontId="17" fillId="11" borderId="0" applyAlignment="1" pivotButton="0" quotePrefix="0" xfId="0">
      <alignment horizontal="left" vertical="center"/>
    </xf>
    <xf numFmtId="0" fontId="18" fillId="4" borderId="0" applyAlignment="1" applyProtection="1" pivotButton="0" quotePrefix="0" xfId="0">
      <alignment horizontal="left" vertical="center"/>
      <protection locked="0" hidden="0"/>
    </xf>
    <xf numFmtId="0" fontId="18" fillId="12" borderId="0" applyAlignment="1" applyProtection="1" pivotButton="0" quotePrefix="0" xfId="0">
      <alignment horizontal="left" vertical="center"/>
      <protection locked="0" hidden="0"/>
    </xf>
    <xf numFmtId="0" fontId="19" fillId="12" borderId="0" applyAlignment="1" applyProtection="1" pivotButton="0" quotePrefix="0" xfId="0">
      <alignment horizontal="left" vertical="center"/>
      <protection locked="0" hidden="0"/>
    </xf>
    <xf numFmtId="49" fontId="19" fillId="13" borderId="0" applyAlignment="1" applyProtection="1" pivotButton="0" quotePrefix="0" xfId="0">
      <alignment horizontal="center" vertical="center"/>
      <protection locked="0" hidden="0"/>
    </xf>
    <xf numFmtId="0" fontId="19" fillId="4" borderId="0" applyAlignment="1" applyProtection="1" pivotButton="0" quotePrefix="0" xfId="0">
      <alignment horizontal="left" vertical="center"/>
      <protection locked="0" hidden="0"/>
    </xf>
    <xf numFmtId="0" fontId="20" fillId="6" borderId="0" applyAlignment="1" pivotButton="0" quotePrefix="0" xfId="0">
      <alignment horizontal="left" vertical="center"/>
    </xf>
    <xf numFmtId="0" fontId="0" fillId="0" borderId="0" applyAlignment="1" pivotButton="0" quotePrefix="0" xfId="0">
      <alignment horizontal="general" vertical="center"/>
    </xf>
    <xf numFmtId="0" fontId="0" fillId="0" borderId="0" applyAlignment="1" applyProtection="1" pivotButton="0" quotePrefix="0" xfId="0">
      <alignment horizontal="general" vertical="center"/>
      <protection locked="0" hidden="0"/>
    </xf>
    <xf numFmtId="0" fontId="28" fillId="6"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6">
    <dxf>
      <fill>
        <patternFill patternType="solid">
          <fgColor rgb="FF1A2744"/>
          <bgColor rgb="FF000000"/>
        </patternFill>
      </fill>
    </dxf>
    <dxf>
      <fill>
        <patternFill patternType="solid">
          <fgColor rgb="FFFFFFFF"/>
          <bgColor rgb="FF000000"/>
        </patternFill>
      </fill>
    </dxf>
    <dxf>
      <fill>
        <patternFill patternType="solid">
          <fgColor rgb="FFB8962E"/>
          <bgColor rgb="FF000000"/>
        </patternFill>
      </fill>
    </dxf>
    <dxf>
      <fill>
        <patternFill patternType="solid">
          <fgColor rgb="FFE8E8E8"/>
          <bgColor rgb="FF000000"/>
        </patternFill>
      </fill>
    </dxf>
    <dxf>
      <fill>
        <patternFill patternType="solid">
          <fgColor rgb="FF999999"/>
          <bgColor rgb="FF000000"/>
        </patternFill>
      </fill>
    </dxf>
    <dxf>
      <fill>
        <patternFill patternType="solid">
          <fgColor rgb="00FFF3C4"/>
          <bgColor rgb="00FFF3C4"/>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B8962E"/>
      <rgbColor rgb="FF800080"/>
      <rgbColor rgb="FF1A6B5C"/>
      <rgbColor rgb="FFCCCCCC"/>
      <rgbColor rgb="FF808080"/>
      <rgbColor rgb="FF9999FF"/>
      <rgbColor rgb="FF993366"/>
      <rgbColor rgb="FFFFFBEA"/>
      <rgbColor rgb="FFEBF7F0"/>
      <rgbColor rgb="FF660066"/>
      <rgbColor rgb="FFFF8080"/>
      <rgbColor rgb="FF0066CC"/>
      <rgbColor rgb="FFE8E8E8"/>
      <rgbColor rgb="FF000080"/>
      <rgbColor rgb="FFFF00FF"/>
      <rgbColor rgb="FFFFFF00"/>
      <rgbColor rgb="FF00FFFF"/>
      <rgbColor rgb="FF800080"/>
      <rgbColor rgb="FF800000"/>
      <rgbColor rgb="FF008080"/>
      <rgbColor rgb="FF0000FF"/>
      <rgbColor rgb="FF00CCFF"/>
      <rgbColor rgb="FFEBF3FB"/>
      <rgbColor rgb="FFEAF4EA"/>
      <rgbColor rgb="FFF5E9C8"/>
      <rgbColor rgb="FFF8F6F2"/>
      <rgbColor rgb="FFFAF8F4"/>
      <rgbColor rgb="FFCC99FF"/>
      <rgbColor rgb="FFF0EDE8"/>
      <rgbColor rgb="FF3366FF"/>
      <rgbColor rgb="FF33CCCC"/>
      <rgbColor rgb="FF99CC00"/>
      <rgbColor rgb="FFFFCC00"/>
      <rgbColor rgb="FFFF9900"/>
      <rgbColor rgb="FFFF6600"/>
      <rgbColor rgb="FF7A8BA0"/>
      <rgbColor rgb="FF999999"/>
      <rgbColor rgb="FF003366"/>
      <rgbColor rgb="FF339966"/>
      <rgbColor rgb="FF003300"/>
      <rgbColor rgb="FF4A4A4A"/>
      <rgbColor rgb="FF8B1A1A"/>
      <rgbColor rgb="FF993366"/>
      <rgbColor rgb="FF2D3D6B"/>
      <rgbColor rgb="FF1A2744"/>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I38"/>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 customWidth="1" style="73" min="1" max="1"/>
    <col width="28" customWidth="1" style="73" min="2" max="2"/>
    <col width="42" customWidth="1" style="73" min="3" max="3"/>
    <col width="14" customWidth="1" style="73" min="4" max="8"/>
  </cols>
  <sheetData>
    <row r="1" ht="51.75" customHeight="1" s="74">
      <c r="A1" s="75" t="n"/>
      <c r="B1" s="76" t="inlineStr">
        <is>
          <t>Collector's Little Helper™ — Coin Catalogue</t>
        </is>
      </c>
      <c r="I1" s="75" t="n"/>
    </row>
    <row r="2" ht="27" customHeight="1" s="74">
      <c r="A2" s="75" t="n"/>
      <c r="B2" s="141" t="inlineStr">
        <is>
          <t>Version 1.6  ·  © 2026 Kevin Burdette (Sparker Kev's Coins)  ·  sparkerkevscoins@gmail.com</t>
        </is>
      </c>
      <c r="I2" s="75" t="n"/>
    </row>
    <row r="3" ht="6" customHeight="1" s="74">
      <c r="A3" s="75" t="n"/>
      <c r="B3" s="75" t="n"/>
      <c r="C3" s="75" t="n"/>
      <c r="D3" s="75" t="n"/>
      <c r="E3" s="75" t="n"/>
      <c r="F3" s="75" t="n"/>
      <c r="G3" s="75" t="n"/>
      <c r="H3" s="75" t="n"/>
      <c r="I3" s="75" t="n"/>
    </row>
    <row r="4" ht="25.5" customHeight="1" s="74">
      <c r="A4" s="75" t="n"/>
      <c r="B4" s="78" t="inlineStr">
        <is>
          <t>① WHAT IS THIS?</t>
        </is>
      </c>
      <c r="I4" s="75" t="n"/>
    </row>
    <row r="5" ht="72" customHeight="1" s="74">
      <c r="A5" s="79" t="n"/>
      <c r="B5" s="140" t="inlineStr">
        <is>
          <t>This workbook is your personal coin catalogue — a structured digital record of every coin you own, want, or have on order. It records what you have, what you paid, what it's worth, and where it's stored.
Use it alongside CLH_Entry_Form.html (the AI-assisted entry form) and CLH_QuickStart_Guide.html (the reference guide). All three files should live in the same folder on your computer.</t>
        </is>
      </c>
      <c r="I5" s="79" t="n"/>
    </row>
    <row r="6" ht="6" customHeight="1" s="74">
      <c r="A6" s="75" t="n"/>
      <c r="B6" s="75" t="n"/>
      <c r="C6" s="75" t="n"/>
      <c r="D6" s="75" t="n"/>
      <c r="E6" s="75" t="n"/>
      <c r="F6" s="75" t="n"/>
      <c r="G6" s="75" t="n"/>
      <c r="H6" s="75" t="n"/>
      <c r="I6" s="75" t="n"/>
    </row>
    <row r="7" ht="25.5" customHeight="1" s="74">
      <c r="A7" s="75" t="n"/>
      <c r="B7" s="78" t="inlineStr">
        <is>
          <t>② YOUR COLLECTION NAME</t>
        </is>
      </c>
      <c r="I7" s="75" t="n"/>
    </row>
    <row r="8" ht="27" customHeight="1" s="74">
      <c r="A8" s="79" t="n"/>
      <c r="B8" s="80" t="inlineStr">
        <is>
          <t>My collection is called:</t>
        </is>
      </c>
      <c r="C8" s="81" t="inlineStr">
        <is>
          <t>My Coin Collection</t>
        </is>
      </c>
      <c r="D8" s="82" t="inlineStr">
        <is>
          <t>← click here and type your collection name</t>
        </is>
      </c>
      <c r="I8" s="79" t="n"/>
    </row>
    <row r="9" ht="44.25" customHeight="1" s="74">
      <c r="A9" s="142" t="n"/>
      <c r="B9" s="80" t="inlineStr">
        <is>
          <t>Preferred currency:</t>
        </is>
      </c>
      <c r="C9" s="81" t="inlineStr">
        <is>
          <t>AUD</t>
        </is>
      </c>
      <c r="D9" s="83" t="inlineStr">
        <is>
          <t>← click here and choose your currency (used across Holdings and the summary report)</t>
        </is>
      </c>
      <c r="I9" s="142" t="n"/>
    </row>
    <row r="10" ht="6" customHeight="1" s="74">
      <c r="A10" s="75" t="n"/>
      <c r="B10" s="75" t="n"/>
      <c r="I10" s="75" t="n"/>
    </row>
    <row r="11" ht="25.5" customHeight="1" s="74">
      <c r="A11" s="75" t="n"/>
      <c r="B11" s="78" t="inlineStr">
        <is>
          <t>③ THE FOUR TABS IN THIS WORKBOOK</t>
        </is>
      </c>
      <c r="I11" s="75" t="n"/>
    </row>
    <row r="12" ht="27" customHeight="1" s="74">
      <c r="A12" s="84" t="n"/>
      <c r="B12" s="85" t="inlineStr">
        <is>
          <t>START HERE</t>
        </is>
      </c>
      <c r="C12" s="86" t="inlineStr">
        <is>
          <t>This page — read first</t>
        </is>
      </c>
      <c r="I12" s="84" t="n"/>
    </row>
    <row r="13" ht="27" customHeight="1" s="74">
      <c r="A13" s="87" t="n"/>
      <c r="B13" s="88" t="inlineStr">
        <is>
          <t>Holdings</t>
        </is>
      </c>
      <c r="C13" s="143" t="inlineStr">
        <is>
          <t>Your coin data — one row per coin, set or PNC. Add entries here.</t>
        </is>
      </c>
      <c r="I13" s="87" t="n"/>
    </row>
    <row r="14" ht="44.25" customHeight="1" s="74">
      <c r="A14" s="84" t="n"/>
      <c r="B14" s="85" t="inlineStr">
        <is>
          <t>INDEX</t>
        </is>
      </c>
      <c r="C14" s="144" t="inlineStr">
        <is>
          <t>Collection Summary Report — auto-updates as you add coins. Status counts, value totals, breakdowns by country, type and grade.</t>
        </is>
      </c>
      <c r="I14" s="84" t="n"/>
    </row>
    <row r="15" ht="44.25" customHeight="1" s="74">
      <c r="A15" s="87" t="n"/>
      <c r="B15" s="88" t="inlineStr">
        <is>
          <t>Lists</t>
        </is>
      </c>
      <c r="C15" s="89" t="inlineStr">
        <is>
          <t>Reference lists for dropdown values — do not edit.</t>
        </is>
      </c>
      <c r="I15" s="87" t="n"/>
    </row>
    <row r="16" ht="6" customHeight="1" s="74">
      <c r="A16" s="75" t="n"/>
      <c r="B16" s="75" t="n"/>
      <c r="I16" s="75" t="n"/>
    </row>
    <row r="17" ht="25.5" customHeight="1" s="74">
      <c r="A17" s="75" t="n"/>
      <c r="B17" s="78" t="inlineStr">
        <is>
          <t>④ HOW TO ADD A COIN — FIVE STEPS</t>
        </is>
      </c>
      <c r="I17" s="75" t="n"/>
    </row>
    <row r="18" ht="228" customHeight="1" s="74">
      <c r="A18" s="79" t="n"/>
      <c r="B18" s="140" t="inlineStr">
        <is>
          <t>1.  DESCRIBE YOUR COIN  (Entry Form → New Entry tab)
      Fill in what you know — the gold fields are the must-haves. Adding several coins? Click + Add Another Coin for each one. Then click Generate Entry and Copy to Clipboard.
2.  ASK ANY AI ASSISTANT  (A new chat in Claude, ChatGPT, Gemini or Copilot)
      Paste what you copied — the full instructions are already included. The AI replies with a grey code box (one block of labelled lines per coin) and a short summary of what it filled in and what it left blank.
3.  CHECK THE REPLY  (Entry Form → Check &amp; Copy tab)
      Paste the AI's whole reply and click Check. Yellow cells were tidied automatically; red cells need you. Then click Copy rows for Holdings.
4.  PASTE INTO YOUR CATALOGUE  (CLH_Catalogue.xlsx → Holdings tab)
      Click column B (Item Type) in the first empty row and paste (Ctrl+V on Windows, Cmd+V on Mac). The grey columns fill themselves.
5.  SAVE AND BACK UP  (Your spreadsheet app)
      Save (Ctrl+S / Cmd+S) and keep a copy somewhere other than this computer.
In Holdings: blue cells are required, green cells are optional, grey cells calculate automatically — never type in grey cells. The same five steps are in the Entry Form's How to Use tab and the Quick Start Guide.</t>
        </is>
      </c>
      <c r="I18" s="79" t="n"/>
    </row>
    <row r="19" ht="182" customHeight="1" s="74">
      <c r="A19" s="79" t="n"/>
      <c r="B19" s="140" t="inlineStr">
        <is>
          <t>STUCK?
•  I don't know some of the details → Leave them blank. The AI fills only what it's sure of. For research, see the Resources page.
•  The AI's reply has no grey code box, or the checker finds no entries → Ask the AI: "Please resend each entry inside a code block, with every field on its own line as Field name: value."
•  Check &amp; Copy shows red cells → Fix the value in the box and click Check again — or copy anyway and correct that cell in the spreadsheet. Any field the AI left out is left blank — you'll see a note.
•  Excel says the cell is protected → You clicked a grey column. Click column B of an empty row and paste again.
•  Item ID or another grey column is blank → Item ID needs Country, Year and Title. Currency and Full Denomination need Denomination. The value columns need Acq. Price or Est. Value.
•  I need to change a coin I've already added → Entry Form → Update a Coin tab. Paste in the coin's row from Holdings, change it yourself or with the AI, then paste the updated row back over the same row at column B.
•  Where are my totals? → CLH_Catalogue.xlsx → INDEX tab.
•  What does a term mean? → Entry Form → Glossary &amp; Resources tab, or the Quick Reference in the Quick Start Guide.</t>
        </is>
      </c>
      <c r="I19" s="79" t="n"/>
    </row>
    <row r="20" ht="25.5" customHeight="1" s="74">
      <c r="A20" s="75" t="n"/>
      <c r="B20" s="78" t="inlineStr">
        <is>
          <t>⑤ THE TITLE NAMING RULE</t>
        </is>
      </c>
      <c r="I20" s="75" t="n"/>
    </row>
    <row r="21" ht="27" customHeight="1" s="74">
      <c r="A21" s="79" t="n"/>
      <c r="B21" s="80" t="inlineStr">
        <is>
          <t>Every coin title must follow this exact format:</t>
        </is>
      </c>
      <c r="I21" s="79" t="n"/>
    </row>
    <row r="22" ht="27.75" customHeight="1" s="74">
      <c r="A22" s="75" t="n"/>
      <c r="B22" s="90" t="inlineStr">
        <is>
          <t>[Year]  [Country]  [Denomination]  [Subject]  —  [Mintmark]  [Treatment]  [Metal]  [Finish]  [Format]</t>
        </is>
      </c>
      <c r="I22" s="75" t="n"/>
    </row>
    <row r="23" ht="88" customHeight="1" s="74">
      <c r="A23" s="79" t="n"/>
      <c r="B23" s="140" t="inlineStr">
        <is>
          <t>After the dash, only what applies, always in this order: Mintmark → Treatment → Metal (Silver or Gold only) → Finish → Format.
Example: 2023 Australia $2 Vietnam War 50th Anniversary — C-Mintmark Coloured Uncirculated RAM Card
Example: 2015 Australia $5 ANZAC Centenary — Silver Proof (triangular, cased)
Graded slab: the format is the grading service and grade, e.g. 2012 Australia $2 Remembrance Day Red Poppy — C-Mintmark Coloured Uncirculated PCGS MS66
Always write 'Uncirculated' in full — never UNC or Unc. The Entry Form's Check &amp; Copy step rebuilds titles to this rule automatically.</t>
        </is>
      </c>
      <c r="I23" s="79" t="n"/>
    </row>
    <row r="24" ht="6" customHeight="1" s="74">
      <c r="A24" s="75" t="n"/>
      <c r="B24" s="75" t="n"/>
      <c r="I24" s="75" t="n"/>
    </row>
    <row r="25" ht="25.5" customHeight="1" s="74">
      <c r="A25" s="75" t="n"/>
      <c r="B25" s="78" t="inlineStr">
        <is>
          <t>⑥ STATUS VALUES</t>
        </is>
      </c>
      <c r="I25" s="75" t="n"/>
    </row>
    <row r="26" ht="27" customHeight="1" s="74">
      <c r="A26" s="84" t="n"/>
      <c r="B26" s="85" t="inlineStr">
        <is>
          <t>Owned</t>
        </is>
      </c>
      <c r="C26" s="86" t="inlineStr">
        <is>
          <t>You have it</t>
        </is>
      </c>
      <c r="I26" s="84" t="n"/>
    </row>
    <row r="27" ht="27" customHeight="1" s="74">
      <c r="A27" s="87" t="n"/>
      <c r="B27" s="88" t="inlineStr">
        <is>
          <t>Wanted</t>
        </is>
      </c>
      <c r="C27" s="143" t="inlineStr">
        <is>
          <t>You'd like to acquire it — turns the catalogue into a wish list</t>
        </is>
      </c>
      <c r="I27" s="87" t="n"/>
    </row>
    <row r="28" ht="27" customHeight="1" s="74">
      <c r="A28" s="84" t="n"/>
      <c r="B28" s="85" t="inlineStr">
        <is>
          <t>Ordered</t>
        </is>
      </c>
      <c r="C28" s="86" t="inlineStr">
        <is>
          <t>Purchased but not yet received</t>
        </is>
      </c>
      <c r="I28" s="84" t="n"/>
    </row>
    <row r="29" ht="27" customHeight="1" s="74">
      <c r="A29" s="87" t="n"/>
      <c r="B29" s="88" t="inlineStr">
        <is>
          <t>Duplicate</t>
        </is>
      </c>
      <c r="C29" s="89" t="inlineStr">
        <is>
          <t>A second copy — useful for trade or sale</t>
        </is>
      </c>
      <c r="I29" s="87" t="n"/>
    </row>
    <row r="30" ht="27" customHeight="1" s="74">
      <c r="A30" s="84" t="n"/>
      <c r="B30" s="85" t="inlineStr">
        <is>
          <t>Sold</t>
        </is>
      </c>
      <c r="C30" s="86" t="inlineStr">
        <is>
          <t>Previously owned, now gone — keeps your history intact</t>
        </is>
      </c>
      <c r="I30" s="84" t="n"/>
    </row>
    <row r="31" ht="6" customHeight="1" s="74">
      <c r="A31" s="75" t="n"/>
      <c r="B31" s="75" t="n"/>
      <c r="I31" s="75" t="n"/>
    </row>
    <row r="32" ht="25.5" customHeight="1" s="74">
      <c r="A32" s="91" t="n"/>
      <c r="B32" s="92" t="inlineStr">
        <is>
          <t>⑦ UPGRADING FROM AN EARLIER VERSION</t>
        </is>
      </c>
      <c r="I32" s="91" t="n"/>
    </row>
    <row r="33" ht="300" customHeight="1" s="74">
      <c r="A33" s="93" t="n"/>
      <c r="B33" s="145" t="inlineStr">
        <is>
          <t>UPGRADING TO v1.6
From v1.5: the input columns B–AC haven't moved. In your v1.5 file, select Holdings B2 across to AC on your last coin's row, copy, and paste at B2 here. New in v1.6: columns AD–AF for graded (slabbed) coins (Grading Service, Certified Grade, Grading Cert No.), with the grey calculated columns now at AG–AJ; a Graded Slab packaging option; Canadian metals; and a highlight on owned coins with no estimated value (Holdings column Y and the INDEX tab). The Entry Form's new Update a Coin tab updates coins you've already added: copy the coin's row here, paste it into the form, change it yourself or with an AI, then paste the updated row back over the same row at column B.
From v1.4 or earlier: New in v1.5: the Entry Form now produces complete AI instructions for any assistant, and its new Check &amp; Copy tab checks the AI's reply and copies rows that paste cleanly here. Titles are rebuilt to the naming rule in section ⑤. Holdings columns are re-ordered so every input column sits together (B–AC), with the grey calculated columns (Currency, Full Denomination, Acq. Cost, Est. Value) at the far right (AD–AG). Calculated columns are now filled for all 2,000 rows (previously only the example row calculated, so INDEX value totals missed new entries). Rows stay an even height when you paste. Full Denomination uses pence for UK and Guernsey coins and CAD$ for Canadian dollars. Dropdown fixes: Metal, Packaging (adds Loose/Raw), Country and NIFC?. The deprecated Grade column has been removed.
To move your data from v1.4: in your old file, copy columns B–G and paste into the same columns here; then copy J–AA → paste at H; copy AC–AD (Storage Location, Notes) → paste at Z; copy AG–AH (Reference Numbers, Effigy) → paste at AB. Skip the grey columns.
Earlier: v1.4 added the Preferred currency setting (row 9) and fixed Acq. Cost calculating from Est. Value.</t>
        </is>
      </c>
      <c r="I33" s="93" t="n"/>
    </row>
    <row r="34" ht="6" customHeight="1" s="74">
      <c r="A34" s="75" t="n"/>
      <c r="B34" s="75" t="n"/>
      <c r="I34" s="75" t="n"/>
    </row>
    <row r="35" ht="25.5" customHeight="1" s="74">
      <c r="A35" s="91" t="n"/>
      <c r="B35" s="95" t="inlineStr">
        <is>
          <t>⑧ LICENCE &amp; COPYRIGHT</t>
        </is>
      </c>
      <c r="I35" s="91" t="n"/>
    </row>
    <row r="36" ht="102" customHeight="1" s="74">
      <c r="A36" s="79" t="n"/>
      <c r="B36" s="140" t="inlineStr">
        <is>
          <t>Collector's Little Helper™ is a trademark of Kevin Burdette (Sparker Kev's Coins), Brisbane, Australia.
© 2026 Kevin Burdette (Sparker Kev's Coins). All rights reserved.
Personal, non-commercial use with attribution. You may not resell, rebrand, or redistribute this workbook without written permission. Attribution required on any shared version:
"Based on Collector's Little Helper™ by Kevin Burdette (Sparker Kev's Coins) — sparkerkevscoins@gmail.com"</t>
        </is>
      </c>
      <c r="I36" s="79" t="n"/>
    </row>
    <row r="37" ht="6" customHeight="1" s="74">
      <c r="A37" s="75" t="n"/>
      <c r="B37" s="75" t="n"/>
      <c r="I37" s="75" t="n"/>
    </row>
    <row r="38" ht="44.25" customHeight="1" s="74">
      <c r="A38" s="96" t="n"/>
      <c r="B38" s="146" t="inlineStr">
        <is>
          <t>© 2026 Kevin Burdette (Sparker Kev's Coins) — CLH v1.6 — sparkerkevscoins@gmail.com — Schema, structure and documentation are original works. Forensic watermark embedded.</t>
        </is>
      </c>
      <c r="I38" s="96" t="n"/>
    </row>
  </sheetData>
  <sheetProtection selectLockedCells="0" selectUnlockedCells="0" sheet="1" objects="0" insertRows="1" insertHyperlinks="1" autoFilter="1" scenarios="0" formatColumns="1" deleteColumns="1" insertColumns="1" pivotTables="1" deleteRows="1" formatCells="1" formatRows="1" sort="1"/>
  <mergeCells count="36">
    <mergeCell ref="B24:H24"/>
    <mergeCell ref="B33:H33"/>
    <mergeCell ref="C12:H12"/>
    <mergeCell ref="B5:H5"/>
    <mergeCell ref="B20:H20"/>
    <mergeCell ref="B36:H36"/>
    <mergeCell ref="B32:H32"/>
    <mergeCell ref="C27:H27"/>
    <mergeCell ref="B4:H4"/>
    <mergeCell ref="B35:H35"/>
    <mergeCell ref="B16:H16"/>
    <mergeCell ref="B7:H7"/>
    <mergeCell ref="B25:H25"/>
    <mergeCell ref="B31:H31"/>
    <mergeCell ref="B22:H22"/>
    <mergeCell ref="B18:H18"/>
    <mergeCell ref="C28:H28"/>
    <mergeCell ref="C13:H13"/>
    <mergeCell ref="B21:H21"/>
    <mergeCell ref="B2:H2"/>
    <mergeCell ref="B11:H11"/>
    <mergeCell ref="C30:H30"/>
    <mergeCell ref="D9:H9"/>
    <mergeCell ref="B23:H23"/>
    <mergeCell ref="C15:H15"/>
    <mergeCell ref="D8:H8"/>
    <mergeCell ref="B17:H17"/>
    <mergeCell ref="B1:H1"/>
    <mergeCell ref="C14:H14"/>
    <mergeCell ref="B34:H34"/>
    <mergeCell ref="B38:H38"/>
    <mergeCell ref="C29:H29"/>
    <mergeCell ref="B10:H10"/>
    <mergeCell ref="C26:H26"/>
    <mergeCell ref="B19:H19"/>
    <mergeCell ref="B37:H37"/>
  </mergeCells>
  <dataValidations count="1">
    <dataValidation sqref="C9" showDropDown="0" showInputMessage="0" showErrorMessage="0" allowBlank="0" errorTitle="Invalid currency" error="Please choose a currency from the list." type="list" errorStyle="stop" operator="between">
      <formula1>Lists!$O$2:$O$7</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AQ2002"/>
  <sheetViews>
    <sheetView showFormulas="0" showGridLines="1" showRowColHeaders="1" showZeros="1" rightToLeft="0" tabSelected="0" showOutlineSymbols="1" defaultGridColor="1"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baseColWidth="8" defaultColWidth="8.6796875" defaultRowHeight="15" zeroHeight="0" outlineLevelRow="0"/>
  <cols>
    <col width="16" customWidth="1" style="73" min="1" max="1"/>
    <col width="12" customWidth="1" style="73" min="2" max="2"/>
    <col width="18" customWidth="1" style="73" min="3" max="3"/>
    <col width="8" customWidth="1" style="73" min="4" max="4"/>
    <col width="26" customWidth="1" style="73" min="5" max="5"/>
    <col width="85" customWidth="1" style="73" min="6" max="6"/>
    <col width="14" customWidth="1" style="73" min="7" max="7"/>
    <col width="30" customWidth="1" style="73" min="8" max="8"/>
    <col width="14" customWidth="1" style="73" min="9" max="10"/>
    <col width="13" customWidth="1" style="74" min="10" max="10"/>
    <col width="24" customWidth="1" style="73" min="11" max="12"/>
    <col width="18" customWidth="1" style="74" min="12" max="12"/>
    <col width="8" customWidth="1" style="73" min="13" max="13"/>
    <col width="14" customWidth="1" style="73" min="14" max="14"/>
    <col width="12" customWidth="1" style="73" min="15" max="15"/>
    <col width="14" customWidth="1" style="73" min="16" max="16"/>
    <col width="13" customWidth="1" style="73" min="17" max="17"/>
    <col width="13" customWidth="1" style="73" min="18" max="20"/>
    <col width="10" customWidth="1" style="74" min="19" max="19"/>
    <col width="12" customWidth="1" style="74" min="20" max="20"/>
    <col width="16" customWidth="1" style="73" min="21" max="21"/>
    <col width="22" customWidth="1" style="73" min="22" max="22"/>
    <col width="20" customWidth="1" style="73" min="23" max="23"/>
    <col width="13" customWidth="1" style="73" min="24" max="24"/>
    <col width="12" customWidth="1" style="73" min="25" max="26"/>
    <col width="30" customWidth="1" style="74" min="26" max="26"/>
    <col width="45" customWidth="1" style="73" min="27" max="27"/>
    <col width="13" customWidth="1" style="73" min="28" max="28"/>
    <col width="34" customWidth="1" style="73" min="29" max="29"/>
    <col width="16" customWidth="1" style="73" min="30" max="31"/>
    <col width="16" customWidth="1" style="74" min="31" max="31"/>
    <col width="18" customWidth="1" style="73" min="32" max="33"/>
    <col width="10" customWidth="1" style="74" min="33" max="33"/>
    <col hidden="1" width="18" customWidth="1" style="73" min="34" max="34"/>
    <col width="13" customWidth="1" style="73" min="35" max="37"/>
    <col width="22" customWidth="1" style="74" min="36" max="36"/>
    <col hidden="1" width="13" customWidth="1" style="74" min="37" max="37"/>
    <col width="13" customWidth="1" style="73" min="38" max="45"/>
    <col width="13" customWidth="1" style="74" min="39" max="39"/>
    <col width="13" customWidth="1" style="74" min="40" max="40"/>
  </cols>
  <sheetData>
    <row r="1" ht="48" customHeight="1" s="74">
      <c r="A1" s="98" t="inlineStr">
        <is>
          <t>Item ID</t>
        </is>
      </c>
      <c r="B1" s="99" t="inlineStr">
        <is>
          <t>Item Type</t>
        </is>
      </c>
      <c r="C1" s="99" t="inlineStr">
        <is>
          <t>Country</t>
        </is>
      </c>
      <c r="D1" s="99" t="inlineStr">
        <is>
          <t>Year</t>
        </is>
      </c>
      <c r="E1" s="98" t="inlineStr">
        <is>
          <t>Series / Theme</t>
        </is>
      </c>
      <c r="F1" s="99" t="inlineStr">
        <is>
          <t>Title</t>
        </is>
      </c>
      <c r="G1" s="99" t="inlineStr">
        <is>
          <t>Denomination</t>
        </is>
      </c>
      <c r="H1" s="99" t="inlineStr">
        <is>
          <t>Metal</t>
        </is>
      </c>
      <c r="I1" s="99" t="inlineStr">
        <is>
          <t>Grade</t>
        </is>
      </c>
      <c r="J1" s="98" t="inlineStr">
        <is>
          <t>Treatment</t>
        </is>
      </c>
      <c r="K1" s="98" t="inlineStr">
        <is>
          <t>Packaging</t>
        </is>
      </c>
      <c r="L1" s="98" t="inlineStr">
        <is>
          <t>Grade Confidence</t>
        </is>
      </c>
      <c r="M1" s="99" t="inlineStr">
        <is>
          <t>Qty</t>
        </is>
      </c>
      <c r="N1" s="98" t="inlineStr">
        <is>
          <t>Mintage</t>
        </is>
      </c>
      <c r="O1" s="98" t="inlineStr">
        <is>
          <t>RAM Code</t>
        </is>
      </c>
      <c r="P1" s="98" t="inlineStr">
        <is>
          <t>CoA Number</t>
        </is>
      </c>
      <c r="Q1" s="98" t="inlineStr">
        <is>
          <t>PNC Issue No.</t>
        </is>
      </c>
      <c r="R1" s="98" t="inlineStr">
        <is>
          <t>Mintmark Ref</t>
        </is>
      </c>
      <c r="S1" s="98" t="inlineStr">
        <is>
          <t>From Proof Set?</t>
        </is>
      </c>
      <c r="T1" s="98" t="inlineStr">
        <is>
          <t>NIFC?</t>
        </is>
      </c>
      <c r="U1" s="99" t="inlineStr">
        <is>
          <t>Status</t>
        </is>
      </c>
      <c r="V1" s="98" t="inlineStr">
        <is>
          <t>Acquisition Date</t>
        </is>
      </c>
      <c r="W1" s="98" t="inlineStr">
        <is>
          <t>Acquisition Source</t>
        </is>
      </c>
      <c r="X1" s="98" t="inlineStr">
        <is>
          <t>Acq. Price</t>
        </is>
      </c>
      <c r="Y1" s="98" t="inlineStr">
        <is>
          <t>Est. Value</t>
        </is>
      </c>
      <c r="Z1" s="98" t="inlineStr">
        <is>
          <t>Storage Location</t>
        </is>
      </c>
      <c r="AA1" s="98" t="inlineStr">
        <is>
          <t>Notes</t>
        </is>
      </c>
      <c r="AB1" s="98" t="inlineStr">
        <is>
          <t>Reference Numbers</t>
        </is>
      </c>
      <c r="AC1" s="98" t="inlineStr">
        <is>
          <t>Effigy</t>
        </is>
      </c>
      <c r="AD1" s="98" t="inlineStr">
        <is>
          <t>Grading Service</t>
        </is>
      </c>
      <c r="AE1" s="98" t="inlineStr">
        <is>
          <t>Certified Grade</t>
        </is>
      </c>
      <c r="AF1" s="98" t="inlineStr">
        <is>
          <t>Grading Cert No.</t>
        </is>
      </c>
      <c r="AG1" s="98" t="inlineStr">
        <is>
          <t>Currency</t>
        </is>
      </c>
      <c r="AH1" s="98" t="inlineStr">
        <is>
          <t>Full Denomination</t>
        </is>
      </c>
      <c r="AI1" s="98">
        <f>"Acq. Cost ("&amp;'START HERE'!$C$9&amp;")"</f>
        <v/>
      </c>
      <c r="AJ1" s="98">
        <f>"Est. Value ("&amp;'START HERE'!$C$9&amp;")"</f>
        <v/>
      </c>
    </row>
    <row r="2" ht="18" customHeight="1" s="74">
      <c r="A2" s="147">
        <f>IF(OR(F2="",C2="",D2=""),"",IFERROR(INDEX(Lists!$J$2:$J$12,MATCH(C2,Lists!$I$2:$I$12,0)),"XX")&amp;"-"&amp;D2&amp;"-"&amp;TEXT(SUMPRODUCT(($C$2:C2=C2)*($D$2:D2=D2)),"0000"))</f>
        <v/>
      </c>
      <c r="B2" s="148" t="inlineStr">
        <is>
          <t>Coin</t>
        </is>
      </c>
      <c r="C2" s="148" t="inlineStr">
        <is>
          <t>Australia</t>
        </is>
      </c>
      <c r="D2" s="148" t="n">
        <v>2024</v>
      </c>
      <c r="E2" s="149" t="inlineStr">
        <is>
          <t>Remembrance Day</t>
        </is>
      </c>
      <c r="F2" s="148" t="inlineStr">
        <is>
          <t>2024 Australia $2 Remembrance Day — C-Mintmark Uncirculated RAM Card</t>
        </is>
      </c>
      <c r="G2" s="148" t="n">
        <v>2</v>
      </c>
      <c r="H2" s="148" t="inlineStr">
        <is>
          <t>Aluminium Bronze (AlBr)</t>
        </is>
      </c>
      <c r="I2" s="148" t="inlineStr">
        <is>
          <t>UNC</t>
        </is>
      </c>
      <c r="J2" s="149" t="inlineStr">
        <is>
          <t>None</t>
        </is>
      </c>
      <c r="K2" s="149" t="inlineStr">
        <is>
          <t>RAM Card</t>
        </is>
      </c>
      <c r="L2" s="149" t="inlineStr">
        <is>
          <t>Confirmed</t>
        </is>
      </c>
      <c r="M2" s="148" t="n">
        <v>1</v>
      </c>
      <c r="N2" s="149" t="n">
        <v>100000</v>
      </c>
      <c r="O2" s="150" t="n"/>
      <c r="P2" s="150" t="n"/>
      <c r="Q2" s="151" t="n"/>
      <c r="R2" s="150" t="n"/>
      <c r="S2" s="149" t="inlineStr">
        <is>
          <t>No</t>
        </is>
      </c>
      <c r="T2" s="149" t="inlineStr">
        <is>
          <t>No</t>
        </is>
      </c>
      <c r="U2" s="148" t="inlineStr">
        <is>
          <t>Owned</t>
        </is>
      </c>
      <c r="V2" s="149" t="inlineStr">
        <is>
          <t>2024-04-25</t>
        </is>
      </c>
      <c r="W2" s="149" t="inlineStr">
        <is>
          <t>RAM Website</t>
        </is>
      </c>
      <c r="X2" s="149" t="n">
        <v>15</v>
      </c>
      <c r="Y2" s="149" t="n">
        <v>25</v>
      </c>
      <c r="Z2" s="149" t="inlineStr">
        <is>
          <t>Display Cabinet</t>
        </is>
      </c>
      <c r="AA2" s="149" t="inlineStr">
        <is>
          <t>Example entry — delete this row and add your own coins</t>
        </is>
      </c>
      <c r="AB2" s="150" t="n"/>
      <c r="AC2" s="149" t="inlineStr">
        <is>
          <t>Charles III — 1st (Martin Jennings)</t>
        </is>
      </c>
      <c r="AD2" s="149" t="n"/>
      <c r="AE2" s="149" t="n"/>
      <c r="AF2" s="149" t="n"/>
      <c r="AG2" s="147">
        <f>IF(OR(C2="",G2="",G2=0),"",IFERROR(INDEX(Lists!$K$2:$K$12,MATCH(C2,Lists!$I$2:$I$12,0)),"AUD"))</f>
        <v/>
      </c>
      <c r="AH2" s="147">
        <f>IF(OR(G2="",G2=0),"",IF(G2&lt;1,TEXT(G2*100,"0")&amp;IFERROR(INDEX(Lists!$U$2:$U$12,MATCH(C2,Lists!$I$2:$I$12,0)),"c"),IFERROR(INDEX(Lists!$L$2:$L$12,MATCH(C2,Lists!$I$2:$I$12,0)),"$")&amp;IF(G2=INT(G2),TEXT(G2,"0"),TEXT(G2,"0.00")))&amp;" "&amp;AG2)</f>
        <v/>
      </c>
      <c r="AI2" s="147">
        <f>IF(X2="","",X2*IFERROR(INDEX(Lists!$M$2:$M$12,MATCH(C2,Lists!$I$2:$I$12,0)),1)/Lists!$Q$2)</f>
        <v/>
      </c>
      <c r="AJ2" s="147">
        <f>IF(Y2="","",Y2*IFERROR(INDEX(Lists!$M$2:$M$12,MATCH(C2,Lists!$I$2:$I$12,0)),1)/Lists!$Q$2)</f>
        <v/>
      </c>
      <c r="AK2" s="105" t="n"/>
      <c r="AL2" s="105" t="n"/>
      <c r="AM2" s="105" t="n"/>
      <c r="AN2" s="105" t="n"/>
      <c r="AO2" s="106" t="n"/>
    </row>
    <row r="3" ht="18" customHeight="1" s="74">
      <c r="A3" s="147">
        <f>IF(OR(F3="",C3="",D3=""),"",IFERROR(INDEX(Lists!$J$2:$J$12,MATCH(C3,Lists!$I$2:$I$12,0)),"XX")&amp;"-"&amp;D3&amp;"-"&amp;TEXT(SUMPRODUCT(($C$2:C3=C3)*($D$2:D3=D3)),"0000"))</f>
        <v/>
      </c>
      <c r="B3" s="152" t="n"/>
      <c r="C3" s="152" t="n"/>
      <c r="D3" s="152" t="n"/>
      <c r="E3" s="150" t="n"/>
      <c r="F3" s="152" t="n"/>
      <c r="G3" s="152" t="n"/>
      <c r="H3" s="152" t="n"/>
      <c r="I3" s="152" t="n"/>
      <c r="J3" s="150" t="n"/>
      <c r="K3" s="150" t="n"/>
      <c r="L3" s="150" t="n"/>
      <c r="M3" s="152" t="n"/>
      <c r="N3" s="150" t="n"/>
      <c r="O3" s="150" t="n"/>
      <c r="P3" s="150" t="n"/>
      <c r="Q3" s="151" t="n"/>
      <c r="R3" s="150" t="n"/>
      <c r="S3" s="150" t="n"/>
      <c r="T3" s="150" t="n"/>
      <c r="U3" s="152" t="n"/>
      <c r="V3" s="150" t="n"/>
      <c r="W3" s="150" t="n"/>
      <c r="X3" s="150" t="n"/>
      <c r="Y3" s="150" t="n"/>
      <c r="Z3" s="150" t="n"/>
      <c r="AA3" s="150" t="n"/>
      <c r="AB3" s="150" t="n"/>
      <c r="AC3" s="150" t="n"/>
      <c r="AD3" s="150" t="n"/>
      <c r="AE3" s="150" t="n"/>
      <c r="AF3" s="150" t="n"/>
      <c r="AG3" s="147">
        <f>IF(OR(C3="",G3="",G3=0),"",IFERROR(INDEX(Lists!$K$2:$K$12,MATCH(C3,Lists!$I$2:$I$12,0)),"AUD"))</f>
        <v/>
      </c>
      <c r="AH3" s="147">
        <f>IF(OR(G3="",G3=0),"",IF(G3&lt;1,TEXT(G3*100,"0")&amp;IFERROR(INDEX(Lists!$U$2:$U$12,MATCH(C3,Lists!$I$2:$I$12,0)),"c"),IFERROR(INDEX(Lists!$L$2:$L$12,MATCH(C3,Lists!$I$2:$I$12,0)),"$")&amp;IF(G3=INT(G3),TEXT(G3,"0"),TEXT(G3,"0.00")))&amp;" "&amp;AG3)</f>
        <v/>
      </c>
      <c r="AI3" s="147">
        <f>IF(X3="","",X3*IFERROR(INDEX(Lists!$M$2:$M$12,MATCH(C3,Lists!$I$2:$I$12,0)),1)/Lists!$Q$2)</f>
        <v/>
      </c>
      <c r="AJ3" s="147">
        <f>IF(Y3="","",Y3*IFERROR(INDEX(Lists!$M$2:$M$12,MATCH(C3,Lists!$I$2:$I$12,0)),1)/Lists!$Q$2)</f>
        <v/>
      </c>
      <c r="AK3" s="105" t="n"/>
      <c r="AL3" s="105" t="n"/>
      <c r="AM3" s="105" t="n"/>
      <c r="AN3" s="105" t="n"/>
      <c r="AO3" s="106" t="n"/>
    </row>
    <row r="4" ht="18" customHeight="1" s="74">
      <c r="A4" s="147">
        <f>IF(OR(F4="",C4="",D4=""),"",IFERROR(INDEX(Lists!$J$2:$J$12,MATCH(C4,Lists!$I$2:$I$12,0)),"XX")&amp;"-"&amp;D4&amp;"-"&amp;TEXT(SUMPRODUCT(($C$2:C4=C4)*($D$2:D4=D4)),"0000"))</f>
        <v/>
      </c>
      <c r="B4" s="152" t="n"/>
      <c r="C4" s="152" t="n"/>
      <c r="D4" s="152" t="n"/>
      <c r="E4" s="150" t="n"/>
      <c r="F4" s="152" t="n"/>
      <c r="G4" s="152" t="n"/>
      <c r="H4" s="152" t="n"/>
      <c r="I4" s="152" t="n"/>
      <c r="J4" s="150" t="n"/>
      <c r="K4" s="150" t="n"/>
      <c r="L4" s="150" t="n"/>
      <c r="M4" s="152" t="n"/>
      <c r="N4" s="150" t="n"/>
      <c r="O4" s="150" t="n"/>
      <c r="P4" s="150" t="n"/>
      <c r="Q4" s="151" t="n"/>
      <c r="R4" s="150" t="n"/>
      <c r="S4" s="150" t="n"/>
      <c r="T4" s="150" t="n"/>
      <c r="U4" s="152" t="n"/>
      <c r="V4" s="150" t="n"/>
      <c r="W4" s="150" t="n"/>
      <c r="X4" s="150" t="n"/>
      <c r="Y4" s="150" t="n"/>
      <c r="Z4" s="150" t="n"/>
      <c r="AA4" s="150" t="n"/>
      <c r="AB4" s="150" t="n"/>
      <c r="AC4" s="150" t="n"/>
      <c r="AD4" s="150" t="n"/>
      <c r="AE4" s="150" t="n"/>
      <c r="AF4" s="150" t="n"/>
      <c r="AG4" s="147">
        <f>IF(OR(C4="",G4="",G4=0),"",IFERROR(INDEX(Lists!$K$2:$K$12,MATCH(C4,Lists!$I$2:$I$12,0)),"AUD"))</f>
        <v/>
      </c>
      <c r="AH4" s="147">
        <f>IF(OR(G4="",G4=0),"",IF(G4&lt;1,TEXT(G4*100,"0")&amp;IFERROR(INDEX(Lists!$U$2:$U$12,MATCH(C4,Lists!$I$2:$I$12,0)),"c"),IFERROR(INDEX(Lists!$L$2:$L$12,MATCH(C4,Lists!$I$2:$I$12,0)),"$")&amp;IF(G4=INT(G4),TEXT(G4,"0"),TEXT(G4,"0.00")))&amp;" "&amp;AG4)</f>
        <v/>
      </c>
      <c r="AI4" s="147">
        <f>IF(X4="","",X4*IFERROR(INDEX(Lists!$M$2:$M$12,MATCH(C4,Lists!$I$2:$I$12,0)),1)/Lists!$Q$2)</f>
        <v/>
      </c>
      <c r="AJ4" s="147">
        <f>IF(Y4="","",Y4*IFERROR(INDEX(Lists!$M$2:$M$12,MATCH(C4,Lists!$I$2:$I$12,0)),1)/Lists!$Q$2)</f>
        <v/>
      </c>
      <c r="AK4" s="105" t="n"/>
      <c r="AL4" s="105" t="n"/>
      <c r="AM4" s="105" t="n"/>
      <c r="AN4" s="105" t="n"/>
      <c r="AO4" s="106" t="n"/>
    </row>
    <row r="5" ht="18" customHeight="1" s="74">
      <c r="A5" s="147">
        <f>IF(OR(F5="",C5="",D5=""),"",IFERROR(INDEX(Lists!$J$2:$J$12,MATCH(C5,Lists!$I$2:$I$12,0)),"XX")&amp;"-"&amp;D5&amp;"-"&amp;TEXT(SUMPRODUCT(($C$2:C5=C5)*($D$2:D5=D5)),"0000"))</f>
        <v/>
      </c>
      <c r="B5" s="152" t="n"/>
      <c r="C5" s="152" t="n"/>
      <c r="D5" s="152" t="n"/>
      <c r="E5" s="150" t="n"/>
      <c r="F5" s="152" t="n"/>
      <c r="G5" s="152" t="n"/>
      <c r="H5" s="152" t="n"/>
      <c r="I5" s="152" t="n"/>
      <c r="J5" s="150" t="n"/>
      <c r="K5" s="150" t="n"/>
      <c r="L5" s="150" t="n"/>
      <c r="M5" s="152" t="n"/>
      <c r="N5" s="150" t="n"/>
      <c r="O5" s="150" t="n"/>
      <c r="P5" s="150" t="n"/>
      <c r="Q5" s="151" t="n"/>
      <c r="R5" s="150" t="n"/>
      <c r="S5" s="150" t="n"/>
      <c r="T5" s="150" t="n"/>
      <c r="U5" s="152" t="n"/>
      <c r="V5" s="150" t="n"/>
      <c r="W5" s="150" t="n"/>
      <c r="X5" s="150" t="n"/>
      <c r="Y5" s="150" t="n"/>
      <c r="Z5" s="150" t="n"/>
      <c r="AA5" s="150" t="n"/>
      <c r="AB5" s="150" t="n"/>
      <c r="AC5" s="150" t="n"/>
      <c r="AD5" s="150" t="n"/>
      <c r="AE5" s="150" t="n"/>
      <c r="AF5" s="150" t="n"/>
      <c r="AG5" s="147">
        <f>IF(OR(C5="",G5="",G5=0),"",IFERROR(INDEX(Lists!$K$2:$K$12,MATCH(C5,Lists!$I$2:$I$12,0)),"AUD"))</f>
        <v/>
      </c>
      <c r="AH5" s="147">
        <f>IF(OR(G5="",G5=0),"",IF(G5&lt;1,TEXT(G5*100,"0")&amp;IFERROR(INDEX(Lists!$U$2:$U$12,MATCH(C5,Lists!$I$2:$I$12,0)),"c"),IFERROR(INDEX(Lists!$L$2:$L$12,MATCH(C5,Lists!$I$2:$I$12,0)),"$")&amp;IF(G5=INT(G5),TEXT(G5,"0"),TEXT(G5,"0.00")))&amp;" "&amp;AG5)</f>
        <v/>
      </c>
      <c r="AI5" s="147">
        <f>IF(X5="","",X5*IFERROR(INDEX(Lists!$M$2:$M$12,MATCH(C5,Lists!$I$2:$I$12,0)),1)/Lists!$Q$2)</f>
        <v/>
      </c>
      <c r="AJ5" s="147">
        <f>IF(Y5="","",Y5*IFERROR(INDEX(Lists!$M$2:$M$12,MATCH(C5,Lists!$I$2:$I$12,0)),1)/Lists!$Q$2)</f>
        <v/>
      </c>
      <c r="AK5" s="105" t="n"/>
      <c r="AL5" s="105" t="n"/>
      <c r="AM5" s="105" t="n"/>
      <c r="AN5" s="105" t="n"/>
      <c r="AO5" s="106" t="n"/>
    </row>
    <row r="6" ht="18" customHeight="1" s="74">
      <c r="A6" s="147">
        <f>IF(OR(F6="",C6="",D6=""),"",IFERROR(INDEX(Lists!$J$2:$J$12,MATCH(C6,Lists!$I$2:$I$12,0)),"XX")&amp;"-"&amp;D6&amp;"-"&amp;TEXT(SUMPRODUCT(($C$2:C6=C6)*($D$2:D6=D6)),"0000"))</f>
        <v/>
      </c>
      <c r="B6" s="152" t="n"/>
      <c r="C6" s="152" t="n"/>
      <c r="D6" s="152" t="n"/>
      <c r="E6" s="150" t="n"/>
      <c r="F6" s="152" t="n"/>
      <c r="G6" s="152" t="n"/>
      <c r="H6" s="152" t="n"/>
      <c r="I6" s="152" t="n"/>
      <c r="J6" s="150" t="n"/>
      <c r="K6" s="150" t="n"/>
      <c r="L6" s="150" t="n"/>
      <c r="M6" s="152" t="n"/>
      <c r="N6" s="150" t="n"/>
      <c r="O6" s="150" t="n"/>
      <c r="P6" s="150" t="n"/>
      <c r="Q6" s="151" t="n"/>
      <c r="R6" s="150" t="n"/>
      <c r="S6" s="150" t="n"/>
      <c r="T6" s="150" t="n"/>
      <c r="U6" s="152" t="n"/>
      <c r="V6" s="150" t="n"/>
      <c r="W6" s="150" t="n"/>
      <c r="X6" s="150" t="n"/>
      <c r="Y6" s="150" t="n"/>
      <c r="Z6" s="150" t="n"/>
      <c r="AA6" s="150" t="n"/>
      <c r="AB6" s="150" t="n"/>
      <c r="AC6" s="150" t="n"/>
      <c r="AD6" s="150" t="n"/>
      <c r="AE6" s="150" t="n"/>
      <c r="AF6" s="150" t="n"/>
      <c r="AG6" s="147">
        <f>IF(OR(C6="",G6="",G6=0),"",IFERROR(INDEX(Lists!$K$2:$K$12,MATCH(C6,Lists!$I$2:$I$12,0)),"AUD"))</f>
        <v/>
      </c>
      <c r="AH6" s="147">
        <f>IF(OR(G6="",G6=0),"",IF(G6&lt;1,TEXT(G6*100,"0")&amp;IFERROR(INDEX(Lists!$U$2:$U$12,MATCH(C6,Lists!$I$2:$I$12,0)),"c"),IFERROR(INDEX(Lists!$L$2:$L$12,MATCH(C6,Lists!$I$2:$I$12,0)),"$")&amp;IF(G6=INT(G6),TEXT(G6,"0"),TEXT(G6,"0.00")))&amp;" "&amp;AG6)</f>
        <v/>
      </c>
      <c r="AI6" s="147">
        <f>IF(X6="","",X6*IFERROR(INDEX(Lists!$M$2:$M$12,MATCH(C6,Lists!$I$2:$I$12,0)),1)/Lists!$Q$2)</f>
        <v/>
      </c>
      <c r="AJ6" s="147">
        <f>IF(Y6="","",Y6*IFERROR(INDEX(Lists!$M$2:$M$12,MATCH(C6,Lists!$I$2:$I$12,0)),1)/Lists!$Q$2)</f>
        <v/>
      </c>
      <c r="AK6" s="105" t="n"/>
      <c r="AL6" s="105" t="n"/>
      <c r="AM6" s="105" t="n"/>
      <c r="AN6" s="105" t="n"/>
      <c r="AO6" s="106" t="n"/>
    </row>
    <row r="7" ht="18" customHeight="1" s="74">
      <c r="A7" s="147">
        <f>IF(OR(F7="",C7="",D7=""),"",IFERROR(INDEX(Lists!$J$2:$J$12,MATCH(C7,Lists!$I$2:$I$12,0)),"XX")&amp;"-"&amp;D7&amp;"-"&amp;TEXT(SUMPRODUCT(($C$2:C7=C7)*($D$2:D7=D7)),"0000"))</f>
        <v/>
      </c>
      <c r="B7" s="152" t="n"/>
      <c r="C7" s="152" t="n"/>
      <c r="D7" s="152" t="n"/>
      <c r="E7" s="150" t="n"/>
      <c r="F7" s="152" t="n"/>
      <c r="G7" s="152" t="n"/>
      <c r="H7" s="152" t="n"/>
      <c r="I7" s="152" t="n"/>
      <c r="J7" s="150" t="n"/>
      <c r="K7" s="150" t="n"/>
      <c r="L7" s="150" t="n"/>
      <c r="M7" s="152" t="n"/>
      <c r="N7" s="150" t="n"/>
      <c r="O7" s="150" t="n"/>
      <c r="P7" s="150" t="n"/>
      <c r="Q7" s="151" t="n"/>
      <c r="R7" s="150" t="n"/>
      <c r="S7" s="150" t="n"/>
      <c r="T7" s="150" t="n"/>
      <c r="U7" s="152" t="n"/>
      <c r="V7" s="150" t="n"/>
      <c r="W7" s="150" t="n"/>
      <c r="X7" s="150" t="n"/>
      <c r="Y7" s="150" t="n"/>
      <c r="Z7" s="150" t="n"/>
      <c r="AA7" s="150" t="n"/>
      <c r="AB7" s="150" t="n"/>
      <c r="AC7" s="150" t="n"/>
      <c r="AD7" s="150" t="n"/>
      <c r="AE7" s="150" t="n"/>
      <c r="AF7" s="150" t="n"/>
      <c r="AG7" s="147">
        <f>IF(OR(C7="",G7="",G7=0),"",IFERROR(INDEX(Lists!$K$2:$K$12,MATCH(C7,Lists!$I$2:$I$12,0)),"AUD"))</f>
        <v/>
      </c>
      <c r="AH7" s="147">
        <f>IF(OR(G7="",G7=0),"",IF(G7&lt;1,TEXT(G7*100,"0")&amp;IFERROR(INDEX(Lists!$U$2:$U$12,MATCH(C7,Lists!$I$2:$I$12,0)),"c"),IFERROR(INDEX(Lists!$L$2:$L$12,MATCH(C7,Lists!$I$2:$I$12,0)),"$")&amp;IF(G7=INT(G7),TEXT(G7,"0"),TEXT(G7,"0.00")))&amp;" "&amp;AG7)</f>
        <v/>
      </c>
      <c r="AI7" s="147">
        <f>IF(X7="","",X7*IFERROR(INDEX(Lists!$M$2:$M$12,MATCH(C7,Lists!$I$2:$I$12,0)),1)/Lists!$Q$2)</f>
        <v/>
      </c>
      <c r="AJ7" s="147">
        <f>IF(Y7="","",Y7*IFERROR(INDEX(Lists!$M$2:$M$12,MATCH(C7,Lists!$I$2:$I$12,0)),1)/Lists!$Q$2)</f>
        <v/>
      </c>
      <c r="AK7" s="105" t="n"/>
      <c r="AL7" s="105" t="n"/>
      <c r="AM7" s="105" t="n"/>
      <c r="AN7" s="105" t="n"/>
      <c r="AO7" s="106" t="n"/>
    </row>
    <row r="8" ht="18" customHeight="1" s="74">
      <c r="A8" s="147">
        <f>IF(OR(F8="",C8="",D8=""),"",IFERROR(INDEX(Lists!$J$2:$J$12,MATCH(C8,Lists!$I$2:$I$12,0)),"XX")&amp;"-"&amp;D8&amp;"-"&amp;TEXT(SUMPRODUCT(($C$2:C8=C8)*($D$2:D8=D8)),"0000"))</f>
        <v/>
      </c>
      <c r="B8" s="152" t="n"/>
      <c r="C8" s="152" t="n"/>
      <c r="D8" s="152" t="n"/>
      <c r="E8" s="150" t="n"/>
      <c r="F8" s="152" t="n"/>
      <c r="G8" s="152" t="n"/>
      <c r="H8" s="152" t="n"/>
      <c r="I8" s="152" t="n"/>
      <c r="J8" s="150" t="n"/>
      <c r="K8" s="150" t="n"/>
      <c r="L8" s="150" t="n"/>
      <c r="M8" s="152" t="n"/>
      <c r="N8" s="150" t="n"/>
      <c r="O8" s="150" t="n"/>
      <c r="P8" s="150" t="n"/>
      <c r="Q8" s="151" t="n"/>
      <c r="R8" s="150" t="n"/>
      <c r="S8" s="150" t="n"/>
      <c r="T8" s="150" t="n"/>
      <c r="U8" s="152" t="n"/>
      <c r="V8" s="150" t="n"/>
      <c r="W8" s="150" t="n"/>
      <c r="X8" s="150" t="n"/>
      <c r="Y8" s="150" t="n"/>
      <c r="Z8" s="150" t="n"/>
      <c r="AA8" s="150" t="n"/>
      <c r="AB8" s="150" t="n"/>
      <c r="AC8" s="150" t="n"/>
      <c r="AD8" s="150" t="n"/>
      <c r="AE8" s="150" t="n"/>
      <c r="AF8" s="150" t="n"/>
      <c r="AG8" s="147">
        <f>IF(OR(C8="",G8="",G8=0),"",IFERROR(INDEX(Lists!$K$2:$K$12,MATCH(C8,Lists!$I$2:$I$12,0)),"AUD"))</f>
        <v/>
      </c>
      <c r="AH8" s="147">
        <f>IF(OR(G8="",G8=0),"",IF(G8&lt;1,TEXT(G8*100,"0")&amp;IFERROR(INDEX(Lists!$U$2:$U$12,MATCH(C8,Lists!$I$2:$I$12,0)),"c"),IFERROR(INDEX(Lists!$L$2:$L$12,MATCH(C8,Lists!$I$2:$I$12,0)),"$")&amp;IF(G8=INT(G8),TEXT(G8,"0"),TEXT(G8,"0.00")))&amp;" "&amp;AG8)</f>
        <v/>
      </c>
      <c r="AI8" s="147">
        <f>IF(X8="","",X8*IFERROR(INDEX(Lists!$M$2:$M$12,MATCH(C8,Lists!$I$2:$I$12,0)),1)/Lists!$Q$2)</f>
        <v/>
      </c>
      <c r="AJ8" s="147">
        <f>IF(Y8="","",Y8*IFERROR(INDEX(Lists!$M$2:$M$12,MATCH(C8,Lists!$I$2:$I$12,0)),1)/Lists!$Q$2)</f>
        <v/>
      </c>
      <c r="AK8" s="105" t="n"/>
      <c r="AL8" s="105" t="n"/>
      <c r="AM8" s="105" t="n"/>
      <c r="AN8" s="105" t="n"/>
      <c r="AO8" s="106" t="n"/>
    </row>
    <row r="9" ht="18" customHeight="1" s="74">
      <c r="A9" s="147">
        <f>IF(OR(F9="",C9="",D9=""),"",IFERROR(INDEX(Lists!$J$2:$J$12,MATCH(C9,Lists!$I$2:$I$12,0)),"XX")&amp;"-"&amp;D9&amp;"-"&amp;TEXT(SUMPRODUCT(($C$2:C9=C9)*($D$2:D9=D9)),"0000"))</f>
        <v/>
      </c>
      <c r="B9" s="152" t="n"/>
      <c r="C9" s="152" t="n"/>
      <c r="D9" s="152" t="n"/>
      <c r="E9" s="150" t="n"/>
      <c r="F9" s="152" t="n"/>
      <c r="G9" s="152" t="n"/>
      <c r="H9" s="152" t="n"/>
      <c r="I9" s="152" t="n"/>
      <c r="J9" s="150" t="n"/>
      <c r="K9" s="150" t="n"/>
      <c r="L9" s="150" t="n"/>
      <c r="M9" s="152" t="n"/>
      <c r="N9" s="150" t="n"/>
      <c r="O9" s="150" t="n"/>
      <c r="P9" s="150" t="n"/>
      <c r="Q9" s="151" t="n"/>
      <c r="R9" s="150" t="n"/>
      <c r="S9" s="150" t="n"/>
      <c r="T9" s="150" t="n"/>
      <c r="U9" s="152" t="n"/>
      <c r="V9" s="150" t="n"/>
      <c r="W9" s="150" t="n"/>
      <c r="X9" s="150" t="n"/>
      <c r="Y9" s="150" t="n"/>
      <c r="Z9" s="150" t="n"/>
      <c r="AA9" s="150" t="n"/>
      <c r="AB9" s="150" t="n"/>
      <c r="AC9" s="150" t="n"/>
      <c r="AD9" s="150" t="n"/>
      <c r="AE9" s="150" t="n"/>
      <c r="AF9" s="150" t="n"/>
      <c r="AG9" s="147">
        <f>IF(OR(C9="",G9="",G9=0),"",IFERROR(INDEX(Lists!$K$2:$K$12,MATCH(C9,Lists!$I$2:$I$12,0)),"AUD"))</f>
        <v/>
      </c>
      <c r="AH9" s="147">
        <f>IF(OR(G9="",G9=0),"",IF(G9&lt;1,TEXT(G9*100,"0")&amp;IFERROR(INDEX(Lists!$U$2:$U$12,MATCH(C9,Lists!$I$2:$I$12,0)),"c"),IFERROR(INDEX(Lists!$L$2:$L$12,MATCH(C9,Lists!$I$2:$I$12,0)),"$")&amp;IF(G9=INT(G9),TEXT(G9,"0"),TEXT(G9,"0.00")))&amp;" "&amp;AG9)</f>
        <v/>
      </c>
      <c r="AI9" s="147">
        <f>IF(X9="","",X9*IFERROR(INDEX(Lists!$M$2:$M$12,MATCH(C9,Lists!$I$2:$I$12,0)),1)/Lists!$Q$2)</f>
        <v/>
      </c>
      <c r="AJ9" s="147">
        <f>IF(Y9="","",Y9*IFERROR(INDEX(Lists!$M$2:$M$12,MATCH(C9,Lists!$I$2:$I$12,0)),1)/Lists!$Q$2)</f>
        <v/>
      </c>
      <c r="AK9" s="105" t="n"/>
      <c r="AL9" s="105" t="n"/>
      <c r="AM9" s="105" t="n"/>
      <c r="AN9" s="105" t="n"/>
      <c r="AO9" s="106" t="n"/>
    </row>
    <row r="10" ht="18" customHeight="1" s="74">
      <c r="A10" s="147">
        <f>IF(OR(F10="",C10="",D10=""),"",IFERROR(INDEX(Lists!$J$2:$J$12,MATCH(C10,Lists!$I$2:$I$12,0)),"XX")&amp;"-"&amp;D10&amp;"-"&amp;TEXT(SUMPRODUCT(($C$2:C10=C10)*($D$2:D10=D10)),"0000"))</f>
        <v/>
      </c>
      <c r="B10" s="152" t="n"/>
      <c r="C10" s="152" t="n"/>
      <c r="D10" s="152" t="n"/>
      <c r="E10" s="150" t="n"/>
      <c r="F10" s="152" t="n"/>
      <c r="G10" s="152" t="n"/>
      <c r="H10" s="152" t="n"/>
      <c r="I10" s="152" t="n"/>
      <c r="J10" s="150" t="n"/>
      <c r="K10" s="150" t="n"/>
      <c r="L10" s="150" t="n"/>
      <c r="M10" s="152" t="n"/>
      <c r="N10" s="150" t="n"/>
      <c r="O10" s="150" t="n"/>
      <c r="P10" s="150" t="n"/>
      <c r="Q10" s="151" t="n"/>
      <c r="R10" s="150" t="n"/>
      <c r="S10" s="150" t="n"/>
      <c r="T10" s="150" t="n"/>
      <c r="U10" s="152" t="n"/>
      <c r="V10" s="150" t="n"/>
      <c r="W10" s="150" t="n"/>
      <c r="X10" s="150" t="n"/>
      <c r="Y10" s="150" t="n"/>
      <c r="Z10" s="150" t="n"/>
      <c r="AA10" s="150" t="n"/>
      <c r="AB10" s="150" t="n"/>
      <c r="AC10" s="150" t="n"/>
      <c r="AD10" s="150" t="n"/>
      <c r="AE10" s="150" t="n"/>
      <c r="AF10" s="150" t="n"/>
      <c r="AG10" s="147">
        <f>IF(OR(C10="",G10="",G10=0),"",IFERROR(INDEX(Lists!$K$2:$K$12,MATCH(C10,Lists!$I$2:$I$12,0)),"AUD"))</f>
        <v/>
      </c>
      <c r="AH10" s="147">
        <f>IF(OR(G10="",G10=0),"",IF(G10&lt;1,TEXT(G10*100,"0")&amp;IFERROR(INDEX(Lists!$U$2:$U$12,MATCH(C10,Lists!$I$2:$I$12,0)),"c"),IFERROR(INDEX(Lists!$L$2:$L$12,MATCH(C10,Lists!$I$2:$I$12,0)),"$")&amp;IF(G10=INT(G10),TEXT(G10,"0"),TEXT(G10,"0.00")))&amp;" "&amp;AG10)</f>
        <v/>
      </c>
      <c r="AI10" s="147">
        <f>IF(X10="","",X10*IFERROR(INDEX(Lists!$M$2:$M$12,MATCH(C10,Lists!$I$2:$I$12,0)),1)/Lists!$Q$2)</f>
        <v/>
      </c>
      <c r="AJ10" s="147">
        <f>IF(Y10="","",Y10*IFERROR(INDEX(Lists!$M$2:$M$12,MATCH(C10,Lists!$I$2:$I$12,0)),1)/Lists!$Q$2)</f>
        <v/>
      </c>
      <c r="AK10" s="105" t="n"/>
      <c r="AL10" s="105" t="n"/>
      <c r="AM10" s="105" t="n"/>
      <c r="AN10" s="105" t="n"/>
      <c r="AO10" s="106" t="n"/>
    </row>
    <row r="11" ht="18" customHeight="1" s="74">
      <c r="A11" s="147">
        <f>IF(OR(F11="",C11="",D11=""),"",IFERROR(INDEX(Lists!$J$2:$J$12,MATCH(C11,Lists!$I$2:$I$12,0)),"XX")&amp;"-"&amp;D11&amp;"-"&amp;TEXT(SUMPRODUCT(($C$2:C11=C11)*($D$2:D11=D11)),"0000"))</f>
        <v/>
      </c>
      <c r="B11" s="152" t="n"/>
      <c r="C11" s="152" t="n"/>
      <c r="D11" s="152" t="n"/>
      <c r="E11" s="150" t="n"/>
      <c r="F11" s="152" t="n"/>
      <c r="G11" s="152" t="n"/>
      <c r="H11" s="152" t="n"/>
      <c r="I11" s="152" t="n"/>
      <c r="J11" s="150" t="n"/>
      <c r="K11" s="150" t="n"/>
      <c r="L11" s="150" t="n"/>
      <c r="M11" s="152" t="n"/>
      <c r="N11" s="150" t="n"/>
      <c r="O11" s="150" t="n"/>
      <c r="P11" s="150" t="n"/>
      <c r="Q11" s="151" t="n"/>
      <c r="R11" s="150" t="n"/>
      <c r="S11" s="150" t="n"/>
      <c r="T11" s="150" t="n"/>
      <c r="U11" s="152" t="n"/>
      <c r="V11" s="150" t="n"/>
      <c r="W11" s="150" t="n"/>
      <c r="X11" s="150" t="n"/>
      <c r="Y11" s="150" t="n"/>
      <c r="Z11" s="150" t="n"/>
      <c r="AA11" s="150" t="n"/>
      <c r="AB11" s="150" t="n"/>
      <c r="AC11" s="150" t="n"/>
      <c r="AD11" s="150" t="n"/>
      <c r="AE11" s="150" t="n"/>
      <c r="AF11" s="150" t="n"/>
      <c r="AG11" s="147">
        <f>IF(OR(C11="",G11="",G11=0),"",IFERROR(INDEX(Lists!$K$2:$K$12,MATCH(C11,Lists!$I$2:$I$12,0)),"AUD"))</f>
        <v/>
      </c>
      <c r="AH11" s="147">
        <f>IF(OR(G11="",G11=0),"",IF(G11&lt;1,TEXT(G11*100,"0")&amp;IFERROR(INDEX(Lists!$U$2:$U$12,MATCH(C11,Lists!$I$2:$I$12,0)),"c"),IFERROR(INDEX(Lists!$L$2:$L$12,MATCH(C11,Lists!$I$2:$I$12,0)),"$")&amp;IF(G11=INT(G11),TEXT(G11,"0"),TEXT(G11,"0.00")))&amp;" "&amp;AG11)</f>
        <v/>
      </c>
      <c r="AI11" s="147">
        <f>IF(X11="","",X11*IFERROR(INDEX(Lists!$M$2:$M$12,MATCH(C11,Lists!$I$2:$I$12,0)),1)/Lists!$Q$2)</f>
        <v/>
      </c>
      <c r="AJ11" s="147">
        <f>IF(Y11="","",Y11*IFERROR(INDEX(Lists!$M$2:$M$12,MATCH(C11,Lists!$I$2:$I$12,0)),1)/Lists!$Q$2)</f>
        <v/>
      </c>
      <c r="AK11" s="105" t="n"/>
      <c r="AL11" s="105" t="n"/>
      <c r="AM11" s="105" t="n"/>
      <c r="AN11" s="105" t="n"/>
      <c r="AO11" s="106" t="n"/>
    </row>
    <row r="12" ht="18" customHeight="1" s="74">
      <c r="A12" s="147">
        <f>IF(OR(F12="",C12="",D12=""),"",IFERROR(INDEX(Lists!$J$2:$J$12,MATCH(C12,Lists!$I$2:$I$12,0)),"XX")&amp;"-"&amp;D12&amp;"-"&amp;TEXT(SUMPRODUCT(($C$2:C12=C12)*($D$2:D12=D12)),"0000"))</f>
        <v/>
      </c>
      <c r="B12" s="152" t="n"/>
      <c r="C12" s="152" t="n"/>
      <c r="D12" s="152" t="n"/>
      <c r="E12" s="150" t="n"/>
      <c r="F12" s="152" t="n"/>
      <c r="G12" s="152" t="n"/>
      <c r="H12" s="152" t="n"/>
      <c r="I12" s="152" t="n"/>
      <c r="J12" s="150" t="n"/>
      <c r="K12" s="150" t="n"/>
      <c r="L12" s="150" t="n"/>
      <c r="M12" s="152" t="n"/>
      <c r="N12" s="150" t="n"/>
      <c r="O12" s="150" t="n"/>
      <c r="P12" s="150" t="n"/>
      <c r="Q12" s="151" t="n"/>
      <c r="R12" s="150" t="n"/>
      <c r="S12" s="150" t="n"/>
      <c r="T12" s="150" t="n"/>
      <c r="U12" s="152" t="n"/>
      <c r="V12" s="150" t="n"/>
      <c r="W12" s="150" t="n"/>
      <c r="X12" s="150" t="n"/>
      <c r="Y12" s="150" t="n"/>
      <c r="Z12" s="150" t="n"/>
      <c r="AA12" s="150" t="n"/>
      <c r="AB12" s="150" t="n"/>
      <c r="AC12" s="150" t="n"/>
      <c r="AD12" s="150" t="n"/>
      <c r="AE12" s="150" t="n"/>
      <c r="AF12" s="150" t="n"/>
      <c r="AG12" s="147">
        <f>IF(OR(C12="",G12="",G12=0),"",IFERROR(INDEX(Lists!$K$2:$K$12,MATCH(C12,Lists!$I$2:$I$12,0)),"AUD"))</f>
        <v/>
      </c>
      <c r="AH12" s="147">
        <f>IF(OR(G12="",G12=0),"",IF(G12&lt;1,TEXT(G12*100,"0")&amp;IFERROR(INDEX(Lists!$U$2:$U$12,MATCH(C12,Lists!$I$2:$I$12,0)),"c"),IFERROR(INDEX(Lists!$L$2:$L$12,MATCH(C12,Lists!$I$2:$I$12,0)),"$")&amp;IF(G12=INT(G12),TEXT(G12,"0"),TEXT(G12,"0.00")))&amp;" "&amp;AG12)</f>
        <v/>
      </c>
      <c r="AI12" s="147">
        <f>IF(X12="","",X12*IFERROR(INDEX(Lists!$M$2:$M$12,MATCH(C12,Lists!$I$2:$I$12,0)),1)/Lists!$Q$2)</f>
        <v/>
      </c>
      <c r="AJ12" s="147">
        <f>IF(Y12="","",Y12*IFERROR(INDEX(Lists!$M$2:$M$12,MATCH(C12,Lists!$I$2:$I$12,0)),1)/Lists!$Q$2)</f>
        <v/>
      </c>
      <c r="AK12" s="105" t="n"/>
      <c r="AL12" s="105" t="n"/>
      <c r="AM12" s="105" t="n"/>
      <c r="AN12" s="105" t="n"/>
      <c r="AO12" s="106" t="n"/>
    </row>
    <row r="13" ht="18" customHeight="1" s="74">
      <c r="A13" s="147">
        <f>IF(OR(F13="",C13="",D13=""),"",IFERROR(INDEX(Lists!$J$2:$J$12,MATCH(C13,Lists!$I$2:$I$12,0)),"XX")&amp;"-"&amp;D13&amp;"-"&amp;TEXT(SUMPRODUCT(($C$2:C13=C13)*($D$2:D13=D13)),"0000"))</f>
        <v/>
      </c>
      <c r="B13" s="152" t="n"/>
      <c r="C13" s="152" t="n"/>
      <c r="D13" s="152" t="n"/>
      <c r="E13" s="150" t="n"/>
      <c r="F13" s="152" t="n"/>
      <c r="G13" s="152" t="n"/>
      <c r="H13" s="152" t="n"/>
      <c r="I13" s="152" t="n"/>
      <c r="J13" s="150" t="n"/>
      <c r="K13" s="150" t="n"/>
      <c r="L13" s="150" t="n"/>
      <c r="M13" s="152" t="n"/>
      <c r="N13" s="150" t="n"/>
      <c r="O13" s="150" t="n"/>
      <c r="P13" s="150" t="n"/>
      <c r="Q13" s="151" t="n"/>
      <c r="R13" s="150" t="n"/>
      <c r="S13" s="150" t="n"/>
      <c r="T13" s="150" t="n"/>
      <c r="U13" s="152" t="n"/>
      <c r="V13" s="150" t="n"/>
      <c r="W13" s="150" t="n"/>
      <c r="X13" s="150" t="n"/>
      <c r="Y13" s="150" t="n"/>
      <c r="Z13" s="150" t="n"/>
      <c r="AA13" s="150" t="n"/>
      <c r="AB13" s="150" t="n"/>
      <c r="AC13" s="150" t="n"/>
      <c r="AD13" s="150" t="n"/>
      <c r="AE13" s="150" t="n"/>
      <c r="AF13" s="150" t="n"/>
      <c r="AG13" s="147">
        <f>IF(OR(C13="",G13="",G13=0),"",IFERROR(INDEX(Lists!$K$2:$K$12,MATCH(C13,Lists!$I$2:$I$12,0)),"AUD"))</f>
        <v/>
      </c>
      <c r="AH13" s="147">
        <f>IF(OR(G13="",G13=0),"",IF(G13&lt;1,TEXT(G13*100,"0")&amp;IFERROR(INDEX(Lists!$U$2:$U$12,MATCH(C13,Lists!$I$2:$I$12,0)),"c"),IFERROR(INDEX(Lists!$L$2:$L$12,MATCH(C13,Lists!$I$2:$I$12,0)),"$")&amp;IF(G13=INT(G13),TEXT(G13,"0"),TEXT(G13,"0.00")))&amp;" "&amp;AG13)</f>
        <v/>
      </c>
      <c r="AI13" s="147">
        <f>IF(X13="","",X13*IFERROR(INDEX(Lists!$M$2:$M$12,MATCH(C13,Lists!$I$2:$I$12,0)),1)/Lists!$Q$2)</f>
        <v/>
      </c>
      <c r="AJ13" s="147">
        <f>IF(Y13="","",Y13*IFERROR(INDEX(Lists!$M$2:$M$12,MATCH(C13,Lists!$I$2:$I$12,0)),1)/Lists!$Q$2)</f>
        <v/>
      </c>
      <c r="AK13" s="105" t="n"/>
      <c r="AL13" s="105" t="n"/>
      <c r="AM13" s="105" t="n"/>
      <c r="AN13" s="105" t="n"/>
      <c r="AO13" s="106" t="n"/>
    </row>
    <row r="14" ht="18" customHeight="1" s="74">
      <c r="A14" s="147">
        <f>IF(OR(F14="",C14="",D14=""),"",IFERROR(INDEX(Lists!$J$2:$J$12,MATCH(C14,Lists!$I$2:$I$12,0)),"XX")&amp;"-"&amp;D14&amp;"-"&amp;TEXT(SUMPRODUCT(($C$2:C14=C14)*($D$2:D14=D14)),"0000"))</f>
        <v/>
      </c>
      <c r="B14" s="152" t="n"/>
      <c r="C14" s="152" t="n"/>
      <c r="D14" s="152" t="n"/>
      <c r="E14" s="150" t="n"/>
      <c r="F14" s="152" t="n"/>
      <c r="G14" s="152" t="n"/>
      <c r="H14" s="152" t="n"/>
      <c r="I14" s="152" t="n"/>
      <c r="J14" s="150" t="n"/>
      <c r="K14" s="150" t="n"/>
      <c r="L14" s="150" t="n"/>
      <c r="M14" s="152" t="n"/>
      <c r="N14" s="150" t="n"/>
      <c r="O14" s="150" t="n"/>
      <c r="P14" s="150" t="n"/>
      <c r="Q14" s="151" t="n"/>
      <c r="R14" s="150" t="n"/>
      <c r="S14" s="150" t="n"/>
      <c r="T14" s="150" t="n"/>
      <c r="U14" s="152" t="n"/>
      <c r="V14" s="150" t="n"/>
      <c r="W14" s="150" t="n"/>
      <c r="X14" s="150" t="n"/>
      <c r="Y14" s="150" t="n"/>
      <c r="Z14" s="150" t="n"/>
      <c r="AA14" s="150" t="n"/>
      <c r="AB14" s="150" t="n"/>
      <c r="AC14" s="150" t="n"/>
      <c r="AD14" s="150" t="n"/>
      <c r="AE14" s="150" t="n"/>
      <c r="AF14" s="150" t="n"/>
      <c r="AG14" s="147">
        <f>IF(OR(C14="",G14="",G14=0),"",IFERROR(INDEX(Lists!$K$2:$K$12,MATCH(C14,Lists!$I$2:$I$12,0)),"AUD"))</f>
        <v/>
      </c>
      <c r="AH14" s="147">
        <f>IF(OR(G14="",G14=0),"",IF(G14&lt;1,TEXT(G14*100,"0")&amp;IFERROR(INDEX(Lists!$U$2:$U$12,MATCH(C14,Lists!$I$2:$I$12,0)),"c"),IFERROR(INDEX(Lists!$L$2:$L$12,MATCH(C14,Lists!$I$2:$I$12,0)),"$")&amp;IF(G14=INT(G14),TEXT(G14,"0"),TEXT(G14,"0.00")))&amp;" "&amp;AG14)</f>
        <v/>
      </c>
      <c r="AI14" s="147">
        <f>IF(X14="","",X14*IFERROR(INDEX(Lists!$M$2:$M$12,MATCH(C14,Lists!$I$2:$I$12,0)),1)/Lists!$Q$2)</f>
        <v/>
      </c>
      <c r="AJ14" s="147">
        <f>IF(Y14="","",Y14*IFERROR(INDEX(Lists!$M$2:$M$12,MATCH(C14,Lists!$I$2:$I$12,0)),1)/Lists!$Q$2)</f>
        <v/>
      </c>
      <c r="AK14" s="105" t="n"/>
      <c r="AL14" s="105" t="n"/>
      <c r="AM14" s="105" t="n"/>
      <c r="AN14" s="105" t="n"/>
      <c r="AO14" s="106" t="n"/>
    </row>
    <row r="15" ht="18" customHeight="1" s="74">
      <c r="A15" s="147">
        <f>IF(OR(F15="",C15="",D15=""),"",IFERROR(INDEX(Lists!$J$2:$J$12,MATCH(C15,Lists!$I$2:$I$12,0)),"XX")&amp;"-"&amp;D15&amp;"-"&amp;TEXT(SUMPRODUCT(($C$2:C15=C15)*($D$2:D15=D15)),"0000"))</f>
        <v/>
      </c>
      <c r="B15" s="152" t="n"/>
      <c r="C15" s="152" t="n"/>
      <c r="D15" s="152" t="n"/>
      <c r="E15" s="150" t="n"/>
      <c r="F15" s="152" t="n"/>
      <c r="G15" s="152" t="n"/>
      <c r="H15" s="152" t="n"/>
      <c r="I15" s="152" t="n"/>
      <c r="J15" s="150" t="n"/>
      <c r="K15" s="150" t="n"/>
      <c r="L15" s="150" t="n"/>
      <c r="M15" s="152" t="n"/>
      <c r="N15" s="150" t="n"/>
      <c r="O15" s="150" t="n"/>
      <c r="P15" s="150" t="n"/>
      <c r="Q15" s="151" t="n"/>
      <c r="R15" s="150" t="n"/>
      <c r="S15" s="150" t="n"/>
      <c r="T15" s="150" t="n"/>
      <c r="U15" s="152" t="n"/>
      <c r="V15" s="150" t="n"/>
      <c r="W15" s="150" t="n"/>
      <c r="X15" s="150" t="n"/>
      <c r="Y15" s="150" t="n"/>
      <c r="Z15" s="150" t="n"/>
      <c r="AA15" s="150" t="n"/>
      <c r="AB15" s="150" t="n"/>
      <c r="AC15" s="150" t="n"/>
      <c r="AD15" s="150" t="n"/>
      <c r="AE15" s="150" t="n"/>
      <c r="AF15" s="150" t="n"/>
      <c r="AG15" s="147">
        <f>IF(OR(C15="",G15="",G15=0),"",IFERROR(INDEX(Lists!$K$2:$K$12,MATCH(C15,Lists!$I$2:$I$12,0)),"AUD"))</f>
        <v/>
      </c>
      <c r="AH15" s="147">
        <f>IF(OR(G15="",G15=0),"",IF(G15&lt;1,TEXT(G15*100,"0")&amp;IFERROR(INDEX(Lists!$U$2:$U$12,MATCH(C15,Lists!$I$2:$I$12,0)),"c"),IFERROR(INDEX(Lists!$L$2:$L$12,MATCH(C15,Lists!$I$2:$I$12,0)),"$")&amp;IF(G15=INT(G15),TEXT(G15,"0"),TEXT(G15,"0.00")))&amp;" "&amp;AG15)</f>
        <v/>
      </c>
      <c r="AI15" s="147">
        <f>IF(X15="","",X15*IFERROR(INDEX(Lists!$M$2:$M$12,MATCH(C15,Lists!$I$2:$I$12,0)),1)/Lists!$Q$2)</f>
        <v/>
      </c>
      <c r="AJ15" s="147">
        <f>IF(Y15="","",Y15*IFERROR(INDEX(Lists!$M$2:$M$12,MATCH(C15,Lists!$I$2:$I$12,0)),1)/Lists!$Q$2)</f>
        <v/>
      </c>
      <c r="AK15" s="105" t="n"/>
      <c r="AL15" s="105" t="n"/>
      <c r="AM15" s="105" t="n"/>
      <c r="AN15" s="105" t="n"/>
      <c r="AO15" s="106" t="n"/>
    </row>
    <row r="16" ht="18" customHeight="1" s="74">
      <c r="A16" s="147">
        <f>IF(OR(F16="",C16="",D16=""),"",IFERROR(INDEX(Lists!$J$2:$J$12,MATCH(C16,Lists!$I$2:$I$12,0)),"XX")&amp;"-"&amp;D16&amp;"-"&amp;TEXT(SUMPRODUCT(($C$2:C16=C16)*($D$2:D16=D16)),"0000"))</f>
        <v/>
      </c>
      <c r="B16" s="152" t="n"/>
      <c r="C16" s="152" t="n"/>
      <c r="D16" s="152" t="n"/>
      <c r="E16" s="150" t="n"/>
      <c r="F16" s="152" t="n"/>
      <c r="G16" s="152" t="n"/>
      <c r="H16" s="152" t="n"/>
      <c r="I16" s="152" t="n"/>
      <c r="J16" s="150" t="n"/>
      <c r="K16" s="150" t="n"/>
      <c r="L16" s="150" t="n"/>
      <c r="M16" s="152" t="n"/>
      <c r="N16" s="150" t="n"/>
      <c r="O16" s="150" t="n"/>
      <c r="P16" s="150" t="n"/>
      <c r="Q16" s="151" t="n"/>
      <c r="R16" s="150" t="n"/>
      <c r="S16" s="150" t="n"/>
      <c r="T16" s="150" t="n"/>
      <c r="U16" s="152" t="n"/>
      <c r="V16" s="150" t="n"/>
      <c r="W16" s="150" t="n"/>
      <c r="X16" s="150" t="n"/>
      <c r="Y16" s="150" t="n"/>
      <c r="Z16" s="150" t="n"/>
      <c r="AA16" s="150" t="n"/>
      <c r="AB16" s="150" t="n"/>
      <c r="AC16" s="150" t="n"/>
      <c r="AD16" s="150" t="n"/>
      <c r="AE16" s="150" t="n"/>
      <c r="AF16" s="150" t="n"/>
      <c r="AG16" s="147">
        <f>IF(OR(C16="",G16="",G16=0),"",IFERROR(INDEX(Lists!$K$2:$K$12,MATCH(C16,Lists!$I$2:$I$12,0)),"AUD"))</f>
        <v/>
      </c>
      <c r="AH16" s="147">
        <f>IF(OR(G16="",G16=0),"",IF(G16&lt;1,TEXT(G16*100,"0")&amp;IFERROR(INDEX(Lists!$U$2:$U$12,MATCH(C16,Lists!$I$2:$I$12,0)),"c"),IFERROR(INDEX(Lists!$L$2:$L$12,MATCH(C16,Lists!$I$2:$I$12,0)),"$")&amp;IF(G16=INT(G16),TEXT(G16,"0"),TEXT(G16,"0.00")))&amp;" "&amp;AG16)</f>
        <v/>
      </c>
      <c r="AI16" s="147">
        <f>IF(X16="","",X16*IFERROR(INDEX(Lists!$M$2:$M$12,MATCH(C16,Lists!$I$2:$I$12,0)),1)/Lists!$Q$2)</f>
        <v/>
      </c>
      <c r="AJ16" s="147">
        <f>IF(Y16="","",Y16*IFERROR(INDEX(Lists!$M$2:$M$12,MATCH(C16,Lists!$I$2:$I$12,0)),1)/Lists!$Q$2)</f>
        <v/>
      </c>
      <c r="AK16" s="105" t="n"/>
      <c r="AL16" s="105" t="n"/>
      <c r="AM16" s="105" t="n"/>
      <c r="AN16" s="105" t="n"/>
      <c r="AO16" s="106" t="n"/>
    </row>
    <row r="17" ht="18" customHeight="1" s="74">
      <c r="A17" s="147">
        <f>IF(OR(F17="",C17="",D17=""),"",IFERROR(INDEX(Lists!$J$2:$J$12,MATCH(C17,Lists!$I$2:$I$12,0)),"XX")&amp;"-"&amp;D17&amp;"-"&amp;TEXT(SUMPRODUCT(($C$2:C17=C17)*($D$2:D17=D17)),"0000"))</f>
        <v/>
      </c>
      <c r="B17" s="152" t="n"/>
      <c r="C17" s="152" t="n"/>
      <c r="D17" s="152" t="n"/>
      <c r="E17" s="150" t="n"/>
      <c r="F17" s="152" t="n"/>
      <c r="G17" s="152" t="n"/>
      <c r="H17" s="152" t="n"/>
      <c r="I17" s="152" t="n"/>
      <c r="J17" s="150" t="n"/>
      <c r="K17" s="150" t="n"/>
      <c r="L17" s="150" t="n"/>
      <c r="M17" s="152" t="n"/>
      <c r="N17" s="150" t="n"/>
      <c r="O17" s="150" t="n"/>
      <c r="P17" s="150" t="n"/>
      <c r="Q17" s="151" t="n"/>
      <c r="R17" s="150" t="n"/>
      <c r="S17" s="150" t="n"/>
      <c r="T17" s="150" t="n"/>
      <c r="U17" s="152" t="n"/>
      <c r="V17" s="150" t="n"/>
      <c r="W17" s="150" t="n"/>
      <c r="X17" s="150" t="n"/>
      <c r="Y17" s="150" t="n"/>
      <c r="Z17" s="150" t="n"/>
      <c r="AA17" s="150" t="n"/>
      <c r="AB17" s="150" t="n"/>
      <c r="AC17" s="150" t="n"/>
      <c r="AD17" s="150" t="n"/>
      <c r="AE17" s="150" t="n"/>
      <c r="AF17" s="150" t="n"/>
      <c r="AG17" s="147">
        <f>IF(OR(C17="",G17="",G17=0),"",IFERROR(INDEX(Lists!$K$2:$K$12,MATCH(C17,Lists!$I$2:$I$12,0)),"AUD"))</f>
        <v/>
      </c>
      <c r="AH17" s="147">
        <f>IF(OR(G17="",G17=0),"",IF(G17&lt;1,TEXT(G17*100,"0")&amp;IFERROR(INDEX(Lists!$U$2:$U$12,MATCH(C17,Lists!$I$2:$I$12,0)),"c"),IFERROR(INDEX(Lists!$L$2:$L$12,MATCH(C17,Lists!$I$2:$I$12,0)),"$")&amp;IF(G17=INT(G17),TEXT(G17,"0"),TEXT(G17,"0.00")))&amp;" "&amp;AG17)</f>
        <v/>
      </c>
      <c r="AI17" s="147">
        <f>IF(X17="","",X17*IFERROR(INDEX(Lists!$M$2:$M$12,MATCH(C17,Lists!$I$2:$I$12,0)),1)/Lists!$Q$2)</f>
        <v/>
      </c>
      <c r="AJ17" s="147">
        <f>IF(Y17="","",Y17*IFERROR(INDEX(Lists!$M$2:$M$12,MATCH(C17,Lists!$I$2:$I$12,0)),1)/Lists!$Q$2)</f>
        <v/>
      </c>
      <c r="AK17" s="105" t="n"/>
      <c r="AL17" s="105" t="n"/>
      <c r="AM17" s="105" t="n"/>
      <c r="AN17" s="105" t="n"/>
      <c r="AO17" s="106" t="n"/>
    </row>
    <row r="18" ht="18" customHeight="1" s="74">
      <c r="A18" s="147">
        <f>IF(OR(F18="",C18="",D18=""),"",IFERROR(INDEX(Lists!$J$2:$J$12,MATCH(C18,Lists!$I$2:$I$12,0)),"XX")&amp;"-"&amp;D18&amp;"-"&amp;TEXT(SUMPRODUCT(($C$2:C18=C18)*($D$2:D18=D18)),"0000"))</f>
        <v/>
      </c>
      <c r="B18" s="152" t="n"/>
      <c r="C18" s="152" t="n"/>
      <c r="D18" s="152" t="n"/>
      <c r="E18" s="150" t="n"/>
      <c r="F18" s="152" t="n"/>
      <c r="G18" s="152" t="n"/>
      <c r="H18" s="152" t="n"/>
      <c r="I18" s="152" t="n"/>
      <c r="J18" s="150" t="n"/>
      <c r="K18" s="150" t="n"/>
      <c r="L18" s="150" t="n"/>
      <c r="M18" s="152" t="n"/>
      <c r="N18" s="150" t="n"/>
      <c r="O18" s="150" t="n"/>
      <c r="P18" s="150" t="n"/>
      <c r="Q18" s="151" t="n"/>
      <c r="R18" s="150" t="n"/>
      <c r="S18" s="150" t="n"/>
      <c r="T18" s="150" t="n"/>
      <c r="U18" s="152" t="n"/>
      <c r="V18" s="150" t="n"/>
      <c r="W18" s="150" t="n"/>
      <c r="X18" s="150" t="n"/>
      <c r="Y18" s="150" t="n"/>
      <c r="Z18" s="150" t="n"/>
      <c r="AA18" s="150" t="n"/>
      <c r="AB18" s="150" t="n"/>
      <c r="AC18" s="150" t="n"/>
      <c r="AD18" s="150" t="n"/>
      <c r="AE18" s="150" t="n"/>
      <c r="AF18" s="150" t="n"/>
      <c r="AG18" s="147">
        <f>IF(OR(C18="",G18="",G18=0),"",IFERROR(INDEX(Lists!$K$2:$K$12,MATCH(C18,Lists!$I$2:$I$12,0)),"AUD"))</f>
        <v/>
      </c>
      <c r="AH18" s="147">
        <f>IF(OR(G18="",G18=0),"",IF(G18&lt;1,TEXT(G18*100,"0")&amp;IFERROR(INDEX(Lists!$U$2:$U$12,MATCH(C18,Lists!$I$2:$I$12,0)),"c"),IFERROR(INDEX(Lists!$L$2:$L$12,MATCH(C18,Lists!$I$2:$I$12,0)),"$")&amp;IF(G18=INT(G18),TEXT(G18,"0"),TEXT(G18,"0.00")))&amp;" "&amp;AG18)</f>
        <v/>
      </c>
      <c r="AI18" s="147">
        <f>IF(X18="","",X18*IFERROR(INDEX(Lists!$M$2:$M$12,MATCH(C18,Lists!$I$2:$I$12,0)),1)/Lists!$Q$2)</f>
        <v/>
      </c>
      <c r="AJ18" s="147">
        <f>IF(Y18="","",Y18*IFERROR(INDEX(Lists!$M$2:$M$12,MATCH(C18,Lists!$I$2:$I$12,0)),1)/Lists!$Q$2)</f>
        <v/>
      </c>
      <c r="AK18" s="105" t="n"/>
      <c r="AL18" s="105" t="n"/>
      <c r="AM18" s="105" t="n"/>
      <c r="AN18" s="105" t="n"/>
      <c r="AO18" s="106" t="n"/>
    </row>
    <row r="19" ht="18" customHeight="1" s="74">
      <c r="A19" s="147">
        <f>IF(OR(F19="",C19="",D19=""),"",IFERROR(INDEX(Lists!$J$2:$J$12,MATCH(C19,Lists!$I$2:$I$12,0)),"XX")&amp;"-"&amp;D19&amp;"-"&amp;TEXT(SUMPRODUCT(($C$2:C19=C19)*($D$2:D19=D19)),"0000"))</f>
        <v/>
      </c>
      <c r="B19" s="152" t="n"/>
      <c r="C19" s="152" t="n"/>
      <c r="D19" s="152" t="n"/>
      <c r="E19" s="150" t="n"/>
      <c r="F19" s="152" t="n"/>
      <c r="G19" s="152" t="n"/>
      <c r="H19" s="152" t="n"/>
      <c r="I19" s="152" t="n"/>
      <c r="J19" s="150" t="n"/>
      <c r="K19" s="150" t="n"/>
      <c r="L19" s="150" t="n"/>
      <c r="M19" s="152" t="n"/>
      <c r="N19" s="150" t="n"/>
      <c r="O19" s="150" t="n"/>
      <c r="P19" s="150" t="n"/>
      <c r="Q19" s="151" t="n"/>
      <c r="R19" s="150" t="n"/>
      <c r="S19" s="150" t="n"/>
      <c r="T19" s="150" t="n"/>
      <c r="U19" s="152" t="n"/>
      <c r="V19" s="150" t="n"/>
      <c r="W19" s="150" t="n"/>
      <c r="X19" s="150" t="n"/>
      <c r="Y19" s="150" t="n"/>
      <c r="Z19" s="150" t="n"/>
      <c r="AA19" s="150" t="n"/>
      <c r="AB19" s="150" t="n"/>
      <c r="AC19" s="150" t="n"/>
      <c r="AD19" s="150" t="n"/>
      <c r="AE19" s="150" t="n"/>
      <c r="AF19" s="150" t="n"/>
      <c r="AG19" s="147">
        <f>IF(OR(C19="",G19="",G19=0),"",IFERROR(INDEX(Lists!$K$2:$K$12,MATCH(C19,Lists!$I$2:$I$12,0)),"AUD"))</f>
        <v/>
      </c>
      <c r="AH19" s="147">
        <f>IF(OR(G19="",G19=0),"",IF(G19&lt;1,TEXT(G19*100,"0")&amp;IFERROR(INDEX(Lists!$U$2:$U$12,MATCH(C19,Lists!$I$2:$I$12,0)),"c"),IFERROR(INDEX(Lists!$L$2:$L$12,MATCH(C19,Lists!$I$2:$I$12,0)),"$")&amp;IF(G19=INT(G19),TEXT(G19,"0"),TEXT(G19,"0.00")))&amp;" "&amp;AG19)</f>
        <v/>
      </c>
      <c r="AI19" s="147">
        <f>IF(X19="","",X19*IFERROR(INDEX(Lists!$M$2:$M$12,MATCH(C19,Lists!$I$2:$I$12,0)),1)/Lists!$Q$2)</f>
        <v/>
      </c>
      <c r="AJ19" s="147">
        <f>IF(Y19="","",Y19*IFERROR(INDEX(Lists!$M$2:$M$12,MATCH(C19,Lists!$I$2:$I$12,0)),1)/Lists!$Q$2)</f>
        <v/>
      </c>
      <c r="AK19" s="105" t="n"/>
      <c r="AL19" s="105" t="n"/>
      <c r="AM19" s="105" t="n"/>
      <c r="AN19" s="105" t="n"/>
      <c r="AO19" s="106" t="n"/>
    </row>
    <row r="20" ht="18" customHeight="1" s="74">
      <c r="A20" s="147">
        <f>IF(OR(F20="",C20="",D20=""),"",IFERROR(INDEX(Lists!$J$2:$J$12,MATCH(C20,Lists!$I$2:$I$12,0)),"XX")&amp;"-"&amp;D20&amp;"-"&amp;TEXT(SUMPRODUCT(($C$2:C20=C20)*($D$2:D20=D20)),"0000"))</f>
        <v/>
      </c>
      <c r="B20" s="152" t="n"/>
      <c r="C20" s="152" t="n"/>
      <c r="D20" s="152" t="n"/>
      <c r="E20" s="150" t="n"/>
      <c r="F20" s="152" t="n"/>
      <c r="G20" s="152" t="n"/>
      <c r="H20" s="152" t="n"/>
      <c r="I20" s="152" t="n"/>
      <c r="J20" s="150" t="n"/>
      <c r="K20" s="150" t="n"/>
      <c r="L20" s="150" t="n"/>
      <c r="M20" s="152" t="n"/>
      <c r="N20" s="150" t="n"/>
      <c r="O20" s="150" t="n"/>
      <c r="P20" s="150" t="n"/>
      <c r="Q20" s="151" t="n"/>
      <c r="R20" s="150" t="n"/>
      <c r="S20" s="150" t="n"/>
      <c r="T20" s="150" t="n"/>
      <c r="U20" s="152" t="n"/>
      <c r="V20" s="150" t="n"/>
      <c r="W20" s="150" t="n"/>
      <c r="X20" s="150" t="n"/>
      <c r="Y20" s="150" t="n"/>
      <c r="Z20" s="150" t="n"/>
      <c r="AA20" s="150" t="n"/>
      <c r="AB20" s="150" t="n"/>
      <c r="AC20" s="150" t="n"/>
      <c r="AD20" s="150" t="n"/>
      <c r="AE20" s="150" t="n"/>
      <c r="AF20" s="150" t="n"/>
      <c r="AG20" s="147">
        <f>IF(OR(C20="",G20="",G20=0),"",IFERROR(INDEX(Lists!$K$2:$K$12,MATCH(C20,Lists!$I$2:$I$12,0)),"AUD"))</f>
        <v/>
      </c>
      <c r="AH20" s="147">
        <f>IF(OR(G20="",G20=0),"",IF(G20&lt;1,TEXT(G20*100,"0")&amp;IFERROR(INDEX(Lists!$U$2:$U$12,MATCH(C20,Lists!$I$2:$I$12,0)),"c"),IFERROR(INDEX(Lists!$L$2:$L$12,MATCH(C20,Lists!$I$2:$I$12,0)),"$")&amp;IF(G20=INT(G20),TEXT(G20,"0"),TEXT(G20,"0.00")))&amp;" "&amp;AG20)</f>
        <v/>
      </c>
      <c r="AI20" s="147">
        <f>IF(X20="","",X20*IFERROR(INDEX(Lists!$M$2:$M$12,MATCH(C20,Lists!$I$2:$I$12,0)),1)/Lists!$Q$2)</f>
        <v/>
      </c>
      <c r="AJ20" s="147">
        <f>IF(Y20="","",Y20*IFERROR(INDEX(Lists!$M$2:$M$12,MATCH(C20,Lists!$I$2:$I$12,0)),1)/Lists!$Q$2)</f>
        <v/>
      </c>
      <c r="AK20" s="105" t="n"/>
      <c r="AL20" s="105" t="n"/>
      <c r="AM20" s="105" t="n"/>
      <c r="AN20" s="105" t="n"/>
      <c r="AO20" s="106" t="n"/>
    </row>
    <row r="21" ht="18" customHeight="1" s="74">
      <c r="A21" s="147">
        <f>IF(OR(F21="",C21="",D21=""),"",IFERROR(INDEX(Lists!$J$2:$J$12,MATCH(C21,Lists!$I$2:$I$12,0)),"XX")&amp;"-"&amp;D21&amp;"-"&amp;TEXT(SUMPRODUCT(($C$2:C21=C21)*($D$2:D21=D21)),"0000"))</f>
        <v/>
      </c>
      <c r="B21" s="152" t="n"/>
      <c r="C21" s="152" t="n"/>
      <c r="D21" s="152" t="n"/>
      <c r="E21" s="150" t="n"/>
      <c r="F21" s="152" t="n"/>
      <c r="G21" s="152" t="n"/>
      <c r="H21" s="152" t="n"/>
      <c r="I21" s="152" t="n"/>
      <c r="J21" s="150" t="n"/>
      <c r="K21" s="150" t="n"/>
      <c r="L21" s="150" t="n"/>
      <c r="M21" s="152" t="n"/>
      <c r="N21" s="150" t="n"/>
      <c r="O21" s="150" t="n"/>
      <c r="P21" s="150" t="n"/>
      <c r="Q21" s="151" t="n"/>
      <c r="R21" s="150" t="n"/>
      <c r="S21" s="150" t="n"/>
      <c r="T21" s="150" t="n"/>
      <c r="U21" s="152" t="n"/>
      <c r="V21" s="150" t="n"/>
      <c r="W21" s="150" t="n"/>
      <c r="X21" s="150" t="n"/>
      <c r="Y21" s="150" t="n"/>
      <c r="Z21" s="150" t="n"/>
      <c r="AA21" s="150" t="n"/>
      <c r="AB21" s="150" t="n"/>
      <c r="AC21" s="150" t="n"/>
      <c r="AD21" s="150" t="n"/>
      <c r="AE21" s="150" t="n"/>
      <c r="AF21" s="150" t="n"/>
      <c r="AG21" s="147">
        <f>IF(OR(C21="",G21="",G21=0),"",IFERROR(INDEX(Lists!$K$2:$K$12,MATCH(C21,Lists!$I$2:$I$12,0)),"AUD"))</f>
        <v/>
      </c>
      <c r="AH21" s="147">
        <f>IF(OR(G21="",G21=0),"",IF(G21&lt;1,TEXT(G21*100,"0")&amp;IFERROR(INDEX(Lists!$U$2:$U$12,MATCH(C21,Lists!$I$2:$I$12,0)),"c"),IFERROR(INDEX(Lists!$L$2:$L$12,MATCH(C21,Lists!$I$2:$I$12,0)),"$")&amp;IF(G21=INT(G21),TEXT(G21,"0"),TEXT(G21,"0.00")))&amp;" "&amp;AG21)</f>
        <v/>
      </c>
      <c r="AI21" s="147">
        <f>IF(X21="","",X21*IFERROR(INDEX(Lists!$M$2:$M$12,MATCH(C21,Lists!$I$2:$I$12,0)),1)/Lists!$Q$2)</f>
        <v/>
      </c>
      <c r="AJ21" s="147">
        <f>IF(Y21="","",Y21*IFERROR(INDEX(Lists!$M$2:$M$12,MATCH(C21,Lists!$I$2:$I$12,0)),1)/Lists!$Q$2)</f>
        <v/>
      </c>
      <c r="AK21" s="105" t="n"/>
      <c r="AL21" s="105" t="n"/>
      <c r="AM21" s="105" t="n"/>
      <c r="AN21" s="105" t="n"/>
      <c r="AO21" s="106" t="n"/>
    </row>
    <row r="22" ht="18" customHeight="1" s="74">
      <c r="A22" s="147">
        <f>IF(OR(F22="",C22="",D22=""),"",IFERROR(INDEX(Lists!$J$2:$J$12,MATCH(C22,Lists!$I$2:$I$12,0)),"XX")&amp;"-"&amp;D22&amp;"-"&amp;TEXT(SUMPRODUCT(($C$2:C22=C22)*($D$2:D22=D22)),"0000"))</f>
        <v/>
      </c>
      <c r="B22" s="152" t="n"/>
      <c r="C22" s="152" t="n"/>
      <c r="D22" s="152" t="n"/>
      <c r="E22" s="150" t="n"/>
      <c r="F22" s="152" t="n"/>
      <c r="G22" s="152" t="n"/>
      <c r="H22" s="152" t="n"/>
      <c r="I22" s="152" t="n"/>
      <c r="J22" s="150" t="n"/>
      <c r="K22" s="150" t="n"/>
      <c r="L22" s="150" t="n"/>
      <c r="M22" s="152" t="n"/>
      <c r="N22" s="150" t="n"/>
      <c r="O22" s="150" t="n"/>
      <c r="P22" s="150" t="n"/>
      <c r="Q22" s="151" t="n"/>
      <c r="R22" s="150" t="n"/>
      <c r="S22" s="150" t="n"/>
      <c r="T22" s="150" t="n"/>
      <c r="U22" s="152" t="n"/>
      <c r="V22" s="150" t="n"/>
      <c r="W22" s="150" t="n"/>
      <c r="X22" s="150" t="n"/>
      <c r="Y22" s="150" t="n"/>
      <c r="Z22" s="150" t="n"/>
      <c r="AA22" s="150" t="n"/>
      <c r="AB22" s="150" t="n"/>
      <c r="AC22" s="150" t="n"/>
      <c r="AD22" s="150" t="n"/>
      <c r="AE22" s="150" t="n"/>
      <c r="AF22" s="150" t="n"/>
      <c r="AG22" s="147">
        <f>IF(OR(C22="",G22="",G22=0),"",IFERROR(INDEX(Lists!$K$2:$K$12,MATCH(C22,Lists!$I$2:$I$12,0)),"AUD"))</f>
        <v/>
      </c>
      <c r="AH22" s="147">
        <f>IF(OR(G22="",G22=0),"",IF(G22&lt;1,TEXT(G22*100,"0")&amp;IFERROR(INDEX(Lists!$U$2:$U$12,MATCH(C22,Lists!$I$2:$I$12,0)),"c"),IFERROR(INDEX(Lists!$L$2:$L$12,MATCH(C22,Lists!$I$2:$I$12,0)),"$")&amp;IF(G22=INT(G22),TEXT(G22,"0"),TEXT(G22,"0.00")))&amp;" "&amp;AG22)</f>
        <v/>
      </c>
      <c r="AI22" s="147">
        <f>IF(X22="","",X22*IFERROR(INDEX(Lists!$M$2:$M$12,MATCH(C22,Lists!$I$2:$I$12,0)),1)/Lists!$Q$2)</f>
        <v/>
      </c>
      <c r="AJ22" s="147">
        <f>IF(Y22="","",Y22*IFERROR(INDEX(Lists!$M$2:$M$12,MATCH(C22,Lists!$I$2:$I$12,0)),1)/Lists!$Q$2)</f>
        <v/>
      </c>
      <c r="AK22" s="105" t="n"/>
      <c r="AL22" s="105" t="n"/>
      <c r="AM22" s="105" t="n"/>
      <c r="AN22" s="105" t="n"/>
      <c r="AO22" s="106" t="n"/>
    </row>
    <row r="23" ht="18" customHeight="1" s="74">
      <c r="A23" s="147">
        <f>IF(OR(F23="",C23="",D23=""),"",IFERROR(INDEX(Lists!$J$2:$J$12,MATCH(C23,Lists!$I$2:$I$12,0)),"XX")&amp;"-"&amp;D23&amp;"-"&amp;TEXT(SUMPRODUCT(($C$2:C23=C23)*($D$2:D23=D23)),"0000"))</f>
        <v/>
      </c>
      <c r="B23" s="152" t="n"/>
      <c r="C23" s="152" t="n"/>
      <c r="D23" s="152" t="n"/>
      <c r="E23" s="150" t="n"/>
      <c r="F23" s="152" t="n"/>
      <c r="G23" s="152" t="n"/>
      <c r="H23" s="152" t="n"/>
      <c r="I23" s="152" t="n"/>
      <c r="J23" s="150" t="n"/>
      <c r="K23" s="150" t="n"/>
      <c r="L23" s="150" t="n"/>
      <c r="M23" s="152" t="n"/>
      <c r="N23" s="150" t="n"/>
      <c r="O23" s="150" t="n"/>
      <c r="P23" s="150" t="n"/>
      <c r="Q23" s="151" t="n"/>
      <c r="R23" s="150" t="n"/>
      <c r="S23" s="150" t="n"/>
      <c r="T23" s="150" t="n"/>
      <c r="U23" s="152" t="n"/>
      <c r="V23" s="150" t="n"/>
      <c r="W23" s="150" t="n"/>
      <c r="X23" s="150" t="n"/>
      <c r="Y23" s="150" t="n"/>
      <c r="Z23" s="150" t="n"/>
      <c r="AA23" s="150" t="n"/>
      <c r="AB23" s="150" t="n"/>
      <c r="AC23" s="150" t="n"/>
      <c r="AD23" s="150" t="n"/>
      <c r="AE23" s="150" t="n"/>
      <c r="AF23" s="150" t="n"/>
      <c r="AG23" s="147">
        <f>IF(OR(C23="",G23="",G23=0),"",IFERROR(INDEX(Lists!$K$2:$K$12,MATCH(C23,Lists!$I$2:$I$12,0)),"AUD"))</f>
        <v/>
      </c>
      <c r="AH23" s="147">
        <f>IF(OR(G23="",G23=0),"",IF(G23&lt;1,TEXT(G23*100,"0")&amp;IFERROR(INDEX(Lists!$U$2:$U$12,MATCH(C23,Lists!$I$2:$I$12,0)),"c"),IFERROR(INDEX(Lists!$L$2:$L$12,MATCH(C23,Lists!$I$2:$I$12,0)),"$")&amp;IF(G23=INT(G23),TEXT(G23,"0"),TEXT(G23,"0.00")))&amp;" "&amp;AG23)</f>
        <v/>
      </c>
      <c r="AI23" s="147">
        <f>IF(X23="","",X23*IFERROR(INDEX(Lists!$M$2:$M$12,MATCH(C23,Lists!$I$2:$I$12,0)),1)/Lists!$Q$2)</f>
        <v/>
      </c>
      <c r="AJ23" s="147">
        <f>IF(Y23="","",Y23*IFERROR(INDEX(Lists!$M$2:$M$12,MATCH(C23,Lists!$I$2:$I$12,0)),1)/Lists!$Q$2)</f>
        <v/>
      </c>
      <c r="AK23" s="105" t="n"/>
      <c r="AL23" s="105" t="n"/>
      <c r="AM23" s="105" t="n"/>
      <c r="AN23" s="105" t="n"/>
      <c r="AO23" s="106" t="n"/>
    </row>
    <row r="24" ht="18" customHeight="1" s="74">
      <c r="A24" s="147">
        <f>IF(OR(F24="",C24="",D24=""),"",IFERROR(INDEX(Lists!$J$2:$J$12,MATCH(C24,Lists!$I$2:$I$12,0)),"XX")&amp;"-"&amp;D24&amp;"-"&amp;TEXT(SUMPRODUCT(($C$2:C24=C24)*($D$2:D24=D24)),"0000"))</f>
        <v/>
      </c>
      <c r="B24" s="152" t="n"/>
      <c r="C24" s="152" t="n"/>
      <c r="D24" s="152" t="n"/>
      <c r="E24" s="150" t="n"/>
      <c r="F24" s="152" t="n"/>
      <c r="G24" s="152" t="n"/>
      <c r="H24" s="152" t="n"/>
      <c r="I24" s="152" t="n"/>
      <c r="J24" s="150" t="n"/>
      <c r="K24" s="150" t="n"/>
      <c r="L24" s="150" t="n"/>
      <c r="M24" s="152" t="n"/>
      <c r="N24" s="150" t="n"/>
      <c r="O24" s="150" t="n"/>
      <c r="P24" s="150" t="n"/>
      <c r="Q24" s="151" t="n"/>
      <c r="R24" s="150" t="n"/>
      <c r="S24" s="150" t="n"/>
      <c r="T24" s="150" t="n"/>
      <c r="U24" s="152" t="n"/>
      <c r="V24" s="150" t="n"/>
      <c r="W24" s="150" t="n"/>
      <c r="X24" s="150" t="n"/>
      <c r="Y24" s="150" t="n"/>
      <c r="Z24" s="150" t="n"/>
      <c r="AA24" s="150" t="n"/>
      <c r="AB24" s="150" t="n"/>
      <c r="AC24" s="150" t="n"/>
      <c r="AD24" s="150" t="n"/>
      <c r="AE24" s="150" t="n"/>
      <c r="AF24" s="150" t="n"/>
      <c r="AG24" s="147">
        <f>IF(OR(C24="",G24="",G24=0),"",IFERROR(INDEX(Lists!$K$2:$K$12,MATCH(C24,Lists!$I$2:$I$12,0)),"AUD"))</f>
        <v/>
      </c>
      <c r="AH24" s="147">
        <f>IF(OR(G24="",G24=0),"",IF(G24&lt;1,TEXT(G24*100,"0")&amp;IFERROR(INDEX(Lists!$U$2:$U$12,MATCH(C24,Lists!$I$2:$I$12,0)),"c"),IFERROR(INDEX(Lists!$L$2:$L$12,MATCH(C24,Lists!$I$2:$I$12,0)),"$")&amp;IF(G24=INT(G24),TEXT(G24,"0"),TEXT(G24,"0.00")))&amp;" "&amp;AG24)</f>
        <v/>
      </c>
      <c r="AI24" s="147">
        <f>IF(X24="","",X24*IFERROR(INDEX(Lists!$M$2:$M$12,MATCH(C24,Lists!$I$2:$I$12,0)),1)/Lists!$Q$2)</f>
        <v/>
      </c>
      <c r="AJ24" s="147">
        <f>IF(Y24="","",Y24*IFERROR(INDEX(Lists!$M$2:$M$12,MATCH(C24,Lists!$I$2:$I$12,0)),1)/Lists!$Q$2)</f>
        <v/>
      </c>
      <c r="AK24" s="105" t="n"/>
      <c r="AL24" s="105" t="n"/>
      <c r="AM24" s="105" t="n"/>
      <c r="AN24" s="105" t="n"/>
      <c r="AO24" s="106" t="n"/>
    </row>
    <row r="25" ht="18" customHeight="1" s="74">
      <c r="A25" s="147">
        <f>IF(OR(F25="",C25="",D25=""),"",IFERROR(INDEX(Lists!$J$2:$J$12,MATCH(C25,Lists!$I$2:$I$12,0)),"XX")&amp;"-"&amp;D25&amp;"-"&amp;TEXT(SUMPRODUCT(($C$2:C25=C25)*($D$2:D25=D25)),"0000"))</f>
        <v/>
      </c>
      <c r="B25" s="152" t="n"/>
      <c r="C25" s="152" t="n"/>
      <c r="D25" s="152" t="n"/>
      <c r="E25" s="150" t="n"/>
      <c r="F25" s="152" t="n"/>
      <c r="G25" s="152" t="n"/>
      <c r="H25" s="152" t="n"/>
      <c r="I25" s="152" t="n"/>
      <c r="J25" s="150" t="n"/>
      <c r="K25" s="150" t="n"/>
      <c r="L25" s="150" t="n"/>
      <c r="M25" s="152" t="n"/>
      <c r="N25" s="150" t="n"/>
      <c r="O25" s="150" t="n"/>
      <c r="P25" s="150" t="n"/>
      <c r="Q25" s="151" t="n"/>
      <c r="R25" s="150" t="n"/>
      <c r="S25" s="150" t="n"/>
      <c r="T25" s="150" t="n"/>
      <c r="U25" s="152" t="n"/>
      <c r="V25" s="150" t="n"/>
      <c r="W25" s="150" t="n"/>
      <c r="X25" s="150" t="n"/>
      <c r="Y25" s="150" t="n"/>
      <c r="Z25" s="150" t="n"/>
      <c r="AA25" s="150" t="n"/>
      <c r="AB25" s="150" t="n"/>
      <c r="AC25" s="150" t="n"/>
      <c r="AD25" s="150" t="n"/>
      <c r="AE25" s="150" t="n"/>
      <c r="AF25" s="150" t="n"/>
      <c r="AG25" s="147">
        <f>IF(OR(C25="",G25="",G25=0),"",IFERROR(INDEX(Lists!$K$2:$K$12,MATCH(C25,Lists!$I$2:$I$12,0)),"AUD"))</f>
        <v/>
      </c>
      <c r="AH25" s="147">
        <f>IF(OR(G25="",G25=0),"",IF(G25&lt;1,TEXT(G25*100,"0")&amp;IFERROR(INDEX(Lists!$U$2:$U$12,MATCH(C25,Lists!$I$2:$I$12,0)),"c"),IFERROR(INDEX(Lists!$L$2:$L$12,MATCH(C25,Lists!$I$2:$I$12,0)),"$")&amp;IF(G25=INT(G25),TEXT(G25,"0"),TEXT(G25,"0.00")))&amp;" "&amp;AG25)</f>
        <v/>
      </c>
      <c r="AI25" s="147">
        <f>IF(X25="","",X25*IFERROR(INDEX(Lists!$M$2:$M$12,MATCH(C25,Lists!$I$2:$I$12,0)),1)/Lists!$Q$2)</f>
        <v/>
      </c>
      <c r="AJ25" s="147">
        <f>IF(Y25="","",Y25*IFERROR(INDEX(Lists!$M$2:$M$12,MATCH(C25,Lists!$I$2:$I$12,0)),1)/Lists!$Q$2)</f>
        <v/>
      </c>
      <c r="AK25" s="105" t="n"/>
      <c r="AL25" s="105" t="n"/>
      <c r="AM25" s="105" t="n"/>
      <c r="AN25" s="105" t="n"/>
      <c r="AO25" s="106" t="n"/>
    </row>
    <row r="26" ht="18" customHeight="1" s="74">
      <c r="A26" s="147">
        <f>IF(OR(F26="",C26="",D26=""),"",IFERROR(INDEX(Lists!$J$2:$J$12,MATCH(C26,Lists!$I$2:$I$12,0)),"XX")&amp;"-"&amp;D26&amp;"-"&amp;TEXT(SUMPRODUCT(($C$2:C26=C26)*($D$2:D26=D26)),"0000"))</f>
        <v/>
      </c>
      <c r="B26" s="152" t="n"/>
      <c r="C26" s="152" t="n"/>
      <c r="D26" s="152" t="n"/>
      <c r="E26" s="150" t="n"/>
      <c r="F26" s="152" t="n"/>
      <c r="G26" s="152" t="n"/>
      <c r="H26" s="152" t="n"/>
      <c r="I26" s="152" t="n"/>
      <c r="J26" s="150" t="n"/>
      <c r="K26" s="150" t="n"/>
      <c r="L26" s="150" t="n"/>
      <c r="M26" s="152" t="n"/>
      <c r="N26" s="150" t="n"/>
      <c r="O26" s="150" t="n"/>
      <c r="P26" s="150" t="n"/>
      <c r="Q26" s="151" t="n"/>
      <c r="R26" s="150" t="n"/>
      <c r="S26" s="150" t="n"/>
      <c r="T26" s="150" t="n"/>
      <c r="U26" s="152" t="n"/>
      <c r="V26" s="150" t="n"/>
      <c r="W26" s="150" t="n"/>
      <c r="X26" s="150" t="n"/>
      <c r="Y26" s="150" t="n"/>
      <c r="Z26" s="150" t="n"/>
      <c r="AA26" s="150" t="n"/>
      <c r="AB26" s="150" t="n"/>
      <c r="AC26" s="150" t="n"/>
      <c r="AD26" s="150" t="n"/>
      <c r="AE26" s="150" t="n"/>
      <c r="AF26" s="150" t="n"/>
      <c r="AG26" s="147">
        <f>IF(OR(C26="",G26="",G26=0),"",IFERROR(INDEX(Lists!$K$2:$K$12,MATCH(C26,Lists!$I$2:$I$12,0)),"AUD"))</f>
        <v/>
      </c>
      <c r="AH26" s="147">
        <f>IF(OR(G26="",G26=0),"",IF(G26&lt;1,TEXT(G26*100,"0")&amp;IFERROR(INDEX(Lists!$U$2:$U$12,MATCH(C26,Lists!$I$2:$I$12,0)),"c"),IFERROR(INDEX(Lists!$L$2:$L$12,MATCH(C26,Lists!$I$2:$I$12,0)),"$")&amp;IF(G26=INT(G26),TEXT(G26,"0"),TEXT(G26,"0.00")))&amp;" "&amp;AG26)</f>
        <v/>
      </c>
      <c r="AI26" s="147">
        <f>IF(X26="","",X26*IFERROR(INDEX(Lists!$M$2:$M$12,MATCH(C26,Lists!$I$2:$I$12,0)),1)/Lists!$Q$2)</f>
        <v/>
      </c>
      <c r="AJ26" s="147">
        <f>IF(Y26="","",Y26*IFERROR(INDEX(Lists!$M$2:$M$12,MATCH(C26,Lists!$I$2:$I$12,0)),1)/Lists!$Q$2)</f>
        <v/>
      </c>
      <c r="AK26" s="105" t="n"/>
      <c r="AL26" s="105" t="n"/>
      <c r="AM26" s="105" t="n"/>
      <c r="AN26" s="105" t="n"/>
      <c r="AO26" s="106" t="n"/>
    </row>
    <row r="27" ht="18" customHeight="1" s="74">
      <c r="A27" s="147">
        <f>IF(OR(F27="",C27="",D27=""),"",IFERROR(INDEX(Lists!$J$2:$J$12,MATCH(C27,Lists!$I$2:$I$12,0)),"XX")&amp;"-"&amp;D27&amp;"-"&amp;TEXT(SUMPRODUCT(($C$2:C27=C27)*($D$2:D27=D27)),"0000"))</f>
        <v/>
      </c>
      <c r="B27" s="152" t="n"/>
      <c r="C27" s="152" t="n"/>
      <c r="D27" s="152" t="n"/>
      <c r="E27" s="150" t="n"/>
      <c r="F27" s="152" t="n"/>
      <c r="G27" s="152" t="n"/>
      <c r="H27" s="152" t="n"/>
      <c r="I27" s="152" t="n"/>
      <c r="J27" s="150" t="n"/>
      <c r="K27" s="150" t="n"/>
      <c r="L27" s="150" t="n"/>
      <c r="M27" s="152" t="n"/>
      <c r="N27" s="150" t="n"/>
      <c r="O27" s="150" t="n"/>
      <c r="P27" s="150" t="n"/>
      <c r="Q27" s="151" t="n"/>
      <c r="R27" s="150" t="n"/>
      <c r="S27" s="150" t="n"/>
      <c r="T27" s="150" t="n"/>
      <c r="U27" s="152" t="n"/>
      <c r="V27" s="150" t="n"/>
      <c r="W27" s="150" t="n"/>
      <c r="X27" s="150" t="n"/>
      <c r="Y27" s="150" t="n"/>
      <c r="Z27" s="150" t="n"/>
      <c r="AA27" s="150" t="n"/>
      <c r="AB27" s="150" t="n"/>
      <c r="AC27" s="150" t="n"/>
      <c r="AD27" s="150" t="n"/>
      <c r="AE27" s="150" t="n"/>
      <c r="AF27" s="150" t="n"/>
      <c r="AG27" s="147">
        <f>IF(OR(C27="",G27="",G27=0),"",IFERROR(INDEX(Lists!$K$2:$K$12,MATCH(C27,Lists!$I$2:$I$12,0)),"AUD"))</f>
        <v/>
      </c>
      <c r="AH27" s="147">
        <f>IF(OR(G27="",G27=0),"",IF(G27&lt;1,TEXT(G27*100,"0")&amp;IFERROR(INDEX(Lists!$U$2:$U$12,MATCH(C27,Lists!$I$2:$I$12,0)),"c"),IFERROR(INDEX(Lists!$L$2:$L$12,MATCH(C27,Lists!$I$2:$I$12,0)),"$")&amp;IF(G27=INT(G27),TEXT(G27,"0"),TEXT(G27,"0.00")))&amp;" "&amp;AG27)</f>
        <v/>
      </c>
      <c r="AI27" s="147">
        <f>IF(X27="","",X27*IFERROR(INDEX(Lists!$M$2:$M$12,MATCH(C27,Lists!$I$2:$I$12,0)),1)/Lists!$Q$2)</f>
        <v/>
      </c>
      <c r="AJ27" s="147">
        <f>IF(Y27="","",Y27*IFERROR(INDEX(Lists!$M$2:$M$12,MATCH(C27,Lists!$I$2:$I$12,0)),1)/Lists!$Q$2)</f>
        <v/>
      </c>
      <c r="AK27" s="105" t="n"/>
      <c r="AL27" s="105" t="n"/>
      <c r="AM27" s="105" t="n"/>
      <c r="AN27" s="105" t="n"/>
      <c r="AO27" s="106" t="n"/>
    </row>
    <row r="28" ht="18" customHeight="1" s="74">
      <c r="A28" s="147">
        <f>IF(OR(F28="",C28="",D28=""),"",IFERROR(INDEX(Lists!$J$2:$J$12,MATCH(C28,Lists!$I$2:$I$12,0)),"XX")&amp;"-"&amp;D28&amp;"-"&amp;TEXT(SUMPRODUCT(($C$2:C28=C28)*($D$2:D28=D28)),"0000"))</f>
        <v/>
      </c>
      <c r="B28" s="152" t="n"/>
      <c r="C28" s="152" t="n"/>
      <c r="D28" s="152" t="n"/>
      <c r="E28" s="150" t="n"/>
      <c r="F28" s="152" t="n"/>
      <c r="G28" s="152" t="n"/>
      <c r="H28" s="152" t="n"/>
      <c r="I28" s="152" t="n"/>
      <c r="J28" s="150" t="n"/>
      <c r="K28" s="150" t="n"/>
      <c r="L28" s="150" t="n"/>
      <c r="M28" s="152" t="n"/>
      <c r="N28" s="150" t="n"/>
      <c r="O28" s="150" t="n"/>
      <c r="P28" s="150" t="n"/>
      <c r="Q28" s="151" t="n"/>
      <c r="R28" s="150" t="n"/>
      <c r="S28" s="150" t="n"/>
      <c r="T28" s="150" t="n"/>
      <c r="U28" s="152" t="n"/>
      <c r="V28" s="150" t="n"/>
      <c r="W28" s="150" t="n"/>
      <c r="X28" s="150" t="n"/>
      <c r="Y28" s="150" t="n"/>
      <c r="Z28" s="150" t="n"/>
      <c r="AA28" s="150" t="n"/>
      <c r="AB28" s="150" t="n"/>
      <c r="AC28" s="150" t="n"/>
      <c r="AD28" s="150" t="n"/>
      <c r="AE28" s="150" t="n"/>
      <c r="AF28" s="150" t="n"/>
      <c r="AG28" s="147">
        <f>IF(OR(C28="",G28="",G28=0),"",IFERROR(INDEX(Lists!$K$2:$K$12,MATCH(C28,Lists!$I$2:$I$12,0)),"AUD"))</f>
        <v/>
      </c>
      <c r="AH28" s="147">
        <f>IF(OR(G28="",G28=0),"",IF(G28&lt;1,TEXT(G28*100,"0")&amp;IFERROR(INDEX(Lists!$U$2:$U$12,MATCH(C28,Lists!$I$2:$I$12,0)),"c"),IFERROR(INDEX(Lists!$L$2:$L$12,MATCH(C28,Lists!$I$2:$I$12,0)),"$")&amp;IF(G28=INT(G28),TEXT(G28,"0"),TEXT(G28,"0.00")))&amp;" "&amp;AG28)</f>
        <v/>
      </c>
      <c r="AI28" s="147">
        <f>IF(X28="","",X28*IFERROR(INDEX(Lists!$M$2:$M$12,MATCH(C28,Lists!$I$2:$I$12,0)),1)/Lists!$Q$2)</f>
        <v/>
      </c>
      <c r="AJ28" s="147">
        <f>IF(Y28="","",Y28*IFERROR(INDEX(Lists!$M$2:$M$12,MATCH(C28,Lists!$I$2:$I$12,0)),1)/Lists!$Q$2)</f>
        <v/>
      </c>
      <c r="AK28" s="105" t="n"/>
      <c r="AL28" s="105" t="n"/>
      <c r="AM28" s="105" t="n"/>
      <c r="AN28" s="105" t="n"/>
      <c r="AO28" s="106" t="n"/>
    </row>
    <row r="29" ht="18" customHeight="1" s="74">
      <c r="A29" s="147">
        <f>IF(OR(F29="",C29="",D29=""),"",IFERROR(INDEX(Lists!$J$2:$J$12,MATCH(C29,Lists!$I$2:$I$12,0)),"XX")&amp;"-"&amp;D29&amp;"-"&amp;TEXT(SUMPRODUCT(($C$2:C29=C29)*($D$2:D29=D29)),"0000"))</f>
        <v/>
      </c>
      <c r="B29" s="152" t="n"/>
      <c r="C29" s="152" t="n"/>
      <c r="D29" s="152" t="n"/>
      <c r="E29" s="150" t="n"/>
      <c r="F29" s="152" t="n"/>
      <c r="G29" s="152" t="n"/>
      <c r="H29" s="152" t="n"/>
      <c r="I29" s="152" t="n"/>
      <c r="J29" s="150" t="n"/>
      <c r="K29" s="150" t="n"/>
      <c r="L29" s="150" t="n"/>
      <c r="M29" s="152" t="n"/>
      <c r="N29" s="150" t="n"/>
      <c r="O29" s="150" t="n"/>
      <c r="P29" s="150" t="n"/>
      <c r="Q29" s="151" t="n"/>
      <c r="R29" s="150" t="n"/>
      <c r="S29" s="150" t="n"/>
      <c r="T29" s="150" t="n"/>
      <c r="U29" s="152" t="n"/>
      <c r="V29" s="150" t="n"/>
      <c r="W29" s="150" t="n"/>
      <c r="X29" s="150" t="n"/>
      <c r="Y29" s="150" t="n"/>
      <c r="Z29" s="150" t="n"/>
      <c r="AA29" s="150" t="n"/>
      <c r="AB29" s="150" t="n"/>
      <c r="AC29" s="150" t="n"/>
      <c r="AD29" s="150" t="n"/>
      <c r="AE29" s="150" t="n"/>
      <c r="AF29" s="150" t="n"/>
      <c r="AG29" s="147">
        <f>IF(OR(C29="",G29="",G29=0),"",IFERROR(INDEX(Lists!$K$2:$K$12,MATCH(C29,Lists!$I$2:$I$12,0)),"AUD"))</f>
        <v/>
      </c>
      <c r="AH29" s="147">
        <f>IF(OR(G29="",G29=0),"",IF(G29&lt;1,TEXT(G29*100,"0")&amp;IFERROR(INDEX(Lists!$U$2:$U$12,MATCH(C29,Lists!$I$2:$I$12,0)),"c"),IFERROR(INDEX(Lists!$L$2:$L$12,MATCH(C29,Lists!$I$2:$I$12,0)),"$")&amp;IF(G29=INT(G29),TEXT(G29,"0"),TEXT(G29,"0.00")))&amp;" "&amp;AG29)</f>
        <v/>
      </c>
      <c r="AI29" s="147">
        <f>IF(X29="","",X29*IFERROR(INDEX(Lists!$M$2:$M$12,MATCH(C29,Lists!$I$2:$I$12,0)),1)/Lists!$Q$2)</f>
        <v/>
      </c>
      <c r="AJ29" s="147">
        <f>IF(Y29="","",Y29*IFERROR(INDEX(Lists!$M$2:$M$12,MATCH(C29,Lists!$I$2:$I$12,0)),1)/Lists!$Q$2)</f>
        <v/>
      </c>
      <c r="AK29" s="105" t="n"/>
      <c r="AL29" s="105" t="n"/>
      <c r="AM29" s="105" t="n"/>
      <c r="AN29" s="105" t="n"/>
      <c r="AO29" s="106" t="n"/>
    </row>
    <row r="30" ht="18" customHeight="1" s="74">
      <c r="A30" s="147">
        <f>IF(OR(F30="",C30="",D30=""),"",IFERROR(INDEX(Lists!$J$2:$J$12,MATCH(C30,Lists!$I$2:$I$12,0)),"XX")&amp;"-"&amp;D30&amp;"-"&amp;TEXT(SUMPRODUCT(($C$2:C30=C30)*($D$2:D30=D30)),"0000"))</f>
        <v/>
      </c>
      <c r="B30" s="152" t="n"/>
      <c r="C30" s="152" t="n"/>
      <c r="D30" s="152" t="n"/>
      <c r="E30" s="150" t="n"/>
      <c r="F30" s="152" t="n"/>
      <c r="G30" s="152" t="n"/>
      <c r="H30" s="152" t="n"/>
      <c r="I30" s="152" t="n"/>
      <c r="J30" s="150" t="n"/>
      <c r="K30" s="150" t="n"/>
      <c r="L30" s="150" t="n"/>
      <c r="M30" s="152" t="n"/>
      <c r="N30" s="150" t="n"/>
      <c r="O30" s="150" t="n"/>
      <c r="P30" s="150" t="n"/>
      <c r="Q30" s="151" t="n"/>
      <c r="R30" s="150" t="n"/>
      <c r="S30" s="150" t="n"/>
      <c r="T30" s="150" t="n"/>
      <c r="U30" s="152" t="n"/>
      <c r="V30" s="150" t="n"/>
      <c r="W30" s="150" t="n"/>
      <c r="X30" s="150" t="n"/>
      <c r="Y30" s="150" t="n"/>
      <c r="Z30" s="150" t="n"/>
      <c r="AA30" s="150" t="n"/>
      <c r="AB30" s="150" t="n"/>
      <c r="AC30" s="150" t="n"/>
      <c r="AD30" s="150" t="n"/>
      <c r="AE30" s="150" t="n"/>
      <c r="AF30" s="150" t="n"/>
      <c r="AG30" s="147">
        <f>IF(OR(C30="",G30="",G30=0),"",IFERROR(INDEX(Lists!$K$2:$K$12,MATCH(C30,Lists!$I$2:$I$12,0)),"AUD"))</f>
        <v/>
      </c>
      <c r="AH30" s="147">
        <f>IF(OR(G30="",G30=0),"",IF(G30&lt;1,TEXT(G30*100,"0")&amp;IFERROR(INDEX(Lists!$U$2:$U$12,MATCH(C30,Lists!$I$2:$I$12,0)),"c"),IFERROR(INDEX(Lists!$L$2:$L$12,MATCH(C30,Lists!$I$2:$I$12,0)),"$")&amp;IF(G30=INT(G30),TEXT(G30,"0"),TEXT(G30,"0.00")))&amp;" "&amp;AG30)</f>
        <v/>
      </c>
      <c r="AI30" s="147">
        <f>IF(X30="","",X30*IFERROR(INDEX(Lists!$M$2:$M$12,MATCH(C30,Lists!$I$2:$I$12,0)),1)/Lists!$Q$2)</f>
        <v/>
      </c>
      <c r="AJ30" s="147">
        <f>IF(Y30="","",Y30*IFERROR(INDEX(Lists!$M$2:$M$12,MATCH(C30,Lists!$I$2:$I$12,0)),1)/Lists!$Q$2)</f>
        <v/>
      </c>
      <c r="AK30" s="105" t="n"/>
      <c r="AL30" s="105" t="n"/>
      <c r="AM30" s="105" t="n"/>
      <c r="AN30" s="105" t="n"/>
      <c r="AO30" s="106" t="n"/>
    </row>
    <row r="31" ht="18" customHeight="1" s="74">
      <c r="A31" s="147">
        <f>IF(OR(F31="",C31="",D31=""),"",IFERROR(INDEX(Lists!$J$2:$J$12,MATCH(C31,Lists!$I$2:$I$12,0)),"XX")&amp;"-"&amp;D31&amp;"-"&amp;TEXT(SUMPRODUCT(($C$2:C31=C31)*($D$2:D31=D31)),"0000"))</f>
        <v/>
      </c>
      <c r="B31" s="152" t="n"/>
      <c r="C31" s="152" t="n"/>
      <c r="D31" s="152" t="n"/>
      <c r="E31" s="150" t="n"/>
      <c r="F31" s="152" t="n"/>
      <c r="G31" s="152" t="n"/>
      <c r="H31" s="152" t="n"/>
      <c r="I31" s="152" t="n"/>
      <c r="J31" s="150" t="n"/>
      <c r="K31" s="150" t="n"/>
      <c r="L31" s="150" t="n"/>
      <c r="M31" s="152" t="n"/>
      <c r="N31" s="150" t="n"/>
      <c r="O31" s="150" t="n"/>
      <c r="P31" s="150" t="n"/>
      <c r="Q31" s="151" t="n"/>
      <c r="R31" s="150" t="n"/>
      <c r="S31" s="150" t="n"/>
      <c r="T31" s="150" t="n"/>
      <c r="U31" s="152" t="n"/>
      <c r="V31" s="150" t="n"/>
      <c r="W31" s="150" t="n"/>
      <c r="X31" s="150" t="n"/>
      <c r="Y31" s="150" t="n"/>
      <c r="Z31" s="150" t="n"/>
      <c r="AA31" s="150" t="n"/>
      <c r="AB31" s="150" t="n"/>
      <c r="AC31" s="150" t="n"/>
      <c r="AD31" s="150" t="n"/>
      <c r="AE31" s="150" t="n"/>
      <c r="AF31" s="150" t="n"/>
      <c r="AG31" s="147">
        <f>IF(OR(C31="",G31="",G31=0),"",IFERROR(INDEX(Lists!$K$2:$K$12,MATCH(C31,Lists!$I$2:$I$12,0)),"AUD"))</f>
        <v/>
      </c>
      <c r="AH31" s="147">
        <f>IF(OR(G31="",G31=0),"",IF(G31&lt;1,TEXT(G31*100,"0")&amp;IFERROR(INDEX(Lists!$U$2:$U$12,MATCH(C31,Lists!$I$2:$I$12,0)),"c"),IFERROR(INDEX(Lists!$L$2:$L$12,MATCH(C31,Lists!$I$2:$I$12,0)),"$")&amp;IF(G31=INT(G31),TEXT(G31,"0"),TEXT(G31,"0.00")))&amp;" "&amp;AG31)</f>
        <v/>
      </c>
      <c r="AI31" s="147">
        <f>IF(X31="","",X31*IFERROR(INDEX(Lists!$M$2:$M$12,MATCH(C31,Lists!$I$2:$I$12,0)),1)/Lists!$Q$2)</f>
        <v/>
      </c>
      <c r="AJ31" s="147">
        <f>IF(Y31="","",Y31*IFERROR(INDEX(Lists!$M$2:$M$12,MATCH(C31,Lists!$I$2:$I$12,0)),1)/Lists!$Q$2)</f>
        <v/>
      </c>
      <c r="AK31" s="105" t="n"/>
      <c r="AL31" s="105" t="n"/>
      <c r="AM31" s="105" t="n"/>
      <c r="AN31" s="105" t="n"/>
      <c r="AO31" s="106" t="n"/>
    </row>
    <row r="32" ht="18" customHeight="1" s="74">
      <c r="A32" s="147">
        <f>IF(OR(F32="",C32="",D32=""),"",IFERROR(INDEX(Lists!$J$2:$J$12,MATCH(C32,Lists!$I$2:$I$12,0)),"XX")&amp;"-"&amp;D32&amp;"-"&amp;TEXT(SUMPRODUCT(($C$2:C32=C32)*($D$2:D32=D32)),"0000"))</f>
        <v/>
      </c>
      <c r="B32" s="152" t="n"/>
      <c r="C32" s="152" t="n"/>
      <c r="D32" s="152" t="n"/>
      <c r="E32" s="150" t="n"/>
      <c r="F32" s="152" t="n"/>
      <c r="G32" s="152" t="n"/>
      <c r="H32" s="152" t="n"/>
      <c r="I32" s="152" t="n"/>
      <c r="J32" s="150" t="n"/>
      <c r="K32" s="150" t="n"/>
      <c r="L32" s="150" t="n"/>
      <c r="M32" s="152" t="n"/>
      <c r="N32" s="150" t="n"/>
      <c r="O32" s="150" t="n"/>
      <c r="P32" s="150" t="n"/>
      <c r="Q32" s="151" t="n"/>
      <c r="R32" s="150" t="n"/>
      <c r="S32" s="150" t="n"/>
      <c r="T32" s="150" t="n"/>
      <c r="U32" s="152" t="n"/>
      <c r="V32" s="150" t="n"/>
      <c r="W32" s="150" t="n"/>
      <c r="X32" s="150" t="n"/>
      <c r="Y32" s="150" t="n"/>
      <c r="Z32" s="150" t="n"/>
      <c r="AA32" s="150" t="n"/>
      <c r="AB32" s="150" t="n"/>
      <c r="AC32" s="150" t="n"/>
      <c r="AD32" s="150" t="n"/>
      <c r="AE32" s="150" t="n"/>
      <c r="AF32" s="150" t="n"/>
      <c r="AG32" s="147">
        <f>IF(OR(C32="",G32="",G32=0),"",IFERROR(INDEX(Lists!$K$2:$K$12,MATCH(C32,Lists!$I$2:$I$12,0)),"AUD"))</f>
        <v/>
      </c>
      <c r="AH32" s="147">
        <f>IF(OR(G32="",G32=0),"",IF(G32&lt;1,TEXT(G32*100,"0")&amp;IFERROR(INDEX(Lists!$U$2:$U$12,MATCH(C32,Lists!$I$2:$I$12,0)),"c"),IFERROR(INDEX(Lists!$L$2:$L$12,MATCH(C32,Lists!$I$2:$I$12,0)),"$")&amp;IF(G32=INT(G32),TEXT(G32,"0"),TEXT(G32,"0.00")))&amp;" "&amp;AG32)</f>
        <v/>
      </c>
      <c r="AI32" s="147">
        <f>IF(X32="","",X32*IFERROR(INDEX(Lists!$M$2:$M$12,MATCH(C32,Lists!$I$2:$I$12,0)),1)/Lists!$Q$2)</f>
        <v/>
      </c>
      <c r="AJ32" s="147">
        <f>IF(Y32="","",Y32*IFERROR(INDEX(Lists!$M$2:$M$12,MATCH(C32,Lists!$I$2:$I$12,0)),1)/Lists!$Q$2)</f>
        <v/>
      </c>
      <c r="AK32" s="105" t="n"/>
      <c r="AL32" s="105" t="n"/>
      <c r="AM32" s="105" t="n"/>
      <c r="AN32" s="105" t="n"/>
      <c r="AO32" s="106" t="n"/>
    </row>
    <row r="33" ht="18" customHeight="1" s="74">
      <c r="A33" s="147">
        <f>IF(OR(F33="",C33="",D33=""),"",IFERROR(INDEX(Lists!$J$2:$J$12,MATCH(C33,Lists!$I$2:$I$12,0)),"XX")&amp;"-"&amp;D33&amp;"-"&amp;TEXT(SUMPRODUCT(($C$2:C33=C33)*($D$2:D33=D33)),"0000"))</f>
        <v/>
      </c>
      <c r="B33" s="152" t="n"/>
      <c r="C33" s="152" t="n"/>
      <c r="D33" s="152" t="n"/>
      <c r="E33" s="150" t="n"/>
      <c r="F33" s="152" t="n"/>
      <c r="G33" s="152" t="n"/>
      <c r="H33" s="152" t="n"/>
      <c r="I33" s="152" t="n"/>
      <c r="J33" s="150" t="n"/>
      <c r="K33" s="150" t="n"/>
      <c r="L33" s="150" t="n"/>
      <c r="M33" s="152" t="n"/>
      <c r="N33" s="150" t="n"/>
      <c r="O33" s="150" t="n"/>
      <c r="P33" s="150" t="n"/>
      <c r="Q33" s="151" t="n"/>
      <c r="R33" s="150" t="n"/>
      <c r="S33" s="150" t="n"/>
      <c r="T33" s="150" t="n"/>
      <c r="U33" s="152" t="n"/>
      <c r="V33" s="150" t="n"/>
      <c r="W33" s="150" t="n"/>
      <c r="X33" s="150" t="n"/>
      <c r="Y33" s="150" t="n"/>
      <c r="Z33" s="150" t="n"/>
      <c r="AA33" s="150" t="n"/>
      <c r="AB33" s="150" t="n"/>
      <c r="AC33" s="150" t="n"/>
      <c r="AD33" s="150" t="n"/>
      <c r="AE33" s="150" t="n"/>
      <c r="AF33" s="150" t="n"/>
      <c r="AG33" s="147">
        <f>IF(OR(C33="",G33="",G33=0),"",IFERROR(INDEX(Lists!$K$2:$K$12,MATCH(C33,Lists!$I$2:$I$12,0)),"AUD"))</f>
        <v/>
      </c>
      <c r="AH33" s="147">
        <f>IF(OR(G33="",G33=0),"",IF(G33&lt;1,TEXT(G33*100,"0")&amp;IFERROR(INDEX(Lists!$U$2:$U$12,MATCH(C33,Lists!$I$2:$I$12,0)),"c"),IFERROR(INDEX(Lists!$L$2:$L$12,MATCH(C33,Lists!$I$2:$I$12,0)),"$")&amp;IF(G33=INT(G33),TEXT(G33,"0"),TEXT(G33,"0.00")))&amp;" "&amp;AG33)</f>
        <v/>
      </c>
      <c r="AI33" s="147">
        <f>IF(X33="","",X33*IFERROR(INDEX(Lists!$M$2:$M$12,MATCH(C33,Lists!$I$2:$I$12,0)),1)/Lists!$Q$2)</f>
        <v/>
      </c>
      <c r="AJ33" s="147">
        <f>IF(Y33="","",Y33*IFERROR(INDEX(Lists!$M$2:$M$12,MATCH(C33,Lists!$I$2:$I$12,0)),1)/Lists!$Q$2)</f>
        <v/>
      </c>
      <c r="AK33" s="105" t="n"/>
      <c r="AL33" s="105" t="n"/>
      <c r="AM33" s="105" t="n"/>
      <c r="AN33" s="105" t="n"/>
      <c r="AO33" s="106" t="n"/>
    </row>
    <row r="34" ht="18" customHeight="1" s="74">
      <c r="A34" s="147">
        <f>IF(OR(F34="",C34="",D34=""),"",IFERROR(INDEX(Lists!$J$2:$J$12,MATCH(C34,Lists!$I$2:$I$12,0)),"XX")&amp;"-"&amp;D34&amp;"-"&amp;TEXT(SUMPRODUCT(($C$2:C34=C34)*($D$2:D34=D34)),"0000"))</f>
        <v/>
      </c>
      <c r="B34" s="152" t="n"/>
      <c r="C34" s="152" t="n"/>
      <c r="D34" s="152" t="n"/>
      <c r="E34" s="150" t="n"/>
      <c r="F34" s="152" t="n"/>
      <c r="G34" s="152" t="n"/>
      <c r="H34" s="152" t="n"/>
      <c r="I34" s="152" t="n"/>
      <c r="J34" s="150" t="n"/>
      <c r="K34" s="150" t="n"/>
      <c r="L34" s="150" t="n"/>
      <c r="M34" s="152" t="n"/>
      <c r="N34" s="150" t="n"/>
      <c r="O34" s="150" t="n"/>
      <c r="P34" s="150" t="n"/>
      <c r="Q34" s="151" t="n"/>
      <c r="R34" s="150" t="n"/>
      <c r="S34" s="150" t="n"/>
      <c r="T34" s="150" t="n"/>
      <c r="U34" s="152" t="n"/>
      <c r="V34" s="150" t="n"/>
      <c r="W34" s="150" t="n"/>
      <c r="X34" s="150" t="n"/>
      <c r="Y34" s="150" t="n"/>
      <c r="Z34" s="150" t="n"/>
      <c r="AA34" s="150" t="n"/>
      <c r="AB34" s="150" t="n"/>
      <c r="AC34" s="150" t="n"/>
      <c r="AD34" s="150" t="n"/>
      <c r="AE34" s="150" t="n"/>
      <c r="AF34" s="150" t="n"/>
      <c r="AG34" s="147">
        <f>IF(OR(C34="",G34="",G34=0),"",IFERROR(INDEX(Lists!$K$2:$K$12,MATCH(C34,Lists!$I$2:$I$12,0)),"AUD"))</f>
        <v/>
      </c>
      <c r="AH34" s="147">
        <f>IF(OR(G34="",G34=0),"",IF(G34&lt;1,TEXT(G34*100,"0")&amp;IFERROR(INDEX(Lists!$U$2:$U$12,MATCH(C34,Lists!$I$2:$I$12,0)),"c"),IFERROR(INDEX(Lists!$L$2:$L$12,MATCH(C34,Lists!$I$2:$I$12,0)),"$")&amp;IF(G34=INT(G34),TEXT(G34,"0"),TEXT(G34,"0.00")))&amp;" "&amp;AG34)</f>
        <v/>
      </c>
      <c r="AI34" s="147">
        <f>IF(X34="","",X34*IFERROR(INDEX(Lists!$M$2:$M$12,MATCH(C34,Lists!$I$2:$I$12,0)),1)/Lists!$Q$2)</f>
        <v/>
      </c>
      <c r="AJ34" s="147">
        <f>IF(Y34="","",Y34*IFERROR(INDEX(Lists!$M$2:$M$12,MATCH(C34,Lists!$I$2:$I$12,0)),1)/Lists!$Q$2)</f>
        <v/>
      </c>
      <c r="AK34" s="105" t="n"/>
      <c r="AL34" s="105" t="n"/>
      <c r="AM34" s="105" t="n"/>
      <c r="AN34" s="105" t="n"/>
      <c r="AO34" s="106" t="n"/>
    </row>
    <row r="35" ht="18" customHeight="1" s="74">
      <c r="A35" s="147">
        <f>IF(OR(F35="",C35="",D35=""),"",IFERROR(INDEX(Lists!$J$2:$J$12,MATCH(C35,Lists!$I$2:$I$12,0)),"XX")&amp;"-"&amp;D35&amp;"-"&amp;TEXT(SUMPRODUCT(($C$2:C35=C35)*($D$2:D35=D35)),"0000"))</f>
        <v/>
      </c>
      <c r="B35" s="152" t="n"/>
      <c r="C35" s="152" t="n"/>
      <c r="D35" s="152" t="n"/>
      <c r="E35" s="150" t="n"/>
      <c r="F35" s="152" t="n"/>
      <c r="G35" s="152" t="n"/>
      <c r="H35" s="152" t="n"/>
      <c r="I35" s="152" t="n"/>
      <c r="J35" s="150" t="n"/>
      <c r="K35" s="150" t="n"/>
      <c r="L35" s="150" t="n"/>
      <c r="M35" s="152" t="n"/>
      <c r="N35" s="150" t="n"/>
      <c r="O35" s="150" t="n"/>
      <c r="P35" s="150" t="n"/>
      <c r="Q35" s="151" t="n"/>
      <c r="R35" s="150" t="n"/>
      <c r="S35" s="150" t="n"/>
      <c r="T35" s="150" t="n"/>
      <c r="U35" s="152" t="n"/>
      <c r="V35" s="150" t="n"/>
      <c r="W35" s="150" t="n"/>
      <c r="X35" s="150" t="n"/>
      <c r="Y35" s="150" t="n"/>
      <c r="Z35" s="150" t="n"/>
      <c r="AA35" s="150" t="n"/>
      <c r="AB35" s="150" t="n"/>
      <c r="AC35" s="150" t="n"/>
      <c r="AD35" s="150" t="n"/>
      <c r="AE35" s="150" t="n"/>
      <c r="AF35" s="150" t="n"/>
      <c r="AG35" s="147">
        <f>IF(OR(C35="",G35="",G35=0),"",IFERROR(INDEX(Lists!$K$2:$K$12,MATCH(C35,Lists!$I$2:$I$12,0)),"AUD"))</f>
        <v/>
      </c>
      <c r="AH35" s="147">
        <f>IF(OR(G35="",G35=0),"",IF(G35&lt;1,TEXT(G35*100,"0")&amp;IFERROR(INDEX(Lists!$U$2:$U$12,MATCH(C35,Lists!$I$2:$I$12,0)),"c"),IFERROR(INDEX(Lists!$L$2:$L$12,MATCH(C35,Lists!$I$2:$I$12,0)),"$")&amp;IF(G35=INT(G35),TEXT(G35,"0"),TEXT(G35,"0.00")))&amp;" "&amp;AG35)</f>
        <v/>
      </c>
      <c r="AI35" s="147">
        <f>IF(X35="","",X35*IFERROR(INDEX(Lists!$M$2:$M$12,MATCH(C35,Lists!$I$2:$I$12,0)),1)/Lists!$Q$2)</f>
        <v/>
      </c>
      <c r="AJ35" s="147">
        <f>IF(Y35="","",Y35*IFERROR(INDEX(Lists!$M$2:$M$12,MATCH(C35,Lists!$I$2:$I$12,0)),1)/Lists!$Q$2)</f>
        <v/>
      </c>
      <c r="AK35" s="105" t="n"/>
      <c r="AL35" s="105" t="n"/>
      <c r="AM35" s="105" t="n"/>
      <c r="AN35" s="105" t="n"/>
      <c r="AO35" s="106" t="n"/>
    </row>
    <row r="36" ht="18" customHeight="1" s="74">
      <c r="A36" s="147">
        <f>IF(OR(F36="",C36="",D36=""),"",IFERROR(INDEX(Lists!$J$2:$J$12,MATCH(C36,Lists!$I$2:$I$12,0)),"XX")&amp;"-"&amp;D36&amp;"-"&amp;TEXT(SUMPRODUCT(($C$2:C36=C36)*($D$2:D36=D36)),"0000"))</f>
        <v/>
      </c>
      <c r="B36" s="152" t="n"/>
      <c r="C36" s="152" t="n"/>
      <c r="D36" s="152" t="n"/>
      <c r="E36" s="150" t="n"/>
      <c r="F36" s="152" t="n"/>
      <c r="G36" s="152" t="n"/>
      <c r="H36" s="152" t="n"/>
      <c r="I36" s="152" t="n"/>
      <c r="J36" s="150" t="n"/>
      <c r="K36" s="150" t="n"/>
      <c r="L36" s="150" t="n"/>
      <c r="M36" s="152" t="n"/>
      <c r="N36" s="150" t="n"/>
      <c r="O36" s="150" t="n"/>
      <c r="P36" s="150" t="n"/>
      <c r="Q36" s="151" t="n"/>
      <c r="R36" s="150" t="n"/>
      <c r="S36" s="150" t="n"/>
      <c r="T36" s="150" t="n"/>
      <c r="U36" s="152" t="n"/>
      <c r="V36" s="150" t="n"/>
      <c r="W36" s="150" t="n"/>
      <c r="X36" s="150" t="n"/>
      <c r="Y36" s="150" t="n"/>
      <c r="Z36" s="150" t="n"/>
      <c r="AA36" s="150" t="n"/>
      <c r="AB36" s="150" t="n"/>
      <c r="AC36" s="150" t="n"/>
      <c r="AD36" s="150" t="n"/>
      <c r="AE36" s="150" t="n"/>
      <c r="AF36" s="150" t="n"/>
      <c r="AG36" s="147">
        <f>IF(OR(C36="",G36="",G36=0),"",IFERROR(INDEX(Lists!$K$2:$K$12,MATCH(C36,Lists!$I$2:$I$12,0)),"AUD"))</f>
        <v/>
      </c>
      <c r="AH36" s="147">
        <f>IF(OR(G36="",G36=0),"",IF(G36&lt;1,TEXT(G36*100,"0")&amp;IFERROR(INDEX(Lists!$U$2:$U$12,MATCH(C36,Lists!$I$2:$I$12,0)),"c"),IFERROR(INDEX(Lists!$L$2:$L$12,MATCH(C36,Lists!$I$2:$I$12,0)),"$")&amp;IF(G36=INT(G36),TEXT(G36,"0"),TEXT(G36,"0.00")))&amp;" "&amp;AG36)</f>
        <v/>
      </c>
      <c r="AI36" s="147">
        <f>IF(X36="","",X36*IFERROR(INDEX(Lists!$M$2:$M$12,MATCH(C36,Lists!$I$2:$I$12,0)),1)/Lists!$Q$2)</f>
        <v/>
      </c>
      <c r="AJ36" s="147">
        <f>IF(Y36="","",Y36*IFERROR(INDEX(Lists!$M$2:$M$12,MATCH(C36,Lists!$I$2:$I$12,0)),1)/Lists!$Q$2)</f>
        <v/>
      </c>
      <c r="AK36" s="105" t="n"/>
      <c r="AL36" s="105" t="n"/>
      <c r="AM36" s="105" t="n"/>
      <c r="AN36" s="105" t="n"/>
      <c r="AO36" s="106" t="n"/>
    </row>
    <row r="37" ht="18" customHeight="1" s="74">
      <c r="A37" s="147">
        <f>IF(OR(F37="",C37="",D37=""),"",IFERROR(INDEX(Lists!$J$2:$J$12,MATCH(C37,Lists!$I$2:$I$12,0)),"XX")&amp;"-"&amp;D37&amp;"-"&amp;TEXT(SUMPRODUCT(($C$2:C37=C37)*($D$2:D37=D37)),"0000"))</f>
        <v/>
      </c>
      <c r="B37" s="152" t="n"/>
      <c r="C37" s="152" t="n"/>
      <c r="D37" s="152" t="n"/>
      <c r="E37" s="150" t="n"/>
      <c r="F37" s="152" t="n"/>
      <c r="G37" s="152" t="n"/>
      <c r="H37" s="152" t="n"/>
      <c r="I37" s="152" t="n"/>
      <c r="J37" s="150" t="n"/>
      <c r="K37" s="150" t="n"/>
      <c r="L37" s="150" t="n"/>
      <c r="M37" s="152" t="n"/>
      <c r="N37" s="150" t="n"/>
      <c r="O37" s="150" t="n"/>
      <c r="P37" s="150" t="n"/>
      <c r="Q37" s="151" t="n"/>
      <c r="R37" s="150" t="n"/>
      <c r="S37" s="150" t="n"/>
      <c r="T37" s="150" t="n"/>
      <c r="U37" s="152" t="n"/>
      <c r="V37" s="150" t="n"/>
      <c r="W37" s="150" t="n"/>
      <c r="X37" s="150" t="n"/>
      <c r="Y37" s="150" t="n"/>
      <c r="Z37" s="150" t="n"/>
      <c r="AA37" s="150" t="n"/>
      <c r="AB37" s="150" t="n"/>
      <c r="AC37" s="150" t="n"/>
      <c r="AD37" s="150" t="n"/>
      <c r="AE37" s="150" t="n"/>
      <c r="AF37" s="150" t="n"/>
      <c r="AG37" s="147">
        <f>IF(OR(C37="",G37="",G37=0),"",IFERROR(INDEX(Lists!$K$2:$K$12,MATCH(C37,Lists!$I$2:$I$12,0)),"AUD"))</f>
        <v/>
      </c>
      <c r="AH37" s="147">
        <f>IF(OR(G37="",G37=0),"",IF(G37&lt;1,TEXT(G37*100,"0")&amp;IFERROR(INDEX(Lists!$U$2:$U$12,MATCH(C37,Lists!$I$2:$I$12,0)),"c"),IFERROR(INDEX(Lists!$L$2:$L$12,MATCH(C37,Lists!$I$2:$I$12,0)),"$")&amp;IF(G37=INT(G37),TEXT(G37,"0"),TEXT(G37,"0.00")))&amp;" "&amp;AG37)</f>
        <v/>
      </c>
      <c r="AI37" s="147">
        <f>IF(X37="","",X37*IFERROR(INDEX(Lists!$M$2:$M$12,MATCH(C37,Lists!$I$2:$I$12,0)),1)/Lists!$Q$2)</f>
        <v/>
      </c>
      <c r="AJ37" s="147">
        <f>IF(Y37="","",Y37*IFERROR(INDEX(Lists!$M$2:$M$12,MATCH(C37,Lists!$I$2:$I$12,0)),1)/Lists!$Q$2)</f>
        <v/>
      </c>
      <c r="AK37" s="105" t="n"/>
      <c r="AL37" s="105" t="n"/>
      <c r="AM37" s="105" t="n"/>
      <c r="AN37" s="105" t="n"/>
      <c r="AO37" s="106" t="n"/>
    </row>
    <row r="38" ht="18" customHeight="1" s="74">
      <c r="A38" s="147">
        <f>IF(OR(F38="",C38="",D38=""),"",IFERROR(INDEX(Lists!$J$2:$J$12,MATCH(C38,Lists!$I$2:$I$12,0)),"XX")&amp;"-"&amp;D38&amp;"-"&amp;TEXT(SUMPRODUCT(($C$2:C38=C38)*($D$2:D38=D38)),"0000"))</f>
        <v/>
      </c>
      <c r="B38" s="152" t="n"/>
      <c r="C38" s="152" t="n"/>
      <c r="D38" s="152" t="n"/>
      <c r="E38" s="150" t="n"/>
      <c r="F38" s="152" t="n"/>
      <c r="G38" s="152" t="n"/>
      <c r="H38" s="152" t="n"/>
      <c r="I38" s="152" t="n"/>
      <c r="J38" s="150" t="n"/>
      <c r="K38" s="150" t="n"/>
      <c r="L38" s="150" t="n"/>
      <c r="M38" s="152" t="n"/>
      <c r="N38" s="150" t="n"/>
      <c r="O38" s="150" t="n"/>
      <c r="P38" s="150" t="n"/>
      <c r="Q38" s="151" t="n"/>
      <c r="R38" s="150" t="n"/>
      <c r="S38" s="150" t="n"/>
      <c r="T38" s="150" t="n"/>
      <c r="U38" s="152" t="n"/>
      <c r="V38" s="150" t="n"/>
      <c r="W38" s="150" t="n"/>
      <c r="X38" s="150" t="n"/>
      <c r="Y38" s="150" t="n"/>
      <c r="Z38" s="150" t="n"/>
      <c r="AA38" s="150" t="n"/>
      <c r="AB38" s="150" t="n"/>
      <c r="AC38" s="150" t="n"/>
      <c r="AD38" s="150" t="n"/>
      <c r="AE38" s="150" t="n"/>
      <c r="AF38" s="150" t="n"/>
      <c r="AG38" s="147">
        <f>IF(OR(C38="",G38="",G38=0),"",IFERROR(INDEX(Lists!$K$2:$K$12,MATCH(C38,Lists!$I$2:$I$12,0)),"AUD"))</f>
        <v/>
      </c>
      <c r="AH38" s="147">
        <f>IF(OR(G38="",G38=0),"",IF(G38&lt;1,TEXT(G38*100,"0")&amp;IFERROR(INDEX(Lists!$U$2:$U$12,MATCH(C38,Lists!$I$2:$I$12,0)),"c"),IFERROR(INDEX(Lists!$L$2:$L$12,MATCH(C38,Lists!$I$2:$I$12,0)),"$")&amp;IF(G38=INT(G38),TEXT(G38,"0"),TEXT(G38,"0.00")))&amp;" "&amp;AG38)</f>
        <v/>
      </c>
      <c r="AI38" s="147">
        <f>IF(X38="","",X38*IFERROR(INDEX(Lists!$M$2:$M$12,MATCH(C38,Lists!$I$2:$I$12,0)),1)/Lists!$Q$2)</f>
        <v/>
      </c>
      <c r="AJ38" s="147">
        <f>IF(Y38="","",Y38*IFERROR(INDEX(Lists!$M$2:$M$12,MATCH(C38,Lists!$I$2:$I$12,0)),1)/Lists!$Q$2)</f>
        <v/>
      </c>
      <c r="AK38" s="105" t="n"/>
      <c r="AL38" s="105" t="n"/>
      <c r="AM38" s="105" t="n"/>
      <c r="AN38" s="105" t="n"/>
      <c r="AO38" s="106" t="n"/>
    </row>
    <row r="39" ht="18" customHeight="1" s="74">
      <c r="A39" s="147">
        <f>IF(OR(F39="",C39="",D39=""),"",IFERROR(INDEX(Lists!$J$2:$J$12,MATCH(C39,Lists!$I$2:$I$12,0)),"XX")&amp;"-"&amp;D39&amp;"-"&amp;TEXT(SUMPRODUCT(($C$2:C39=C39)*($D$2:D39=D39)),"0000"))</f>
        <v/>
      </c>
      <c r="B39" s="152" t="n"/>
      <c r="C39" s="152" t="n"/>
      <c r="D39" s="152" t="n"/>
      <c r="E39" s="150" t="n"/>
      <c r="F39" s="152" t="n"/>
      <c r="G39" s="152" t="n"/>
      <c r="H39" s="152" t="n"/>
      <c r="I39" s="152" t="n"/>
      <c r="J39" s="150" t="n"/>
      <c r="K39" s="150" t="n"/>
      <c r="L39" s="150" t="n"/>
      <c r="M39" s="152" t="n"/>
      <c r="N39" s="150" t="n"/>
      <c r="O39" s="150" t="n"/>
      <c r="P39" s="150" t="n"/>
      <c r="Q39" s="151" t="n"/>
      <c r="R39" s="150" t="n"/>
      <c r="S39" s="150" t="n"/>
      <c r="T39" s="150" t="n"/>
      <c r="U39" s="152" t="n"/>
      <c r="V39" s="150" t="n"/>
      <c r="W39" s="150" t="n"/>
      <c r="X39" s="150" t="n"/>
      <c r="Y39" s="150" t="n"/>
      <c r="Z39" s="150" t="n"/>
      <c r="AA39" s="150" t="n"/>
      <c r="AB39" s="150" t="n"/>
      <c r="AC39" s="150" t="n"/>
      <c r="AD39" s="150" t="n"/>
      <c r="AE39" s="150" t="n"/>
      <c r="AF39" s="150" t="n"/>
      <c r="AG39" s="147">
        <f>IF(OR(C39="",G39="",G39=0),"",IFERROR(INDEX(Lists!$K$2:$K$12,MATCH(C39,Lists!$I$2:$I$12,0)),"AUD"))</f>
        <v/>
      </c>
      <c r="AH39" s="147">
        <f>IF(OR(G39="",G39=0),"",IF(G39&lt;1,TEXT(G39*100,"0")&amp;IFERROR(INDEX(Lists!$U$2:$U$12,MATCH(C39,Lists!$I$2:$I$12,0)),"c"),IFERROR(INDEX(Lists!$L$2:$L$12,MATCH(C39,Lists!$I$2:$I$12,0)),"$")&amp;IF(G39=INT(G39),TEXT(G39,"0"),TEXT(G39,"0.00")))&amp;" "&amp;AG39)</f>
        <v/>
      </c>
      <c r="AI39" s="147">
        <f>IF(X39="","",X39*IFERROR(INDEX(Lists!$M$2:$M$12,MATCH(C39,Lists!$I$2:$I$12,0)),1)/Lists!$Q$2)</f>
        <v/>
      </c>
      <c r="AJ39" s="147">
        <f>IF(Y39="","",Y39*IFERROR(INDEX(Lists!$M$2:$M$12,MATCH(C39,Lists!$I$2:$I$12,0)),1)/Lists!$Q$2)</f>
        <v/>
      </c>
      <c r="AK39" s="105" t="n"/>
      <c r="AL39" s="105" t="n"/>
      <c r="AM39" s="105" t="n"/>
      <c r="AN39" s="105" t="n"/>
      <c r="AO39" s="106" t="n"/>
    </row>
    <row r="40" ht="18" customHeight="1" s="74">
      <c r="A40" s="147">
        <f>IF(OR(F40="",C40="",D40=""),"",IFERROR(INDEX(Lists!$J$2:$J$12,MATCH(C40,Lists!$I$2:$I$12,0)),"XX")&amp;"-"&amp;D40&amp;"-"&amp;TEXT(SUMPRODUCT(($C$2:C40=C40)*($D$2:D40=D40)),"0000"))</f>
        <v/>
      </c>
      <c r="B40" s="152" t="n"/>
      <c r="C40" s="152" t="n"/>
      <c r="D40" s="152" t="n"/>
      <c r="E40" s="150" t="n"/>
      <c r="F40" s="152" t="n"/>
      <c r="G40" s="152" t="n"/>
      <c r="H40" s="152" t="n"/>
      <c r="I40" s="152" t="n"/>
      <c r="J40" s="150" t="n"/>
      <c r="K40" s="150" t="n"/>
      <c r="L40" s="150" t="n"/>
      <c r="M40" s="152" t="n"/>
      <c r="N40" s="150" t="n"/>
      <c r="O40" s="150" t="n"/>
      <c r="P40" s="150" t="n"/>
      <c r="Q40" s="151" t="n"/>
      <c r="R40" s="150" t="n"/>
      <c r="S40" s="150" t="n"/>
      <c r="T40" s="150" t="n"/>
      <c r="U40" s="152" t="n"/>
      <c r="V40" s="150" t="n"/>
      <c r="W40" s="150" t="n"/>
      <c r="X40" s="150" t="n"/>
      <c r="Y40" s="150" t="n"/>
      <c r="Z40" s="150" t="n"/>
      <c r="AA40" s="150" t="n"/>
      <c r="AB40" s="150" t="n"/>
      <c r="AC40" s="150" t="n"/>
      <c r="AD40" s="150" t="n"/>
      <c r="AE40" s="150" t="n"/>
      <c r="AF40" s="150" t="n"/>
      <c r="AG40" s="147">
        <f>IF(OR(C40="",G40="",G40=0),"",IFERROR(INDEX(Lists!$K$2:$K$12,MATCH(C40,Lists!$I$2:$I$12,0)),"AUD"))</f>
        <v/>
      </c>
      <c r="AH40" s="147">
        <f>IF(OR(G40="",G40=0),"",IF(G40&lt;1,TEXT(G40*100,"0")&amp;IFERROR(INDEX(Lists!$U$2:$U$12,MATCH(C40,Lists!$I$2:$I$12,0)),"c"),IFERROR(INDEX(Lists!$L$2:$L$12,MATCH(C40,Lists!$I$2:$I$12,0)),"$")&amp;IF(G40=INT(G40),TEXT(G40,"0"),TEXT(G40,"0.00")))&amp;" "&amp;AG40)</f>
        <v/>
      </c>
      <c r="AI40" s="147">
        <f>IF(X40="","",X40*IFERROR(INDEX(Lists!$M$2:$M$12,MATCH(C40,Lists!$I$2:$I$12,0)),1)/Lists!$Q$2)</f>
        <v/>
      </c>
      <c r="AJ40" s="147">
        <f>IF(Y40="","",Y40*IFERROR(INDEX(Lists!$M$2:$M$12,MATCH(C40,Lists!$I$2:$I$12,0)),1)/Lists!$Q$2)</f>
        <v/>
      </c>
      <c r="AK40" s="105" t="n"/>
      <c r="AL40" s="105" t="n"/>
      <c r="AM40" s="105" t="n"/>
      <c r="AN40" s="105" t="n"/>
      <c r="AO40" s="106" t="n"/>
    </row>
    <row r="41" ht="18" customHeight="1" s="74">
      <c r="A41" s="147">
        <f>IF(OR(F41="",C41="",D41=""),"",IFERROR(INDEX(Lists!$J$2:$J$12,MATCH(C41,Lists!$I$2:$I$12,0)),"XX")&amp;"-"&amp;D41&amp;"-"&amp;TEXT(SUMPRODUCT(($C$2:C41=C41)*($D$2:D41=D41)),"0000"))</f>
        <v/>
      </c>
      <c r="B41" s="152" t="n"/>
      <c r="C41" s="152" t="n"/>
      <c r="D41" s="152" t="n"/>
      <c r="E41" s="150" t="n"/>
      <c r="F41" s="152" t="n"/>
      <c r="G41" s="152" t="n"/>
      <c r="H41" s="152" t="n"/>
      <c r="I41" s="152" t="n"/>
      <c r="J41" s="150" t="n"/>
      <c r="K41" s="150" t="n"/>
      <c r="L41" s="150" t="n"/>
      <c r="M41" s="152" t="n"/>
      <c r="N41" s="150" t="n"/>
      <c r="O41" s="150" t="n"/>
      <c r="P41" s="150" t="n"/>
      <c r="Q41" s="151" t="n"/>
      <c r="R41" s="150" t="n"/>
      <c r="S41" s="150" t="n"/>
      <c r="T41" s="150" t="n"/>
      <c r="U41" s="152" t="n"/>
      <c r="V41" s="150" t="n"/>
      <c r="W41" s="150" t="n"/>
      <c r="X41" s="150" t="n"/>
      <c r="Y41" s="150" t="n"/>
      <c r="Z41" s="150" t="n"/>
      <c r="AA41" s="150" t="n"/>
      <c r="AB41" s="150" t="n"/>
      <c r="AC41" s="150" t="n"/>
      <c r="AD41" s="150" t="n"/>
      <c r="AE41" s="150" t="n"/>
      <c r="AF41" s="150" t="n"/>
      <c r="AG41" s="147">
        <f>IF(OR(C41="",G41="",G41=0),"",IFERROR(INDEX(Lists!$K$2:$K$12,MATCH(C41,Lists!$I$2:$I$12,0)),"AUD"))</f>
        <v/>
      </c>
      <c r="AH41" s="147">
        <f>IF(OR(G41="",G41=0),"",IF(G41&lt;1,TEXT(G41*100,"0")&amp;IFERROR(INDEX(Lists!$U$2:$U$12,MATCH(C41,Lists!$I$2:$I$12,0)),"c"),IFERROR(INDEX(Lists!$L$2:$L$12,MATCH(C41,Lists!$I$2:$I$12,0)),"$")&amp;IF(G41=INT(G41),TEXT(G41,"0"),TEXT(G41,"0.00")))&amp;" "&amp;AG41)</f>
        <v/>
      </c>
      <c r="AI41" s="147">
        <f>IF(X41="","",X41*IFERROR(INDEX(Lists!$M$2:$M$12,MATCH(C41,Lists!$I$2:$I$12,0)),1)/Lists!$Q$2)</f>
        <v/>
      </c>
      <c r="AJ41" s="147">
        <f>IF(Y41="","",Y41*IFERROR(INDEX(Lists!$M$2:$M$12,MATCH(C41,Lists!$I$2:$I$12,0)),1)/Lists!$Q$2)</f>
        <v/>
      </c>
      <c r="AK41" s="105" t="n"/>
      <c r="AL41" s="105" t="n"/>
      <c r="AM41" s="105" t="n"/>
      <c r="AN41" s="105" t="n"/>
      <c r="AO41" s="106" t="n"/>
    </row>
    <row r="42" ht="18" customHeight="1" s="74">
      <c r="A42" s="147">
        <f>IF(OR(F42="",C42="",D42=""),"",IFERROR(INDEX(Lists!$J$2:$J$12,MATCH(C42,Lists!$I$2:$I$12,0)),"XX")&amp;"-"&amp;D42&amp;"-"&amp;TEXT(SUMPRODUCT(($C$2:C42=C42)*($D$2:D42=D42)),"0000"))</f>
        <v/>
      </c>
      <c r="B42" s="152" t="n"/>
      <c r="C42" s="152" t="n"/>
      <c r="D42" s="152" t="n"/>
      <c r="E42" s="150" t="n"/>
      <c r="F42" s="152" t="n"/>
      <c r="G42" s="152" t="n"/>
      <c r="H42" s="152" t="n"/>
      <c r="I42" s="152" t="n"/>
      <c r="J42" s="150" t="n"/>
      <c r="K42" s="150" t="n"/>
      <c r="L42" s="150" t="n"/>
      <c r="M42" s="152" t="n"/>
      <c r="N42" s="150" t="n"/>
      <c r="O42" s="150" t="n"/>
      <c r="P42" s="150" t="n"/>
      <c r="Q42" s="151" t="n"/>
      <c r="R42" s="150" t="n"/>
      <c r="S42" s="150" t="n"/>
      <c r="T42" s="150" t="n"/>
      <c r="U42" s="152" t="n"/>
      <c r="V42" s="150" t="n"/>
      <c r="W42" s="150" t="n"/>
      <c r="X42" s="150" t="n"/>
      <c r="Y42" s="150" t="n"/>
      <c r="Z42" s="150" t="n"/>
      <c r="AA42" s="150" t="n"/>
      <c r="AB42" s="150" t="n"/>
      <c r="AC42" s="150" t="n"/>
      <c r="AD42" s="150" t="n"/>
      <c r="AE42" s="150" t="n"/>
      <c r="AF42" s="150" t="n"/>
      <c r="AG42" s="147">
        <f>IF(OR(C42="",G42="",G42=0),"",IFERROR(INDEX(Lists!$K$2:$K$12,MATCH(C42,Lists!$I$2:$I$12,0)),"AUD"))</f>
        <v/>
      </c>
      <c r="AH42" s="147">
        <f>IF(OR(G42="",G42=0),"",IF(G42&lt;1,TEXT(G42*100,"0")&amp;IFERROR(INDEX(Lists!$U$2:$U$12,MATCH(C42,Lists!$I$2:$I$12,0)),"c"),IFERROR(INDEX(Lists!$L$2:$L$12,MATCH(C42,Lists!$I$2:$I$12,0)),"$")&amp;IF(G42=INT(G42),TEXT(G42,"0"),TEXT(G42,"0.00")))&amp;" "&amp;AG42)</f>
        <v/>
      </c>
      <c r="AI42" s="147">
        <f>IF(X42="","",X42*IFERROR(INDEX(Lists!$M$2:$M$12,MATCH(C42,Lists!$I$2:$I$12,0)),1)/Lists!$Q$2)</f>
        <v/>
      </c>
      <c r="AJ42" s="147">
        <f>IF(Y42="","",Y42*IFERROR(INDEX(Lists!$M$2:$M$12,MATCH(C42,Lists!$I$2:$I$12,0)),1)/Lists!$Q$2)</f>
        <v/>
      </c>
      <c r="AK42" s="105" t="n"/>
      <c r="AL42" s="105" t="n"/>
      <c r="AM42" s="105" t="n"/>
      <c r="AN42" s="105" t="n"/>
      <c r="AO42" s="106" t="n"/>
    </row>
    <row r="43" ht="18" customHeight="1" s="74">
      <c r="A43" s="147">
        <f>IF(OR(F43="",C43="",D43=""),"",IFERROR(INDEX(Lists!$J$2:$J$12,MATCH(C43,Lists!$I$2:$I$12,0)),"XX")&amp;"-"&amp;D43&amp;"-"&amp;TEXT(SUMPRODUCT(($C$2:C43=C43)*($D$2:D43=D43)),"0000"))</f>
        <v/>
      </c>
      <c r="B43" s="152" t="n"/>
      <c r="C43" s="152" t="n"/>
      <c r="D43" s="152" t="n"/>
      <c r="E43" s="150" t="n"/>
      <c r="F43" s="152" t="n"/>
      <c r="G43" s="152" t="n"/>
      <c r="H43" s="152" t="n"/>
      <c r="I43" s="152" t="n"/>
      <c r="J43" s="150" t="n"/>
      <c r="K43" s="150" t="n"/>
      <c r="L43" s="150" t="n"/>
      <c r="M43" s="152" t="n"/>
      <c r="N43" s="150" t="n"/>
      <c r="O43" s="150" t="n"/>
      <c r="P43" s="150" t="n"/>
      <c r="Q43" s="151" t="n"/>
      <c r="R43" s="150" t="n"/>
      <c r="S43" s="150" t="n"/>
      <c r="T43" s="150" t="n"/>
      <c r="U43" s="152" t="n"/>
      <c r="V43" s="150" t="n"/>
      <c r="W43" s="150" t="n"/>
      <c r="X43" s="150" t="n"/>
      <c r="Y43" s="150" t="n"/>
      <c r="Z43" s="150" t="n"/>
      <c r="AA43" s="150" t="n"/>
      <c r="AB43" s="150" t="n"/>
      <c r="AC43" s="150" t="n"/>
      <c r="AD43" s="150" t="n"/>
      <c r="AE43" s="150" t="n"/>
      <c r="AF43" s="150" t="n"/>
      <c r="AG43" s="147">
        <f>IF(OR(C43="",G43="",G43=0),"",IFERROR(INDEX(Lists!$K$2:$K$12,MATCH(C43,Lists!$I$2:$I$12,0)),"AUD"))</f>
        <v/>
      </c>
      <c r="AH43" s="147">
        <f>IF(OR(G43="",G43=0),"",IF(G43&lt;1,TEXT(G43*100,"0")&amp;IFERROR(INDEX(Lists!$U$2:$U$12,MATCH(C43,Lists!$I$2:$I$12,0)),"c"),IFERROR(INDEX(Lists!$L$2:$L$12,MATCH(C43,Lists!$I$2:$I$12,0)),"$")&amp;IF(G43=INT(G43),TEXT(G43,"0"),TEXT(G43,"0.00")))&amp;" "&amp;AG43)</f>
        <v/>
      </c>
      <c r="AI43" s="147">
        <f>IF(X43="","",X43*IFERROR(INDEX(Lists!$M$2:$M$12,MATCH(C43,Lists!$I$2:$I$12,0)),1)/Lists!$Q$2)</f>
        <v/>
      </c>
      <c r="AJ43" s="147">
        <f>IF(Y43="","",Y43*IFERROR(INDEX(Lists!$M$2:$M$12,MATCH(C43,Lists!$I$2:$I$12,0)),1)/Lists!$Q$2)</f>
        <v/>
      </c>
      <c r="AK43" s="105" t="n"/>
      <c r="AL43" s="105" t="n"/>
      <c r="AM43" s="105" t="n"/>
      <c r="AN43" s="105" t="n"/>
      <c r="AO43" s="106" t="n"/>
    </row>
    <row r="44" ht="18" customHeight="1" s="74">
      <c r="A44" s="147">
        <f>IF(OR(F44="",C44="",D44=""),"",IFERROR(INDEX(Lists!$J$2:$J$12,MATCH(C44,Lists!$I$2:$I$12,0)),"XX")&amp;"-"&amp;D44&amp;"-"&amp;TEXT(SUMPRODUCT(($C$2:C44=C44)*($D$2:D44=D44)),"0000"))</f>
        <v/>
      </c>
      <c r="B44" s="152" t="n"/>
      <c r="C44" s="152" t="n"/>
      <c r="D44" s="152" t="n"/>
      <c r="E44" s="150" t="n"/>
      <c r="F44" s="152" t="n"/>
      <c r="G44" s="152" t="n"/>
      <c r="H44" s="152" t="n"/>
      <c r="I44" s="152" t="n"/>
      <c r="J44" s="150" t="n"/>
      <c r="K44" s="150" t="n"/>
      <c r="L44" s="150" t="n"/>
      <c r="M44" s="152" t="n"/>
      <c r="N44" s="150" t="n"/>
      <c r="O44" s="150" t="n"/>
      <c r="P44" s="150" t="n"/>
      <c r="Q44" s="151" t="n"/>
      <c r="R44" s="150" t="n"/>
      <c r="S44" s="150" t="n"/>
      <c r="T44" s="150" t="n"/>
      <c r="U44" s="152" t="n"/>
      <c r="V44" s="150" t="n"/>
      <c r="W44" s="150" t="n"/>
      <c r="X44" s="150" t="n"/>
      <c r="Y44" s="150" t="n"/>
      <c r="Z44" s="150" t="n"/>
      <c r="AA44" s="150" t="n"/>
      <c r="AB44" s="150" t="n"/>
      <c r="AC44" s="150" t="n"/>
      <c r="AD44" s="150" t="n"/>
      <c r="AE44" s="150" t="n"/>
      <c r="AF44" s="150" t="n"/>
      <c r="AG44" s="147">
        <f>IF(OR(C44="",G44="",G44=0),"",IFERROR(INDEX(Lists!$K$2:$K$12,MATCH(C44,Lists!$I$2:$I$12,0)),"AUD"))</f>
        <v/>
      </c>
      <c r="AH44" s="147">
        <f>IF(OR(G44="",G44=0),"",IF(G44&lt;1,TEXT(G44*100,"0")&amp;IFERROR(INDEX(Lists!$U$2:$U$12,MATCH(C44,Lists!$I$2:$I$12,0)),"c"),IFERROR(INDEX(Lists!$L$2:$L$12,MATCH(C44,Lists!$I$2:$I$12,0)),"$")&amp;IF(G44=INT(G44),TEXT(G44,"0"),TEXT(G44,"0.00")))&amp;" "&amp;AG44)</f>
        <v/>
      </c>
      <c r="AI44" s="147">
        <f>IF(X44="","",X44*IFERROR(INDEX(Lists!$M$2:$M$12,MATCH(C44,Lists!$I$2:$I$12,0)),1)/Lists!$Q$2)</f>
        <v/>
      </c>
      <c r="AJ44" s="147">
        <f>IF(Y44="","",Y44*IFERROR(INDEX(Lists!$M$2:$M$12,MATCH(C44,Lists!$I$2:$I$12,0)),1)/Lists!$Q$2)</f>
        <v/>
      </c>
      <c r="AK44" s="105" t="n"/>
      <c r="AL44" s="105" t="n"/>
      <c r="AM44" s="105" t="n"/>
      <c r="AN44" s="105" t="n"/>
      <c r="AO44" s="106" t="n"/>
    </row>
    <row r="45" ht="18" customHeight="1" s="74">
      <c r="A45" s="147">
        <f>IF(OR(F45="",C45="",D45=""),"",IFERROR(INDEX(Lists!$J$2:$J$12,MATCH(C45,Lists!$I$2:$I$12,0)),"XX")&amp;"-"&amp;D45&amp;"-"&amp;TEXT(SUMPRODUCT(($C$2:C45=C45)*($D$2:D45=D45)),"0000"))</f>
        <v/>
      </c>
      <c r="B45" s="152" t="n"/>
      <c r="C45" s="152" t="n"/>
      <c r="D45" s="152" t="n"/>
      <c r="E45" s="150" t="n"/>
      <c r="F45" s="152" t="n"/>
      <c r="G45" s="152" t="n"/>
      <c r="H45" s="152" t="n"/>
      <c r="I45" s="152" t="n"/>
      <c r="J45" s="150" t="n"/>
      <c r="K45" s="150" t="n"/>
      <c r="L45" s="150" t="n"/>
      <c r="M45" s="152" t="n"/>
      <c r="N45" s="150" t="n"/>
      <c r="O45" s="150" t="n"/>
      <c r="P45" s="150" t="n"/>
      <c r="Q45" s="151" t="n"/>
      <c r="R45" s="150" t="n"/>
      <c r="S45" s="150" t="n"/>
      <c r="T45" s="150" t="n"/>
      <c r="U45" s="152" t="n"/>
      <c r="V45" s="150" t="n"/>
      <c r="W45" s="150" t="n"/>
      <c r="X45" s="150" t="n"/>
      <c r="Y45" s="150" t="n"/>
      <c r="Z45" s="150" t="n"/>
      <c r="AA45" s="150" t="n"/>
      <c r="AB45" s="150" t="n"/>
      <c r="AC45" s="150" t="n"/>
      <c r="AD45" s="150" t="n"/>
      <c r="AE45" s="150" t="n"/>
      <c r="AF45" s="150" t="n"/>
      <c r="AG45" s="147">
        <f>IF(OR(C45="",G45="",G45=0),"",IFERROR(INDEX(Lists!$K$2:$K$12,MATCH(C45,Lists!$I$2:$I$12,0)),"AUD"))</f>
        <v/>
      </c>
      <c r="AH45" s="147">
        <f>IF(OR(G45="",G45=0),"",IF(G45&lt;1,TEXT(G45*100,"0")&amp;IFERROR(INDEX(Lists!$U$2:$U$12,MATCH(C45,Lists!$I$2:$I$12,0)),"c"),IFERROR(INDEX(Lists!$L$2:$L$12,MATCH(C45,Lists!$I$2:$I$12,0)),"$")&amp;IF(G45=INT(G45),TEXT(G45,"0"),TEXT(G45,"0.00")))&amp;" "&amp;AG45)</f>
        <v/>
      </c>
      <c r="AI45" s="147">
        <f>IF(X45="","",X45*IFERROR(INDEX(Lists!$M$2:$M$12,MATCH(C45,Lists!$I$2:$I$12,0)),1)/Lists!$Q$2)</f>
        <v/>
      </c>
      <c r="AJ45" s="147">
        <f>IF(Y45="","",Y45*IFERROR(INDEX(Lists!$M$2:$M$12,MATCH(C45,Lists!$I$2:$I$12,0)),1)/Lists!$Q$2)</f>
        <v/>
      </c>
      <c r="AK45" s="105" t="n"/>
      <c r="AL45" s="105" t="n"/>
      <c r="AM45" s="105" t="n"/>
      <c r="AN45" s="105" t="n"/>
      <c r="AO45" s="106" t="n"/>
    </row>
    <row r="46" ht="18" customHeight="1" s="74">
      <c r="A46" s="147">
        <f>IF(OR(F46="",C46="",D46=""),"",IFERROR(INDEX(Lists!$J$2:$J$12,MATCH(C46,Lists!$I$2:$I$12,0)),"XX")&amp;"-"&amp;D46&amp;"-"&amp;TEXT(SUMPRODUCT(($C$2:C46=C46)*($D$2:D46=D46)),"0000"))</f>
        <v/>
      </c>
      <c r="B46" s="152" t="n"/>
      <c r="C46" s="152" t="n"/>
      <c r="D46" s="152" t="n"/>
      <c r="E46" s="150" t="n"/>
      <c r="F46" s="152" t="n"/>
      <c r="G46" s="152" t="n"/>
      <c r="H46" s="152" t="n"/>
      <c r="I46" s="152" t="n"/>
      <c r="J46" s="150" t="n"/>
      <c r="K46" s="150" t="n"/>
      <c r="L46" s="150" t="n"/>
      <c r="M46" s="152" t="n"/>
      <c r="N46" s="150" t="n"/>
      <c r="O46" s="150" t="n"/>
      <c r="P46" s="150" t="n"/>
      <c r="Q46" s="151" t="n"/>
      <c r="R46" s="150" t="n"/>
      <c r="S46" s="150" t="n"/>
      <c r="T46" s="150" t="n"/>
      <c r="U46" s="152" t="n"/>
      <c r="V46" s="150" t="n"/>
      <c r="W46" s="150" t="n"/>
      <c r="X46" s="150" t="n"/>
      <c r="Y46" s="150" t="n"/>
      <c r="Z46" s="150" t="n"/>
      <c r="AA46" s="150" t="n"/>
      <c r="AB46" s="150" t="n"/>
      <c r="AC46" s="150" t="n"/>
      <c r="AD46" s="150" t="n"/>
      <c r="AE46" s="150" t="n"/>
      <c r="AF46" s="150" t="n"/>
      <c r="AG46" s="147">
        <f>IF(OR(C46="",G46="",G46=0),"",IFERROR(INDEX(Lists!$K$2:$K$12,MATCH(C46,Lists!$I$2:$I$12,0)),"AUD"))</f>
        <v/>
      </c>
      <c r="AH46" s="147">
        <f>IF(OR(G46="",G46=0),"",IF(G46&lt;1,TEXT(G46*100,"0")&amp;IFERROR(INDEX(Lists!$U$2:$U$12,MATCH(C46,Lists!$I$2:$I$12,0)),"c"),IFERROR(INDEX(Lists!$L$2:$L$12,MATCH(C46,Lists!$I$2:$I$12,0)),"$")&amp;IF(G46=INT(G46),TEXT(G46,"0"),TEXT(G46,"0.00")))&amp;" "&amp;AG46)</f>
        <v/>
      </c>
      <c r="AI46" s="147">
        <f>IF(X46="","",X46*IFERROR(INDEX(Lists!$M$2:$M$12,MATCH(C46,Lists!$I$2:$I$12,0)),1)/Lists!$Q$2)</f>
        <v/>
      </c>
      <c r="AJ46" s="147">
        <f>IF(Y46="","",Y46*IFERROR(INDEX(Lists!$M$2:$M$12,MATCH(C46,Lists!$I$2:$I$12,0)),1)/Lists!$Q$2)</f>
        <v/>
      </c>
      <c r="AK46" s="105" t="n"/>
      <c r="AL46" s="105" t="n"/>
      <c r="AM46" s="105" t="n"/>
      <c r="AN46" s="105" t="n"/>
      <c r="AO46" s="106" t="n"/>
    </row>
    <row r="47" ht="18" customHeight="1" s="74">
      <c r="A47" s="147">
        <f>IF(OR(F47="",C47="",D47=""),"",IFERROR(INDEX(Lists!$J$2:$J$12,MATCH(C47,Lists!$I$2:$I$12,0)),"XX")&amp;"-"&amp;D47&amp;"-"&amp;TEXT(SUMPRODUCT(($C$2:C47=C47)*($D$2:D47=D47)),"0000"))</f>
        <v/>
      </c>
      <c r="B47" s="152" t="n"/>
      <c r="C47" s="152" t="n"/>
      <c r="D47" s="152" t="n"/>
      <c r="E47" s="150" t="n"/>
      <c r="F47" s="152" t="n"/>
      <c r="G47" s="152" t="n"/>
      <c r="H47" s="152" t="n"/>
      <c r="I47" s="152" t="n"/>
      <c r="J47" s="150" t="n"/>
      <c r="K47" s="150" t="n"/>
      <c r="L47" s="150" t="n"/>
      <c r="M47" s="152" t="n"/>
      <c r="N47" s="150" t="n"/>
      <c r="O47" s="150" t="n"/>
      <c r="P47" s="150" t="n"/>
      <c r="Q47" s="151" t="n"/>
      <c r="R47" s="150" t="n"/>
      <c r="S47" s="150" t="n"/>
      <c r="T47" s="150" t="n"/>
      <c r="U47" s="152" t="n"/>
      <c r="V47" s="150" t="n"/>
      <c r="W47" s="150" t="n"/>
      <c r="X47" s="150" t="n"/>
      <c r="Y47" s="150" t="n"/>
      <c r="Z47" s="150" t="n"/>
      <c r="AA47" s="150" t="n"/>
      <c r="AB47" s="150" t="n"/>
      <c r="AC47" s="150" t="n"/>
      <c r="AD47" s="150" t="n"/>
      <c r="AE47" s="150" t="n"/>
      <c r="AF47" s="150" t="n"/>
      <c r="AG47" s="147">
        <f>IF(OR(C47="",G47="",G47=0),"",IFERROR(INDEX(Lists!$K$2:$K$12,MATCH(C47,Lists!$I$2:$I$12,0)),"AUD"))</f>
        <v/>
      </c>
      <c r="AH47" s="147">
        <f>IF(OR(G47="",G47=0),"",IF(G47&lt;1,TEXT(G47*100,"0")&amp;IFERROR(INDEX(Lists!$U$2:$U$12,MATCH(C47,Lists!$I$2:$I$12,0)),"c"),IFERROR(INDEX(Lists!$L$2:$L$12,MATCH(C47,Lists!$I$2:$I$12,0)),"$")&amp;IF(G47=INT(G47),TEXT(G47,"0"),TEXT(G47,"0.00")))&amp;" "&amp;AG47)</f>
        <v/>
      </c>
      <c r="AI47" s="147">
        <f>IF(X47="","",X47*IFERROR(INDEX(Lists!$M$2:$M$12,MATCH(C47,Lists!$I$2:$I$12,0)),1)/Lists!$Q$2)</f>
        <v/>
      </c>
      <c r="AJ47" s="147">
        <f>IF(Y47="","",Y47*IFERROR(INDEX(Lists!$M$2:$M$12,MATCH(C47,Lists!$I$2:$I$12,0)),1)/Lists!$Q$2)</f>
        <v/>
      </c>
      <c r="AK47" s="105" t="n"/>
      <c r="AL47" s="105" t="n"/>
      <c r="AM47" s="105" t="n"/>
      <c r="AN47" s="105" t="n"/>
      <c r="AO47" s="106" t="n"/>
    </row>
    <row r="48" ht="18" customHeight="1" s="74">
      <c r="A48" s="147">
        <f>IF(OR(F48="",C48="",D48=""),"",IFERROR(INDEX(Lists!$J$2:$J$12,MATCH(C48,Lists!$I$2:$I$12,0)),"XX")&amp;"-"&amp;D48&amp;"-"&amp;TEXT(SUMPRODUCT(($C$2:C48=C48)*($D$2:D48=D48)),"0000"))</f>
        <v/>
      </c>
      <c r="B48" s="152" t="n"/>
      <c r="C48" s="152" t="n"/>
      <c r="D48" s="152" t="n"/>
      <c r="E48" s="150" t="n"/>
      <c r="F48" s="152" t="n"/>
      <c r="G48" s="152" t="n"/>
      <c r="H48" s="152" t="n"/>
      <c r="I48" s="152" t="n"/>
      <c r="J48" s="150" t="n"/>
      <c r="K48" s="150" t="n"/>
      <c r="L48" s="150" t="n"/>
      <c r="M48" s="152" t="n"/>
      <c r="N48" s="150" t="n"/>
      <c r="O48" s="150" t="n"/>
      <c r="P48" s="150" t="n"/>
      <c r="Q48" s="151" t="n"/>
      <c r="R48" s="150" t="n"/>
      <c r="S48" s="150" t="n"/>
      <c r="T48" s="150" t="n"/>
      <c r="U48" s="152" t="n"/>
      <c r="V48" s="150" t="n"/>
      <c r="W48" s="150" t="n"/>
      <c r="X48" s="150" t="n"/>
      <c r="Y48" s="150" t="n"/>
      <c r="Z48" s="150" t="n"/>
      <c r="AA48" s="150" t="n"/>
      <c r="AB48" s="150" t="n"/>
      <c r="AC48" s="150" t="n"/>
      <c r="AD48" s="150" t="n"/>
      <c r="AE48" s="150" t="n"/>
      <c r="AF48" s="150" t="n"/>
      <c r="AG48" s="147">
        <f>IF(OR(C48="",G48="",G48=0),"",IFERROR(INDEX(Lists!$K$2:$K$12,MATCH(C48,Lists!$I$2:$I$12,0)),"AUD"))</f>
        <v/>
      </c>
      <c r="AH48" s="147">
        <f>IF(OR(G48="",G48=0),"",IF(G48&lt;1,TEXT(G48*100,"0")&amp;IFERROR(INDEX(Lists!$U$2:$U$12,MATCH(C48,Lists!$I$2:$I$12,0)),"c"),IFERROR(INDEX(Lists!$L$2:$L$12,MATCH(C48,Lists!$I$2:$I$12,0)),"$")&amp;IF(G48=INT(G48),TEXT(G48,"0"),TEXT(G48,"0.00")))&amp;" "&amp;AG48)</f>
        <v/>
      </c>
      <c r="AI48" s="147">
        <f>IF(X48="","",X48*IFERROR(INDEX(Lists!$M$2:$M$12,MATCH(C48,Lists!$I$2:$I$12,0)),1)/Lists!$Q$2)</f>
        <v/>
      </c>
      <c r="AJ48" s="147">
        <f>IF(Y48="","",Y48*IFERROR(INDEX(Lists!$M$2:$M$12,MATCH(C48,Lists!$I$2:$I$12,0)),1)/Lists!$Q$2)</f>
        <v/>
      </c>
      <c r="AK48" s="105" t="n"/>
      <c r="AL48" s="105" t="n"/>
      <c r="AM48" s="105" t="n"/>
      <c r="AN48" s="105" t="n"/>
      <c r="AO48" s="106" t="n"/>
    </row>
    <row r="49" ht="18" customHeight="1" s="74">
      <c r="A49" s="147">
        <f>IF(OR(F49="",C49="",D49=""),"",IFERROR(INDEX(Lists!$J$2:$J$12,MATCH(C49,Lists!$I$2:$I$12,0)),"XX")&amp;"-"&amp;D49&amp;"-"&amp;TEXT(SUMPRODUCT(($C$2:C49=C49)*($D$2:D49=D49)),"0000"))</f>
        <v/>
      </c>
      <c r="B49" s="152" t="n"/>
      <c r="C49" s="152" t="n"/>
      <c r="D49" s="152" t="n"/>
      <c r="E49" s="150" t="n"/>
      <c r="F49" s="152" t="n"/>
      <c r="G49" s="152" t="n"/>
      <c r="H49" s="152" t="n"/>
      <c r="I49" s="152" t="n"/>
      <c r="J49" s="150" t="n"/>
      <c r="K49" s="150" t="n"/>
      <c r="L49" s="150" t="n"/>
      <c r="M49" s="152" t="n"/>
      <c r="N49" s="150" t="n"/>
      <c r="O49" s="150" t="n"/>
      <c r="P49" s="150" t="n"/>
      <c r="Q49" s="151" t="n"/>
      <c r="R49" s="150" t="n"/>
      <c r="S49" s="150" t="n"/>
      <c r="T49" s="150" t="n"/>
      <c r="U49" s="152" t="n"/>
      <c r="V49" s="150" t="n"/>
      <c r="W49" s="150" t="n"/>
      <c r="X49" s="150" t="n"/>
      <c r="Y49" s="150" t="n"/>
      <c r="Z49" s="150" t="n"/>
      <c r="AA49" s="150" t="n"/>
      <c r="AB49" s="150" t="n"/>
      <c r="AC49" s="150" t="n"/>
      <c r="AD49" s="150" t="n"/>
      <c r="AE49" s="150" t="n"/>
      <c r="AF49" s="150" t="n"/>
      <c r="AG49" s="147">
        <f>IF(OR(C49="",G49="",G49=0),"",IFERROR(INDEX(Lists!$K$2:$K$12,MATCH(C49,Lists!$I$2:$I$12,0)),"AUD"))</f>
        <v/>
      </c>
      <c r="AH49" s="147">
        <f>IF(OR(G49="",G49=0),"",IF(G49&lt;1,TEXT(G49*100,"0")&amp;IFERROR(INDEX(Lists!$U$2:$U$12,MATCH(C49,Lists!$I$2:$I$12,0)),"c"),IFERROR(INDEX(Lists!$L$2:$L$12,MATCH(C49,Lists!$I$2:$I$12,0)),"$")&amp;IF(G49=INT(G49),TEXT(G49,"0"),TEXT(G49,"0.00")))&amp;" "&amp;AG49)</f>
        <v/>
      </c>
      <c r="AI49" s="147">
        <f>IF(X49="","",X49*IFERROR(INDEX(Lists!$M$2:$M$12,MATCH(C49,Lists!$I$2:$I$12,0)),1)/Lists!$Q$2)</f>
        <v/>
      </c>
      <c r="AJ49" s="147">
        <f>IF(Y49="","",Y49*IFERROR(INDEX(Lists!$M$2:$M$12,MATCH(C49,Lists!$I$2:$I$12,0)),1)/Lists!$Q$2)</f>
        <v/>
      </c>
      <c r="AK49" s="105" t="n"/>
      <c r="AL49" s="105" t="n"/>
      <c r="AM49" s="105" t="n"/>
      <c r="AN49" s="105" t="n"/>
      <c r="AO49" s="106" t="n"/>
    </row>
    <row r="50" ht="18" customHeight="1" s="74">
      <c r="A50" s="147">
        <f>IF(OR(F50="",C50="",D50=""),"",IFERROR(INDEX(Lists!$J$2:$J$12,MATCH(C50,Lists!$I$2:$I$12,0)),"XX")&amp;"-"&amp;D50&amp;"-"&amp;TEXT(SUMPRODUCT(($C$2:C50=C50)*($D$2:D50=D50)),"0000"))</f>
        <v/>
      </c>
      <c r="B50" s="152" t="n"/>
      <c r="C50" s="152" t="n"/>
      <c r="D50" s="152" t="n"/>
      <c r="E50" s="150" t="n"/>
      <c r="F50" s="152" t="n"/>
      <c r="G50" s="152" t="n"/>
      <c r="H50" s="152" t="n"/>
      <c r="I50" s="152" t="n"/>
      <c r="J50" s="150" t="n"/>
      <c r="K50" s="150" t="n"/>
      <c r="L50" s="150" t="n"/>
      <c r="M50" s="152" t="n"/>
      <c r="N50" s="150" t="n"/>
      <c r="O50" s="150" t="n"/>
      <c r="P50" s="150" t="n"/>
      <c r="Q50" s="151" t="n"/>
      <c r="R50" s="150" t="n"/>
      <c r="S50" s="150" t="n"/>
      <c r="T50" s="150" t="n"/>
      <c r="U50" s="152" t="n"/>
      <c r="V50" s="150" t="n"/>
      <c r="W50" s="150" t="n"/>
      <c r="X50" s="150" t="n"/>
      <c r="Y50" s="150" t="n"/>
      <c r="Z50" s="150" t="n"/>
      <c r="AA50" s="150" t="n"/>
      <c r="AB50" s="150" t="n"/>
      <c r="AC50" s="150" t="n"/>
      <c r="AD50" s="150" t="n"/>
      <c r="AE50" s="150" t="n"/>
      <c r="AF50" s="150" t="n"/>
      <c r="AG50" s="147">
        <f>IF(OR(C50="",G50="",G50=0),"",IFERROR(INDEX(Lists!$K$2:$K$12,MATCH(C50,Lists!$I$2:$I$12,0)),"AUD"))</f>
        <v/>
      </c>
      <c r="AH50" s="147">
        <f>IF(OR(G50="",G50=0),"",IF(G50&lt;1,TEXT(G50*100,"0")&amp;IFERROR(INDEX(Lists!$U$2:$U$12,MATCH(C50,Lists!$I$2:$I$12,0)),"c"),IFERROR(INDEX(Lists!$L$2:$L$12,MATCH(C50,Lists!$I$2:$I$12,0)),"$")&amp;IF(G50=INT(G50),TEXT(G50,"0"),TEXT(G50,"0.00")))&amp;" "&amp;AG50)</f>
        <v/>
      </c>
      <c r="AI50" s="147">
        <f>IF(X50="","",X50*IFERROR(INDEX(Lists!$M$2:$M$12,MATCH(C50,Lists!$I$2:$I$12,0)),1)/Lists!$Q$2)</f>
        <v/>
      </c>
      <c r="AJ50" s="147">
        <f>IF(Y50="","",Y50*IFERROR(INDEX(Lists!$M$2:$M$12,MATCH(C50,Lists!$I$2:$I$12,0)),1)/Lists!$Q$2)</f>
        <v/>
      </c>
      <c r="AK50" s="105" t="n"/>
      <c r="AL50" s="105" t="n"/>
      <c r="AM50" s="105" t="n"/>
      <c r="AN50" s="105" t="n"/>
      <c r="AO50" s="106" t="n"/>
    </row>
    <row r="51" ht="18" customHeight="1" s="74">
      <c r="A51" s="147">
        <f>IF(OR(F51="",C51="",D51=""),"",IFERROR(INDEX(Lists!$J$2:$J$12,MATCH(C51,Lists!$I$2:$I$12,0)),"XX")&amp;"-"&amp;D51&amp;"-"&amp;TEXT(SUMPRODUCT(($C$2:C51=C51)*($D$2:D51=D51)),"0000"))</f>
        <v/>
      </c>
      <c r="B51" s="152" t="n"/>
      <c r="C51" s="152" t="n"/>
      <c r="D51" s="152" t="n"/>
      <c r="E51" s="150" t="n"/>
      <c r="F51" s="152" t="n"/>
      <c r="G51" s="152" t="n"/>
      <c r="H51" s="152" t="n"/>
      <c r="I51" s="152" t="n"/>
      <c r="J51" s="150" t="n"/>
      <c r="K51" s="150" t="n"/>
      <c r="L51" s="150" t="n"/>
      <c r="M51" s="152" t="n"/>
      <c r="N51" s="150" t="n"/>
      <c r="O51" s="150" t="n"/>
      <c r="P51" s="150" t="n"/>
      <c r="Q51" s="151" t="n"/>
      <c r="R51" s="150" t="n"/>
      <c r="S51" s="150" t="n"/>
      <c r="T51" s="150" t="n"/>
      <c r="U51" s="152" t="n"/>
      <c r="V51" s="150" t="n"/>
      <c r="W51" s="150" t="n"/>
      <c r="X51" s="150" t="n"/>
      <c r="Y51" s="150" t="n"/>
      <c r="Z51" s="150" t="n"/>
      <c r="AA51" s="150" t="n"/>
      <c r="AB51" s="150" t="n"/>
      <c r="AC51" s="150" t="n"/>
      <c r="AD51" s="150" t="n"/>
      <c r="AE51" s="150" t="n"/>
      <c r="AF51" s="150" t="n"/>
      <c r="AG51" s="147">
        <f>IF(OR(C51="",G51="",G51=0),"",IFERROR(INDEX(Lists!$K$2:$K$12,MATCH(C51,Lists!$I$2:$I$12,0)),"AUD"))</f>
        <v/>
      </c>
      <c r="AH51" s="147">
        <f>IF(OR(G51="",G51=0),"",IF(G51&lt;1,TEXT(G51*100,"0")&amp;IFERROR(INDEX(Lists!$U$2:$U$12,MATCH(C51,Lists!$I$2:$I$12,0)),"c"),IFERROR(INDEX(Lists!$L$2:$L$12,MATCH(C51,Lists!$I$2:$I$12,0)),"$")&amp;IF(G51=INT(G51),TEXT(G51,"0"),TEXT(G51,"0.00")))&amp;" "&amp;AG51)</f>
        <v/>
      </c>
      <c r="AI51" s="147">
        <f>IF(X51="","",X51*IFERROR(INDEX(Lists!$M$2:$M$12,MATCH(C51,Lists!$I$2:$I$12,0)),1)/Lists!$Q$2)</f>
        <v/>
      </c>
      <c r="AJ51" s="147">
        <f>IF(Y51="","",Y51*IFERROR(INDEX(Lists!$M$2:$M$12,MATCH(C51,Lists!$I$2:$I$12,0)),1)/Lists!$Q$2)</f>
        <v/>
      </c>
      <c r="AK51" s="105" t="n"/>
      <c r="AL51" s="105" t="n"/>
      <c r="AM51" s="105" t="n"/>
      <c r="AN51" s="105" t="n"/>
      <c r="AO51" s="106" t="n"/>
    </row>
    <row r="52" ht="18" customHeight="1" s="74">
      <c r="A52" s="147">
        <f>IF(OR(F52="",C52="",D52=""),"",IFERROR(INDEX(Lists!$J$2:$J$12,MATCH(C52,Lists!$I$2:$I$12,0)),"XX")&amp;"-"&amp;D52&amp;"-"&amp;TEXT(SUMPRODUCT(($C$2:C52=C52)*($D$2:D52=D52)),"0000"))</f>
        <v/>
      </c>
      <c r="B52" s="152" t="n"/>
      <c r="C52" s="152" t="n"/>
      <c r="D52" s="152" t="n"/>
      <c r="E52" s="150" t="n"/>
      <c r="F52" s="152" t="n"/>
      <c r="G52" s="152" t="n"/>
      <c r="H52" s="152" t="n"/>
      <c r="I52" s="152" t="n"/>
      <c r="J52" s="150" t="n"/>
      <c r="K52" s="150" t="n"/>
      <c r="L52" s="150" t="n"/>
      <c r="M52" s="152" t="n"/>
      <c r="N52" s="150" t="n"/>
      <c r="O52" s="150" t="n"/>
      <c r="P52" s="150" t="n"/>
      <c r="Q52" s="151" t="n"/>
      <c r="R52" s="150" t="n"/>
      <c r="S52" s="150" t="n"/>
      <c r="T52" s="150" t="n"/>
      <c r="U52" s="152" t="n"/>
      <c r="V52" s="150" t="n"/>
      <c r="W52" s="150" t="n"/>
      <c r="X52" s="150" t="n"/>
      <c r="Y52" s="150" t="n"/>
      <c r="Z52" s="150" t="n"/>
      <c r="AA52" s="150" t="n"/>
      <c r="AB52" s="150" t="n"/>
      <c r="AC52" s="150" t="n"/>
      <c r="AD52" s="150" t="n"/>
      <c r="AE52" s="150" t="n"/>
      <c r="AF52" s="150" t="n"/>
      <c r="AG52" s="147">
        <f>IF(OR(C52="",G52="",G52=0),"",IFERROR(INDEX(Lists!$K$2:$K$12,MATCH(C52,Lists!$I$2:$I$12,0)),"AUD"))</f>
        <v/>
      </c>
      <c r="AH52" s="147">
        <f>IF(OR(G52="",G52=0),"",IF(G52&lt;1,TEXT(G52*100,"0")&amp;IFERROR(INDEX(Lists!$U$2:$U$12,MATCH(C52,Lists!$I$2:$I$12,0)),"c"),IFERROR(INDEX(Lists!$L$2:$L$12,MATCH(C52,Lists!$I$2:$I$12,0)),"$")&amp;IF(G52=INT(G52),TEXT(G52,"0"),TEXT(G52,"0.00")))&amp;" "&amp;AG52)</f>
        <v/>
      </c>
      <c r="AI52" s="147">
        <f>IF(X52="","",X52*IFERROR(INDEX(Lists!$M$2:$M$12,MATCH(C52,Lists!$I$2:$I$12,0)),1)/Lists!$Q$2)</f>
        <v/>
      </c>
      <c r="AJ52" s="147">
        <f>IF(Y52="","",Y52*IFERROR(INDEX(Lists!$M$2:$M$12,MATCH(C52,Lists!$I$2:$I$12,0)),1)/Lists!$Q$2)</f>
        <v/>
      </c>
      <c r="AK52" s="105" t="n"/>
      <c r="AL52" s="105" t="n"/>
      <c r="AM52" s="105" t="n"/>
      <c r="AN52" s="105" t="n"/>
      <c r="AO52" s="106" t="n"/>
    </row>
    <row r="53" ht="18" customHeight="1" s="74">
      <c r="A53" s="147">
        <f>IF(OR(F53="",C53="",D53=""),"",IFERROR(INDEX(Lists!$J$2:$J$12,MATCH(C53,Lists!$I$2:$I$12,0)),"XX")&amp;"-"&amp;D53&amp;"-"&amp;TEXT(SUMPRODUCT(($C$2:C53=C53)*($D$2:D53=D53)),"0000"))</f>
        <v/>
      </c>
      <c r="B53" s="152" t="n"/>
      <c r="C53" s="152" t="n"/>
      <c r="D53" s="152" t="n"/>
      <c r="E53" s="150" t="n"/>
      <c r="F53" s="152" t="n"/>
      <c r="G53" s="152" t="n"/>
      <c r="H53" s="152" t="n"/>
      <c r="I53" s="152" t="n"/>
      <c r="J53" s="150" t="n"/>
      <c r="K53" s="150" t="n"/>
      <c r="L53" s="150" t="n"/>
      <c r="M53" s="152" t="n"/>
      <c r="N53" s="150" t="n"/>
      <c r="O53" s="150" t="n"/>
      <c r="P53" s="150" t="n"/>
      <c r="Q53" s="151" t="n"/>
      <c r="R53" s="150" t="n"/>
      <c r="S53" s="150" t="n"/>
      <c r="T53" s="150" t="n"/>
      <c r="U53" s="152" t="n"/>
      <c r="V53" s="150" t="n"/>
      <c r="W53" s="150" t="n"/>
      <c r="X53" s="150" t="n"/>
      <c r="Y53" s="150" t="n"/>
      <c r="Z53" s="150" t="n"/>
      <c r="AA53" s="150" t="n"/>
      <c r="AB53" s="150" t="n"/>
      <c r="AC53" s="150" t="n"/>
      <c r="AD53" s="150" t="n"/>
      <c r="AE53" s="150" t="n"/>
      <c r="AF53" s="150" t="n"/>
      <c r="AG53" s="147">
        <f>IF(OR(C53="",G53="",G53=0),"",IFERROR(INDEX(Lists!$K$2:$K$12,MATCH(C53,Lists!$I$2:$I$12,0)),"AUD"))</f>
        <v/>
      </c>
      <c r="AH53" s="147">
        <f>IF(OR(G53="",G53=0),"",IF(G53&lt;1,TEXT(G53*100,"0")&amp;IFERROR(INDEX(Lists!$U$2:$U$12,MATCH(C53,Lists!$I$2:$I$12,0)),"c"),IFERROR(INDEX(Lists!$L$2:$L$12,MATCH(C53,Lists!$I$2:$I$12,0)),"$")&amp;IF(G53=INT(G53),TEXT(G53,"0"),TEXT(G53,"0.00")))&amp;" "&amp;AG53)</f>
        <v/>
      </c>
      <c r="AI53" s="147">
        <f>IF(X53="","",X53*IFERROR(INDEX(Lists!$M$2:$M$12,MATCH(C53,Lists!$I$2:$I$12,0)),1)/Lists!$Q$2)</f>
        <v/>
      </c>
      <c r="AJ53" s="147">
        <f>IF(Y53="","",Y53*IFERROR(INDEX(Lists!$M$2:$M$12,MATCH(C53,Lists!$I$2:$I$12,0)),1)/Lists!$Q$2)</f>
        <v/>
      </c>
      <c r="AK53" s="105" t="n"/>
      <c r="AL53" s="105" t="n"/>
      <c r="AM53" s="105" t="n"/>
      <c r="AN53" s="105" t="n"/>
      <c r="AO53" s="106" t="n"/>
    </row>
    <row r="54" ht="18" customHeight="1" s="74">
      <c r="A54" s="147">
        <f>IF(OR(F54="",C54="",D54=""),"",IFERROR(INDEX(Lists!$J$2:$J$12,MATCH(C54,Lists!$I$2:$I$12,0)),"XX")&amp;"-"&amp;D54&amp;"-"&amp;TEXT(SUMPRODUCT(($C$2:C54=C54)*($D$2:D54=D54)),"0000"))</f>
        <v/>
      </c>
      <c r="B54" s="152" t="n"/>
      <c r="C54" s="152" t="n"/>
      <c r="D54" s="152" t="n"/>
      <c r="E54" s="150" t="n"/>
      <c r="F54" s="152" t="n"/>
      <c r="G54" s="152" t="n"/>
      <c r="H54" s="152" t="n"/>
      <c r="I54" s="152" t="n"/>
      <c r="J54" s="150" t="n"/>
      <c r="K54" s="150" t="n"/>
      <c r="L54" s="150" t="n"/>
      <c r="M54" s="152" t="n"/>
      <c r="N54" s="150" t="n"/>
      <c r="O54" s="150" t="n"/>
      <c r="P54" s="150" t="n"/>
      <c r="Q54" s="151" t="n"/>
      <c r="R54" s="150" t="n"/>
      <c r="S54" s="150" t="n"/>
      <c r="T54" s="150" t="n"/>
      <c r="U54" s="152" t="n"/>
      <c r="V54" s="150" t="n"/>
      <c r="W54" s="150" t="n"/>
      <c r="X54" s="150" t="n"/>
      <c r="Y54" s="150" t="n"/>
      <c r="Z54" s="150" t="n"/>
      <c r="AA54" s="150" t="n"/>
      <c r="AB54" s="150" t="n"/>
      <c r="AC54" s="150" t="n"/>
      <c r="AD54" s="150" t="n"/>
      <c r="AE54" s="150" t="n"/>
      <c r="AF54" s="150" t="n"/>
      <c r="AG54" s="147">
        <f>IF(OR(C54="",G54="",G54=0),"",IFERROR(INDEX(Lists!$K$2:$K$12,MATCH(C54,Lists!$I$2:$I$12,0)),"AUD"))</f>
        <v/>
      </c>
      <c r="AH54" s="147">
        <f>IF(OR(G54="",G54=0),"",IF(G54&lt;1,TEXT(G54*100,"0")&amp;IFERROR(INDEX(Lists!$U$2:$U$12,MATCH(C54,Lists!$I$2:$I$12,0)),"c"),IFERROR(INDEX(Lists!$L$2:$L$12,MATCH(C54,Lists!$I$2:$I$12,0)),"$")&amp;IF(G54=INT(G54),TEXT(G54,"0"),TEXT(G54,"0.00")))&amp;" "&amp;AG54)</f>
        <v/>
      </c>
      <c r="AI54" s="147">
        <f>IF(X54="","",X54*IFERROR(INDEX(Lists!$M$2:$M$12,MATCH(C54,Lists!$I$2:$I$12,0)),1)/Lists!$Q$2)</f>
        <v/>
      </c>
      <c r="AJ54" s="147">
        <f>IF(Y54="","",Y54*IFERROR(INDEX(Lists!$M$2:$M$12,MATCH(C54,Lists!$I$2:$I$12,0)),1)/Lists!$Q$2)</f>
        <v/>
      </c>
      <c r="AK54" s="105" t="n"/>
      <c r="AL54" s="105" t="n"/>
      <c r="AM54" s="105" t="n"/>
      <c r="AN54" s="105" t="n"/>
      <c r="AO54" s="106" t="n"/>
    </row>
    <row r="55" ht="18" customHeight="1" s="74">
      <c r="A55" s="147">
        <f>IF(OR(F55="",C55="",D55=""),"",IFERROR(INDEX(Lists!$J$2:$J$12,MATCH(C55,Lists!$I$2:$I$12,0)),"XX")&amp;"-"&amp;D55&amp;"-"&amp;TEXT(SUMPRODUCT(($C$2:C55=C55)*($D$2:D55=D55)),"0000"))</f>
        <v/>
      </c>
      <c r="B55" s="152" t="n"/>
      <c r="C55" s="152" t="n"/>
      <c r="D55" s="152" t="n"/>
      <c r="E55" s="150" t="n"/>
      <c r="F55" s="152" t="n"/>
      <c r="G55" s="152" t="n"/>
      <c r="H55" s="152" t="n"/>
      <c r="I55" s="152" t="n"/>
      <c r="J55" s="150" t="n"/>
      <c r="K55" s="150" t="n"/>
      <c r="L55" s="150" t="n"/>
      <c r="M55" s="152" t="n"/>
      <c r="N55" s="150" t="n"/>
      <c r="O55" s="150" t="n"/>
      <c r="P55" s="150" t="n"/>
      <c r="Q55" s="151" t="n"/>
      <c r="R55" s="150" t="n"/>
      <c r="S55" s="150" t="n"/>
      <c r="T55" s="150" t="n"/>
      <c r="U55" s="152" t="n"/>
      <c r="V55" s="150" t="n"/>
      <c r="W55" s="150" t="n"/>
      <c r="X55" s="150" t="n"/>
      <c r="Y55" s="150" t="n"/>
      <c r="Z55" s="150" t="n"/>
      <c r="AA55" s="150" t="n"/>
      <c r="AB55" s="150" t="n"/>
      <c r="AC55" s="150" t="n"/>
      <c r="AD55" s="150" t="n"/>
      <c r="AE55" s="150" t="n"/>
      <c r="AF55" s="150" t="n"/>
      <c r="AG55" s="147">
        <f>IF(OR(C55="",G55="",G55=0),"",IFERROR(INDEX(Lists!$K$2:$K$12,MATCH(C55,Lists!$I$2:$I$12,0)),"AUD"))</f>
        <v/>
      </c>
      <c r="AH55" s="147">
        <f>IF(OR(G55="",G55=0),"",IF(G55&lt;1,TEXT(G55*100,"0")&amp;IFERROR(INDEX(Lists!$U$2:$U$12,MATCH(C55,Lists!$I$2:$I$12,0)),"c"),IFERROR(INDEX(Lists!$L$2:$L$12,MATCH(C55,Lists!$I$2:$I$12,0)),"$")&amp;IF(G55=INT(G55),TEXT(G55,"0"),TEXT(G55,"0.00")))&amp;" "&amp;AG55)</f>
        <v/>
      </c>
      <c r="AI55" s="147">
        <f>IF(X55="","",X55*IFERROR(INDEX(Lists!$M$2:$M$12,MATCH(C55,Lists!$I$2:$I$12,0)),1)/Lists!$Q$2)</f>
        <v/>
      </c>
      <c r="AJ55" s="147">
        <f>IF(Y55="","",Y55*IFERROR(INDEX(Lists!$M$2:$M$12,MATCH(C55,Lists!$I$2:$I$12,0)),1)/Lists!$Q$2)</f>
        <v/>
      </c>
      <c r="AK55" s="105" t="n"/>
      <c r="AL55" s="105" t="n"/>
      <c r="AM55" s="105" t="n"/>
      <c r="AN55" s="105" t="n"/>
      <c r="AO55" s="106" t="n"/>
    </row>
    <row r="56" ht="18" customHeight="1" s="74">
      <c r="A56" s="147">
        <f>IF(OR(F56="",C56="",D56=""),"",IFERROR(INDEX(Lists!$J$2:$J$12,MATCH(C56,Lists!$I$2:$I$12,0)),"XX")&amp;"-"&amp;D56&amp;"-"&amp;TEXT(SUMPRODUCT(($C$2:C56=C56)*($D$2:D56=D56)),"0000"))</f>
        <v/>
      </c>
      <c r="B56" s="152" t="n"/>
      <c r="C56" s="152" t="n"/>
      <c r="D56" s="152" t="n"/>
      <c r="E56" s="150" t="n"/>
      <c r="F56" s="152" t="n"/>
      <c r="G56" s="152" t="n"/>
      <c r="H56" s="152" t="n"/>
      <c r="I56" s="152" t="n"/>
      <c r="J56" s="150" t="n"/>
      <c r="K56" s="150" t="n"/>
      <c r="L56" s="150" t="n"/>
      <c r="M56" s="152" t="n"/>
      <c r="N56" s="150" t="n"/>
      <c r="O56" s="150" t="n"/>
      <c r="P56" s="150" t="n"/>
      <c r="Q56" s="151" t="n"/>
      <c r="R56" s="150" t="n"/>
      <c r="S56" s="150" t="n"/>
      <c r="T56" s="150" t="n"/>
      <c r="U56" s="152" t="n"/>
      <c r="V56" s="150" t="n"/>
      <c r="W56" s="150" t="n"/>
      <c r="X56" s="150" t="n"/>
      <c r="Y56" s="150" t="n"/>
      <c r="Z56" s="150" t="n"/>
      <c r="AA56" s="150" t="n"/>
      <c r="AB56" s="150" t="n"/>
      <c r="AC56" s="150" t="n"/>
      <c r="AD56" s="150" t="n"/>
      <c r="AE56" s="150" t="n"/>
      <c r="AF56" s="150" t="n"/>
      <c r="AG56" s="147">
        <f>IF(OR(C56="",G56="",G56=0),"",IFERROR(INDEX(Lists!$K$2:$K$12,MATCH(C56,Lists!$I$2:$I$12,0)),"AUD"))</f>
        <v/>
      </c>
      <c r="AH56" s="147">
        <f>IF(OR(G56="",G56=0),"",IF(G56&lt;1,TEXT(G56*100,"0")&amp;IFERROR(INDEX(Lists!$U$2:$U$12,MATCH(C56,Lists!$I$2:$I$12,0)),"c"),IFERROR(INDEX(Lists!$L$2:$L$12,MATCH(C56,Lists!$I$2:$I$12,0)),"$")&amp;IF(G56=INT(G56),TEXT(G56,"0"),TEXT(G56,"0.00")))&amp;" "&amp;AG56)</f>
        <v/>
      </c>
      <c r="AI56" s="147">
        <f>IF(X56="","",X56*IFERROR(INDEX(Lists!$M$2:$M$12,MATCH(C56,Lists!$I$2:$I$12,0)),1)/Lists!$Q$2)</f>
        <v/>
      </c>
      <c r="AJ56" s="147">
        <f>IF(Y56="","",Y56*IFERROR(INDEX(Lists!$M$2:$M$12,MATCH(C56,Lists!$I$2:$I$12,0)),1)/Lists!$Q$2)</f>
        <v/>
      </c>
      <c r="AK56" s="105" t="n"/>
      <c r="AL56" s="105" t="n"/>
      <c r="AM56" s="105" t="n"/>
      <c r="AN56" s="105" t="n"/>
      <c r="AO56" s="106" t="n"/>
    </row>
    <row r="57" ht="18" customHeight="1" s="74">
      <c r="A57" s="147">
        <f>IF(OR(F57="",C57="",D57=""),"",IFERROR(INDEX(Lists!$J$2:$J$12,MATCH(C57,Lists!$I$2:$I$12,0)),"XX")&amp;"-"&amp;D57&amp;"-"&amp;TEXT(SUMPRODUCT(($C$2:C57=C57)*($D$2:D57=D57)),"0000"))</f>
        <v/>
      </c>
      <c r="B57" s="152" t="n"/>
      <c r="C57" s="152" t="n"/>
      <c r="D57" s="152" t="n"/>
      <c r="E57" s="150" t="n"/>
      <c r="F57" s="152" t="n"/>
      <c r="G57" s="152" t="n"/>
      <c r="H57" s="152" t="n"/>
      <c r="I57" s="152" t="n"/>
      <c r="J57" s="150" t="n"/>
      <c r="K57" s="150" t="n"/>
      <c r="L57" s="150" t="n"/>
      <c r="M57" s="152" t="n"/>
      <c r="N57" s="150" t="n"/>
      <c r="O57" s="150" t="n"/>
      <c r="P57" s="150" t="n"/>
      <c r="Q57" s="151" t="n"/>
      <c r="R57" s="150" t="n"/>
      <c r="S57" s="150" t="n"/>
      <c r="T57" s="150" t="n"/>
      <c r="U57" s="152" t="n"/>
      <c r="V57" s="150" t="n"/>
      <c r="W57" s="150" t="n"/>
      <c r="X57" s="150" t="n"/>
      <c r="Y57" s="150" t="n"/>
      <c r="Z57" s="150" t="n"/>
      <c r="AA57" s="150" t="n"/>
      <c r="AB57" s="150" t="n"/>
      <c r="AC57" s="150" t="n"/>
      <c r="AD57" s="150" t="n"/>
      <c r="AE57" s="150" t="n"/>
      <c r="AF57" s="150" t="n"/>
      <c r="AG57" s="147">
        <f>IF(OR(C57="",G57="",G57=0),"",IFERROR(INDEX(Lists!$K$2:$K$12,MATCH(C57,Lists!$I$2:$I$12,0)),"AUD"))</f>
        <v/>
      </c>
      <c r="AH57" s="147">
        <f>IF(OR(G57="",G57=0),"",IF(G57&lt;1,TEXT(G57*100,"0")&amp;IFERROR(INDEX(Lists!$U$2:$U$12,MATCH(C57,Lists!$I$2:$I$12,0)),"c"),IFERROR(INDEX(Lists!$L$2:$L$12,MATCH(C57,Lists!$I$2:$I$12,0)),"$")&amp;IF(G57=INT(G57),TEXT(G57,"0"),TEXT(G57,"0.00")))&amp;" "&amp;AG57)</f>
        <v/>
      </c>
      <c r="AI57" s="147">
        <f>IF(X57="","",X57*IFERROR(INDEX(Lists!$M$2:$M$12,MATCH(C57,Lists!$I$2:$I$12,0)),1)/Lists!$Q$2)</f>
        <v/>
      </c>
      <c r="AJ57" s="147">
        <f>IF(Y57="","",Y57*IFERROR(INDEX(Lists!$M$2:$M$12,MATCH(C57,Lists!$I$2:$I$12,0)),1)/Lists!$Q$2)</f>
        <v/>
      </c>
      <c r="AK57" s="105" t="n"/>
      <c r="AL57" s="105" t="n"/>
      <c r="AM57" s="105" t="n"/>
      <c r="AN57" s="105" t="n"/>
      <c r="AO57" s="106" t="n"/>
    </row>
    <row r="58" ht="18" customHeight="1" s="74">
      <c r="A58" s="147">
        <f>IF(OR(F58="",C58="",D58=""),"",IFERROR(INDEX(Lists!$J$2:$J$12,MATCH(C58,Lists!$I$2:$I$12,0)),"XX")&amp;"-"&amp;D58&amp;"-"&amp;TEXT(SUMPRODUCT(($C$2:C58=C58)*($D$2:D58=D58)),"0000"))</f>
        <v/>
      </c>
      <c r="B58" s="152" t="n"/>
      <c r="C58" s="152" t="n"/>
      <c r="D58" s="152" t="n"/>
      <c r="E58" s="150" t="n"/>
      <c r="F58" s="152" t="n"/>
      <c r="G58" s="152" t="n"/>
      <c r="H58" s="152" t="n"/>
      <c r="I58" s="152" t="n"/>
      <c r="J58" s="150" t="n"/>
      <c r="K58" s="150" t="n"/>
      <c r="L58" s="150" t="n"/>
      <c r="M58" s="152" t="n"/>
      <c r="N58" s="150" t="n"/>
      <c r="O58" s="150" t="n"/>
      <c r="P58" s="150" t="n"/>
      <c r="Q58" s="151" t="n"/>
      <c r="R58" s="150" t="n"/>
      <c r="S58" s="150" t="n"/>
      <c r="T58" s="150" t="n"/>
      <c r="U58" s="152" t="n"/>
      <c r="V58" s="150" t="n"/>
      <c r="W58" s="150" t="n"/>
      <c r="X58" s="150" t="n"/>
      <c r="Y58" s="150" t="n"/>
      <c r="Z58" s="150" t="n"/>
      <c r="AA58" s="150" t="n"/>
      <c r="AB58" s="150" t="n"/>
      <c r="AC58" s="150" t="n"/>
      <c r="AD58" s="150" t="n"/>
      <c r="AE58" s="150" t="n"/>
      <c r="AF58" s="150" t="n"/>
      <c r="AG58" s="147">
        <f>IF(OR(C58="",G58="",G58=0),"",IFERROR(INDEX(Lists!$K$2:$K$12,MATCH(C58,Lists!$I$2:$I$12,0)),"AUD"))</f>
        <v/>
      </c>
      <c r="AH58" s="147">
        <f>IF(OR(G58="",G58=0),"",IF(G58&lt;1,TEXT(G58*100,"0")&amp;IFERROR(INDEX(Lists!$U$2:$U$12,MATCH(C58,Lists!$I$2:$I$12,0)),"c"),IFERROR(INDEX(Lists!$L$2:$L$12,MATCH(C58,Lists!$I$2:$I$12,0)),"$")&amp;IF(G58=INT(G58),TEXT(G58,"0"),TEXT(G58,"0.00")))&amp;" "&amp;AG58)</f>
        <v/>
      </c>
      <c r="AI58" s="147">
        <f>IF(X58="","",X58*IFERROR(INDEX(Lists!$M$2:$M$12,MATCH(C58,Lists!$I$2:$I$12,0)),1)/Lists!$Q$2)</f>
        <v/>
      </c>
      <c r="AJ58" s="147">
        <f>IF(Y58="","",Y58*IFERROR(INDEX(Lists!$M$2:$M$12,MATCH(C58,Lists!$I$2:$I$12,0)),1)/Lists!$Q$2)</f>
        <v/>
      </c>
      <c r="AK58" s="105" t="n"/>
      <c r="AL58" s="105" t="n"/>
      <c r="AM58" s="105" t="n"/>
      <c r="AN58" s="105" t="n"/>
      <c r="AO58" s="106" t="n"/>
    </row>
    <row r="59" ht="18" customHeight="1" s="74">
      <c r="A59" s="147">
        <f>IF(OR(F59="",C59="",D59=""),"",IFERROR(INDEX(Lists!$J$2:$J$12,MATCH(C59,Lists!$I$2:$I$12,0)),"XX")&amp;"-"&amp;D59&amp;"-"&amp;TEXT(SUMPRODUCT(($C$2:C59=C59)*($D$2:D59=D59)),"0000"))</f>
        <v/>
      </c>
      <c r="B59" s="152" t="n"/>
      <c r="C59" s="152" t="n"/>
      <c r="D59" s="152" t="n"/>
      <c r="E59" s="150" t="n"/>
      <c r="F59" s="152" t="n"/>
      <c r="G59" s="152" t="n"/>
      <c r="H59" s="152" t="n"/>
      <c r="I59" s="152" t="n"/>
      <c r="J59" s="150" t="n"/>
      <c r="K59" s="150" t="n"/>
      <c r="L59" s="150" t="n"/>
      <c r="M59" s="152" t="n"/>
      <c r="N59" s="150" t="n"/>
      <c r="O59" s="150" t="n"/>
      <c r="P59" s="150" t="n"/>
      <c r="Q59" s="151" t="n"/>
      <c r="R59" s="150" t="n"/>
      <c r="S59" s="150" t="n"/>
      <c r="T59" s="150" t="n"/>
      <c r="U59" s="152" t="n"/>
      <c r="V59" s="150" t="n"/>
      <c r="W59" s="150" t="n"/>
      <c r="X59" s="150" t="n"/>
      <c r="Y59" s="150" t="n"/>
      <c r="Z59" s="150" t="n"/>
      <c r="AA59" s="150" t="n"/>
      <c r="AB59" s="150" t="n"/>
      <c r="AC59" s="150" t="n"/>
      <c r="AD59" s="150" t="n"/>
      <c r="AE59" s="150" t="n"/>
      <c r="AF59" s="150" t="n"/>
      <c r="AG59" s="147">
        <f>IF(OR(C59="",G59="",G59=0),"",IFERROR(INDEX(Lists!$K$2:$K$12,MATCH(C59,Lists!$I$2:$I$12,0)),"AUD"))</f>
        <v/>
      </c>
      <c r="AH59" s="147">
        <f>IF(OR(G59="",G59=0),"",IF(G59&lt;1,TEXT(G59*100,"0")&amp;IFERROR(INDEX(Lists!$U$2:$U$12,MATCH(C59,Lists!$I$2:$I$12,0)),"c"),IFERROR(INDEX(Lists!$L$2:$L$12,MATCH(C59,Lists!$I$2:$I$12,0)),"$")&amp;IF(G59=INT(G59),TEXT(G59,"0"),TEXT(G59,"0.00")))&amp;" "&amp;AG59)</f>
        <v/>
      </c>
      <c r="AI59" s="147">
        <f>IF(X59="","",X59*IFERROR(INDEX(Lists!$M$2:$M$12,MATCH(C59,Lists!$I$2:$I$12,0)),1)/Lists!$Q$2)</f>
        <v/>
      </c>
      <c r="AJ59" s="147">
        <f>IF(Y59="","",Y59*IFERROR(INDEX(Lists!$M$2:$M$12,MATCH(C59,Lists!$I$2:$I$12,0)),1)/Lists!$Q$2)</f>
        <v/>
      </c>
      <c r="AK59" s="105" t="n"/>
      <c r="AL59" s="105" t="n"/>
      <c r="AM59" s="105" t="n"/>
      <c r="AN59" s="105" t="n"/>
      <c r="AO59" s="106" t="n"/>
    </row>
    <row r="60" ht="18" customHeight="1" s="74">
      <c r="A60" s="147">
        <f>IF(OR(F60="",C60="",D60=""),"",IFERROR(INDEX(Lists!$J$2:$J$12,MATCH(C60,Lists!$I$2:$I$12,0)),"XX")&amp;"-"&amp;D60&amp;"-"&amp;TEXT(SUMPRODUCT(($C$2:C60=C60)*($D$2:D60=D60)),"0000"))</f>
        <v/>
      </c>
      <c r="B60" s="152" t="n"/>
      <c r="C60" s="152" t="n"/>
      <c r="D60" s="152" t="n"/>
      <c r="E60" s="150" t="n"/>
      <c r="F60" s="152" t="n"/>
      <c r="G60" s="152" t="n"/>
      <c r="H60" s="152" t="n"/>
      <c r="I60" s="152" t="n"/>
      <c r="J60" s="150" t="n"/>
      <c r="K60" s="150" t="n"/>
      <c r="L60" s="150" t="n"/>
      <c r="M60" s="152" t="n"/>
      <c r="N60" s="150" t="n"/>
      <c r="O60" s="150" t="n"/>
      <c r="P60" s="150" t="n"/>
      <c r="Q60" s="151" t="n"/>
      <c r="R60" s="150" t="n"/>
      <c r="S60" s="150" t="n"/>
      <c r="T60" s="150" t="n"/>
      <c r="U60" s="152" t="n"/>
      <c r="V60" s="150" t="n"/>
      <c r="W60" s="150" t="n"/>
      <c r="X60" s="150" t="n"/>
      <c r="Y60" s="150" t="n"/>
      <c r="Z60" s="150" t="n"/>
      <c r="AA60" s="150" t="n"/>
      <c r="AB60" s="150" t="n"/>
      <c r="AC60" s="150" t="n"/>
      <c r="AD60" s="150" t="n"/>
      <c r="AE60" s="150" t="n"/>
      <c r="AF60" s="150" t="n"/>
      <c r="AG60" s="147">
        <f>IF(OR(C60="",G60="",G60=0),"",IFERROR(INDEX(Lists!$K$2:$K$12,MATCH(C60,Lists!$I$2:$I$12,0)),"AUD"))</f>
        <v/>
      </c>
      <c r="AH60" s="147">
        <f>IF(OR(G60="",G60=0),"",IF(G60&lt;1,TEXT(G60*100,"0")&amp;IFERROR(INDEX(Lists!$U$2:$U$12,MATCH(C60,Lists!$I$2:$I$12,0)),"c"),IFERROR(INDEX(Lists!$L$2:$L$12,MATCH(C60,Lists!$I$2:$I$12,0)),"$")&amp;IF(G60=INT(G60),TEXT(G60,"0"),TEXT(G60,"0.00")))&amp;" "&amp;AG60)</f>
        <v/>
      </c>
      <c r="AI60" s="147">
        <f>IF(X60="","",X60*IFERROR(INDEX(Lists!$M$2:$M$12,MATCH(C60,Lists!$I$2:$I$12,0)),1)/Lists!$Q$2)</f>
        <v/>
      </c>
      <c r="AJ60" s="147">
        <f>IF(Y60="","",Y60*IFERROR(INDEX(Lists!$M$2:$M$12,MATCH(C60,Lists!$I$2:$I$12,0)),1)/Lists!$Q$2)</f>
        <v/>
      </c>
      <c r="AK60" s="105" t="n"/>
      <c r="AL60" s="105" t="n"/>
      <c r="AM60" s="105" t="n"/>
      <c r="AN60" s="105" t="n"/>
      <c r="AO60" s="106" t="n"/>
    </row>
    <row r="61" ht="18" customHeight="1" s="74">
      <c r="A61" s="147">
        <f>IF(OR(F61="",C61="",D61=""),"",IFERROR(INDEX(Lists!$J$2:$J$12,MATCH(C61,Lists!$I$2:$I$12,0)),"XX")&amp;"-"&amp;D61&amp;"-"&amp;TEXT(SUMPRODUCT(($C$2:C61=C61)*($D$2:D61=D61)),"0000"))</f>
        <v/>
      </c>
      <c r="B61" s="152" t="n"/>
      <c r="C61" s="152" t="n"/>
      <c r="D61" s="152" t="n"/>
      <c r="E61" s="150" t="n"/>
      <c r="F61" s="152" t="n"/>
      <c r="G61" s="152" t="n"/>
      <c r="H61" s="152" t="n"/>
      <c r="I61" s="152" t="n"/>
      <c r="J61" s="150" t="n"/>
      <c r="K61" s="150" t="n"/>
      <c r="L61" s="150" t="n"/>
      <c r="M61" s="152" t="n"/>
      <c r="N61" s="150" t="n"/>
      <c r="O61" s="150" t="n"/>
      <c r="P61" s="150" t="n"/>
      <c r="Q61" s="151" t="n"/>
      <c r="R61" s="150" t="n"/>
      <c r="S61" s="150" t="n"/>
      <c r="T61" s="150" t="n"/>
      <c r="U61" s="152" t="n"/>
      <c r="V61" s="150" t="n"/>
      <c r="W61" s="150" t="n"/>
      <c r="X61" s="150" t="n"/>
      <c r="Y61" s="150" t="n"/>
      <c r="Z61" s="150" t="n"/>
      <c r="AA61" s="150" t="n"/>
      <c r="AB61" s="150" t="n"/>
      <c r="AC61" s="150" t="n"/>
      <c r="AD61" s="150" t="n"/>
      <c r="AE61" s="150" t="n"/>
      <c r="AF61" s="150" t="n"/>
      <c r="AG61" s="147">
        <f>IF(OR(C61="",G61="",G61=0),"",IFERROR(INDEX(Lists!$K$2:$K$12,MATCH(C61,Lists!$I$2:$I$12,0)),"AUD"))</f>
        <v/>
      </c>
      <c r="AH61" s="147">
        <f>IF(OR(G61="",G61=0),"",IF(G61&lt;1,TEXT(G61*100,"0")&amp;IFERROR(INDEX(Lists!$U$2:$U$12,MATCH(C61,Lists!$I$2:$I$12,0)),"c"),IFERROR(INDEX(Lists!$L$2:$L$12,MATCH(C61,Lists!$I$2:$I$12,0)),"$")&amp;IF(G61=INT(G61),TEXT(G61,"0"),TEXT(G61,"0.00")))&amp;" "&amp;AG61)</f>
        <v/>
      </c>
      <c r="AI61" s="147">
        <f>IF(X61="","",X61*IFERROR(INDEX(Lists!$M$2:$M$12,MATCH(C61,Lists!$I$2:$I$12,0)),1)/Lists!$Q$2)</f>
        <v/>
      </c>
      <c r="AJ61" s="147">
        <f>IF(Y61="","",Y61*IFERROR(INDEX(Lists!$M$2:$M$12,MATCH(C61,Lists!$I$2:$I$12,0)),1)/Lists!$Q$2)</f>
        <v/>
      </c>
      <c r="AK61" s="105" t="n"/>
      <c r="AL61" s="105" t="n"/>
      <c r="AM61" s="105" t="n"/>
      <c r="AN61" s="105" t="n"/>
      <c r="AO61" s="106" t="n"/>
    </row>
    <row r="62" ht="18" customHeight="1" s="74">
      <c r="A62" s="147">
        <f>IF(OR(F62="",C62="",D62=""),"",IFERROR(INDEX(Lists!$J$2:$J$12,MATCH(C62,Lists!$I$2:$I$12,0)),"XX")&amp;"-"&amp;D62&amp;"-"&amp;TEXT(SUMPRODUCT(($C$2:C62=C62)*($D$2:D62=D62)),"0000"))</f>
        <v/>
      </c>
      <c r="B62" s="152" t="n"/>
      <c r="C62" s="152" t="n"/>
      <c r="D62" s="152" t="n"/>
      <c r="E62" s="150" t="n"/>
      <c r="F62" s="152" t="n"/>
      <c r="G62" s="152" t="n"/>
      <c r="H62" s="152" t="n"/>
      <c r="I62" s="152" t="n"/>
      <c r="J62" s="150" t="n"/>
      <c r="K62" s="150" t="n"/>
      <c r="L62" s="150" t="n"/>
      <c r="M62" s="152" t="n"/>
      <c r="N62" s="150" t="n"/>
      <c r="O62" s="150" t="n"/>
      <c r="P62" s="150" t="n"/>
      <c r="Q62" s="151" t="n"/>
      <c r="R62" s="150" t="n"/>
      <c r="S62" s="150" t="n"/>
      <c r="T62" s="150" t="n"/>
      <c r="U62" s="152" t="n"/>
      <c r="V62" s="150" t="n"/>
      <c r="W62" s="150" t="n"/>
      <c r="X62" s="150" t="n"/>
      <c r="Y62" s="150" t="n"/>
      <c r="Z62" s="150" t="n"/>
      <c r="AA62" s="150" t="n"/>
      <c r="AB62" s="150" t="n"/>
      <c r="AC62" s="150" t="n"/>
      <c r="AD62" s="150" t="n"/>
      <c r="AE62" s="150" t="n"/>
      <c r="AF62" s="150" t="n"/>
      <c r="AG62" s="147">
        <f>IF(OR(C62="",G62="",G62=0),"",IFERROR(INDEX(Lists!$K$2:$K$12,MATCH(C62,Lists!$I$2:$I$12,0)),"AUD"))</f>
        <v/>
      </c>
      <c r="AH62" s="147">
        <f>IF(OR(G62="",G62=0),"",IF(G62&lt;1,TEXT(G62*100,"0")&amp;IFERROR(INDEX(Lists!$U$2:$U$12,MATCH(C62,Lists!$I$2:$I$12,0)),"c"),IFERROR(INDEX(Lists!$L$2:$L$12,MATCH(C62,Lists!$I$2:$I$12,0)),"$")&amp;IF(G62=INT(G62),TEXT(G62,"0"),TEXT(G62,"0.00")))&amp;" "&amp;AG62)</f>
        <v/>
      </c>
      <c r="AI62" s="147">
        <f>IF(X62="","",X62*IFERROR(INDEX(Lists!$M$2:$M$12,MATCH(C62,Lists!$I$2:$I$12,0)),1)/Lists!$Q$2)</f>
        <v/>
      </c>
      <c r="AJ62" s="147">
        <f>IF(Y62="","",Y62*IFERROR(INDEX(Lists!$M$2:$M$12,MATCH(C62,Lists!$I$2:$I$12,0)),1)/Lists!$Q$2)</f>
        <v/>
      </c>
      <c r="AK62" s="105" t="n"/>
      <c r="AL62" s="105" t="n"/>
      <c r="AM62" s="105" t="n"/>
      <c r="AN62" s="105" t="n"/>
      <c r="AO62" s="106" t="n"/>
    </row>
    <row r="63" ht="18" customHeight="1" s="74">
      <c r="A63" s="147">
        <f>IF(OR(F63="",C63="",D63=""),"",IFERROR(INDEX(Lists!$J$2:$J$12,MATCH(C63,Lists!$I$2:$I$12,0)),"XX")&amp;"-"&amp;D63&amp;"-"&amp;TEXT(SUMPRODUCT(($C$2:C63=C63)*($D$2:D63=D63)),"0000"))</f>
        <v/>
      </c>
      <c r="B63" s="152" t="n"/>
      <c r="C63" s="152" t="n"/>
      <c r="D63" s="152" t="n"/>
      <c r="E63" s="150" t="n"/>
      <c r="F63" s="152" t="n"/>
      <c r="G63" s="152" t="n"/>
      <c r="H63" s="152" t="n"/>
      <c r="I63" s="152" t="n"/>
      <c r="J63" s="150" t="n"/>
      <c r="K63" s="150" t="n"/>
      <c r="L63" s="150" t="n"/>
      <c r="M63" s="152" t="n"/>
      <c r="N63" s="150" t="n"/>
      <c r="O63" s="150" t="n"/>
      <c r="P63" s="150" t="n"/>
      <c r="Q63" s="151" t="n"/>
      <c r="R63" s="150" t="n"/>
      <c r="S63" s="150" t="n"/>
      <c r="T63" s="150" t="n"/>
      <c r="U63" s="152" t="n"/>
      <c r="V63" s="150" t="n"/>
      <c r="W63" s="150" t="n"/>
      <c r="X63" s="150" t="n"/>
      <c r="Y63" s="150" t="n"/>
      <c r="Z63" s="150" t="n"/>
      <c r="AA63" s="150" t="n"/>
      <c r="AB63" s="150" t="n"/>
      <c r="AC63" s="150" t="n"/>
      <c r="AD63" s="150" t="n"/>
      <c r="AE63" s="150" t="n"/>
      <c r="AF63" s="150" t="n"/>
      <c r="AG63" s="147">
        <f>IF(OR(C63="",G63="",G63=0),"",IFERROR(INDEX(Lists!$K$2:$K$12,MATCH(C63,Lists!$I$2:$I$12,0)),"AUD"))</f>
        <v/>
      </c>
      <c r="AH63" s="147">
        <f>IF(OR(G63="",G63=0),"",IF(G63&lt;1,TEXT(G63*100,"0")&amp;IFERROR(INDEX(Lists!$U$2:$U$12,MATCH(C63,Lists!$I$2:$I$12,0)),"c"),IFERROR(INDEX(Lists!$L$2:$L$12,MATCH(C63,Lists!$I$2:$I$12,0)),"$")&amp;IF(G63=INT(G63),TEXT(G63,"0"),TEXT(G63,"0.00")))&amp;" "&amp;AG63)</f>
        <v/>
      </c>
      <c r="AI63" s="147">
        <f>IF(X63="","",X63*IFERROR(INDEX(Lists!$M$2:$M$12,MATCH(C63,Lists!$I$2:$I$12,0)),1)/Lists!$Q$2)</f>
        <v/>
      </c>
      <c r="AJ63" s="147">
        <f>IF(Y63="","",Y63*IFERROR(INDEX(Lists!$M$2:$M$12,MATCH(C63,Lists!$I$2:$I$12,0)),1)/Lists!$Q$2)</f>
        <v/>
      </c>
      <c r="AK63" s="105" t="n"/>
      <c r="AL63" s="105" t="n"/>
      <c r="AM63" s="105" t="n"/>
      <c r="AN63" s="105" t="n"/>
      <c r="AO63" s="106" t="n"/>
    </row>
    <row r="64" ht="18" customHeight="1" s="74">
      <c r="A64" s="147">
        <f>IF(OR(F64="",C64="",D64=""),"",IFERROR(INDEX(Lists!$J$2:$J$12,MATCH(C64,Lists!$I$2:$I$12,0)),"XX")&amp;"-"&amp;D64&amp;"-"&amp;TEXT(SUMPRODUCT(($C$2:C64=C64)*($D$2:D64=D64)),"0000"))</f>
        <v/>
      </c>
      <c r="B64" s="152" t="n"/>
      <c r="C64" s="152" t="n"/>
      <c r="D64" s="152" t="n"/>
      <c r="E64" s="150" t="n"/>
      <c r="F64" s="152" t="n"/>
      <c r="G64" s="152" t="n"/>
      <c r="H64" s="152" t="n"/>
      <c r="I64" s="152" t="n"/>
      <c r="J64" s="150" t="n"/>
      <c r="K64" s="150" t="n"/>
      <c r="L64" s="150" t="n"/>
      <c r="M64" s="152" t="n"/>
      <c r="N64" s="150" t="n"/>
      <c r="O64" s="150" t="n"/>
      <c r="P64" s="150" t="n"/>
      <c r="Q64" s="151" t="n"/>
      <c r="R64" s="150" t="n"/>
      <c r="S64" s="150" t="n"/>
      <c r="T64" s="150" t="n"/>
      <c r="U64" s="152" t="n"/>
      <c r="V64" s="150" t="n"/>
      <c r="W64" s="150" t="n"/>
      <c r="X64" s="150" t="n"/>
      <c r="Y64" s="150" t="n"/>
      <c r="Z64" s="150" t="n"/>
      <c r="AA64" s="150" t="n"/>
      <c r="AB64" s="150" t="n"/>
      <c r="AC64" s="150" t="n"/>
      <c r="AD64" s="150" t="n"/>
      <c r="AE64" s="150" t="n"/>
      <c r="AF64" s="150" t="n"/>
      <c r="AG64" s="147">
        <f>IF(OR(C64="",G64="",G64=0),"",IFERROR(INDEX(Lists!$K$2:$K$12,MATCH(C64,Lists!$I$2:$I$12,0)),"AUD"))</f>
        <v/>
      </c>
      <c r="AH64" s="147">
        <f>IF(OR(G64="",G64=0),"",IF(G64&lt;1,TEXT(G64*100,"0")&amp;IFERROR(INDEX(Lists!$U$2:$U$12,MATCH(C64,Lists!$I$2:$I$12,0)),"c"),IFERROR(INDEX(Lists!$L$2:$L$12,MATCH(C64,Lists!$I$2:$I$12,0)),"$")&amp;IF(G64=INT(G64),TEXT(G64,"0"),TEXT(G64,"0.00")))&amp;" "&amp;AG64)</f>
        <v/>
      </c>
      <c r="AI64" s="147">
        <f>IF(X64="","",X64*IFERROR(INDEX(Lists!$M$2:$M$12,MATCH(C64,Lists!$I$2:$I$12,0)),1)/Lists!$Q$2)</f>
        <v/>
      </c>
      <c r="AJ64" s="147">
        <f>IF(Y64="","",Y64*IFERROR(INDEX(Lists!$M$2:$M$12,MATCH(C64,Lists!$I$2:$I$12,0)),1)/Lists!$Q$2)</f>
        <v/>
      </c>
      <c r="AK64" s="105" t="n"/>
      <c r="AL64" s="105" t="n"/>
      <c r="AM64" s="105" t="n"/>
      <c r="AN64" s="105" t="n"/>
      <c r="AO64" s="106" t="n"/>
    </row>
    <row r="65" ht="18" customHeight="1" s="74">
      <c r="A65" s="147">
        <f>IF(OR(F65="",C65="",D65=""),"",IFERROR(INDEX(Lists!$J$2:$J$12,MATCH(C65,Lists!$I$2:$I$12,0)),"XX")&amp;"-"&amp;D65&amp;"-"&amp;TEXT(SUMPRODUCT(($C$2:C65=C65)*($D$2:D65=D65)),"0000"))</f>
        <v/>
      </c>
      <c r="B65" s="152" t="n"/>
      <c r="C65" s="152" t="n"/>
      <c r="D65" s="152" t="n"/>
      <c r="E65" s="150" t="n"/>
      <c r="F65" s="152" t="n"/>
      <c r="G65" s="152" t="n"/>
      <c r="H65" s="152" t="n"/>
      <c r="I65" s="152" t="n"/>
      <c r="J65" s="150" t="n"/>
      <c r="K65" s="150" t="n"/>
      <c r="L65" s="150" t="n"/>
      <c r="M65" s="152" t="n"/>
      <c r="N65" s="150" t="n"/>
      <c r="O65" s="150" t="n"/>
      <c r="P65" s="150" t="n"/>
      <c r="Q65" s="151" t="n"/>
      <c r="R65" s="150" t="n"/>
      <c r="S65" s="150" t="n"/>
      <c r="T65" s="150" t="n"/>
      <c r="U65" s="152" t="n"/>
      <c r="V65" s="150" t="n"/>
      <c r="W65" s="150" t="n"/>
      <c r="X65" s="150" t="n"/>
      <c r="Y65" s="150" t="n"/>
      <c r="Z65" s="150" t="n"/>
      <c r="AA65" s="150" t="n"/>
      <c r="AB65" s="150" t="n"/>
      <c r="AC65" s="150" t="n"/>
      <c r="AD65" s="150" t="n"/>
      <c r="AE65" s="150" t="n"/>
      <c r="AF65" s="150" t="n"/>
      <c r="AG65" s="147">
        <f>IF(OR(C65="",G65="",G65=0),"",IFERROR(INDEX(Lists!$K$2:$K$12,MATCH(C65,Lists!$I$2:$I$12,0)),"AUD"))</f>
        <v/>
      </c>
      <c r="AH65" s="147">
        <f>IF(OR(G65="",G65=0),"",IF(G65&lt;1,TEXT(G65*100,"0")&amp;IFERROR(INDEX(Lists!$U$2:$U$12,MATCH(C65,Lists!$I$2:$I$12,0)),"c"),IFERROR(INDEX(Lists!$L$2:$L$12,MATCH(C65,Lists!$I$2:$I$12,0)),"$")&amp;IF(G65=INT(G65),TEXT(G65,"0"),TEXT(G65,"0.00")))&amp;" "&amp;AG65)</f>
        <v/>
      </c>
      <c r="AI65" s="147">
        <f>IF(X65="","",X65*IFERROR(INDEX(Lists!$M$2:$M$12,MATCH(C65,Lists!$I$2:$I$12,0)),1)/Lists!$Q$2)</f>
        <v/>
      </c>
      <c r="AJ65" s="147">
        <f>IF(Y65="","",Y65*IFERROR(INDEX(Lists!$M$2:$M$12,MATCH(C65,Lists!$I$2:$I$12,0)),1)/Lists!$Q$2)</f>
        <v/>
      </c>
      <c r="AK65" s="105" t="n"/>
      <c r="AL65" s="105" t="n"/>
      <c r="AM65" s="105" t="n"/>
      <c r="AN65" s="105" t="n"/>
      <c r="AO65" s="106" t="n"/>
    </row>
    <row r="66" ht="18" customHeight="1" s="74">
      <c r="A66" s="147">
        <f>IF(OR(F66="",C66="",D66=""),"",IFERROR(INDEX(Lists!$J$2:$J$12,MATCH(C66,Lists!$I$2:$I$12,0)),"XX")&amp;"-"&amp;D66&amp;"-"&amp;TEXT(SUMPRODUCT(($C$2:C66=C66)*($D$2:D66=D66)),"0000"))</f>
        <v/>
      </c>
      <c r="B66" s="152" t="n"/>
      <c r="C66" s="152" t="n"/>
      <c r="D66" s="152" t="n"/>
      <c r="E66" s="150" t="n"/>
      <c r="F66" s="152" t="n"/>
      <c r="G66" s="152" t="n"/>
      <c r="H66" s="152" t="n"/>
      <c r="I66" s="152" t="n"/>
      <c r="J66" s="150" t="n"/>
      <c r="K66" s="150" t="n"/>
      <c r="L66" s="150" t="n"/>
      <c r="M66" s="152" t="n"/>
      <c r="N66" s="150" t="n"/>
      <c r="O66" s="150" t="n"/>
      <c r="P66" s="150" t="n"/>
      <c r="Q66" s="151" t="n"/>
      <c r="R66" s="150" t="n"/>
      <c r="S66" s="150" t="n"/>
      <c r="T66" s="150" t="n"/>
      <c r="U66" s="152" t="n"/>
      <c r="V66" s="150" t="n"/>
      <c r="W66" s="150" t="n"/>
      <c r="X66" s="150" t="n"/>
      <c r="Y66" s="150" t="n"/>
      <c r="Z66" s="150" t="n"/>
      <c r="AA66" s="150" t="n"/>
      <c r="AB66" s="150" t="n"/>
      <c r="AC66" s="150" t="n"/>
      <c r="AD66" s="150" t="n"/>
      <c r="AE66" s="150" t="n"/>
      <c r="AF66" s="150" t="n"/>
      <c r="AG66" s="147">
        <f>IF(OR(C66="",G66="",G66=0),"",IFERROR(INDEX(Lists!$K$2:$K$12,MATCH(C66,Lists!$I$2:$I$12,0)),"AUD"))</f>
        <v/>
      </c>
      <c r="AH66" s="147">
        <f>IF(OR(G66="",G66=0),"",IF(G66&lt;1,TEXT(G66*100,"0")&amp;IFERROR(INDEX(Lists!$U$2:$U$12,MATCH(C66,Lists!$I$2:$I$12,0)),"c"),IFERROR(INDEX(Lists!$L$2:$L$12,MATCH(C66,Lists!$I$2:$I$12,0)),"$")&amp;IF(G66=INT(G66),TEXT(G66,"0"),TEXT(G66,"0.00")))&amp;" "&amp;AG66)</f>
        <v/>
      </c>
      <c r="AI66" s="147">
        <f>IF(X66="","",X66*IFERROR(INDEX(Lists!$M$2:$M$12,MATCH(C66,Lists!$I$2:$I$12,0)),1)/Lists!$Q$2)</f>
        <v/>
      </c>
      <c r="AJ66" s="147">
        <f>IF(Y66="","",Y66*IFERROR(INDEX(Lists!$M$2:$M$12,MATCH(C66,Lists!$I$2:$I$12,0)),1)/Lists!$Q$2)</f>
        <v/>
      </c>
      <c r="AK66" s="105" t="n"/>
      <c r="AL66" s="105" t="n"/>
      <c r="AM66" s="105" t="n"/>
      <c r="AN66" s="105" t="n"/>
      <c r="AO66" s="106" t="n"/>
    </row>
    <row r="67" ht="18" customHeight="1" s="74">
      <c r="A67" s="147">
        <f>IF(OR(F67="",C67="",D67=""),"",IFERROR(INDEX(Lists!$J$2:$J$12,MATCH(C67,Lists!$I$2:$I$12,0)),"XX")&amp;"-"&amp;D67&amp;"-"&amp;TEXT(SUMPRODUCT(($C$2:C67=C67)*($D$2:D67=D67)),"0000"))</f>
        <v/>
      </c>
      <c r="B67" s="152" t="n"/>
      <c r="C67" s="152" t="n"/>
      <c r="D67" s="152" t="n"/>
      <c r="E67" s="150" t="n"/>
      <c r="F67" s="152" t="n"/>
      <c r="G67" s="152" t="n"/>
      <c r="H67" s="152" t="n"/>
      <c r="I67" s="152" t="n"/>
      <c r="J67" s="150" t="n"/>
      <c r="K67" s="150" t="n"/>
      <c r="L67" s="150" t="n"/>
      <c r="M67" s="152" t="n"/>
      <c r="N67" s="150" t="n"/>
      <c r="O67" s="150" t="n"/>
      <c r="P67" s="150" t="n"/>
      <c r="Q67" s="151" t="n"/>
      <c r="R67" s="150" t="n"/>
      <c r="S67" s="150" t="n"/>
      <c r="T67" s="150" t="n"/>
      <c r="U67" s="152" t="n"/>
      <c r="V67" s="150" t="n"/>
      <c r="W67" s="150" t="n"/>
      <c r="X67" s="150" t="n"/>
      <c r="Y67" s="150" t="n"/>
      <c r="Z67" s="150" t="n"/>
      <c r="AA67" s="150" t="n"/>
      <c r="AB67" s="150" t="n"/>
      <c r="AC67" s="150" t="n"/>
      <c r="AD67" s="150" t="n"/>
      <c r="AE67" s="150" t="n"/>
      <c r="AF67" s="150" t="n"/>
      <c r="AG67" s="147">
        <f>IF(OR(C67="",G67="",G67=0),"",IFERROR(INDEX(Lists!$K$2:$K$12,MATCH(C67,Lists!$I$2:$I$12,0)),"AUD"))</f>
        <v/>
      </c>
      <c r="AH67" s="147">
        <f>IF(OR(G67="",G67=0),"",IF(G67&lt;1,TEXT(G67*100,"0")&amp;IFERROR(INDEX(Lists!$U$2:$U$12,MATCH(C67,Lists!$I$2:$I$12,0)),"c"),IFERROR(INDEX(Lists!$L$2:$L$12,MATCH(C67,Lists!$I$2:$I$12,0)),"$")&amp;IF(G67=INT(G67),TEXT(G67,"0"),TEXT(G67,"0.00")))&amp;" "&amp;AG67)</f>
        <v/>
      </c>
      <c r="AI67" s="147">
        <f>IF(X67="","",X67*IFERROR(INDEX(Lists!$M$2:$M$12,MATCH(C67,Lists!$I$2:$I$12,0)),1)/Lists!$Q$2)</f>
        <v/>
      </c>
      <c r="AJ67" s="147">
        <f>IF(Y67="","",Y67*IFERROR(INDEX(Lists!$M$2:$M$12,MATCH(C67,Lists!$I$2:$I$12,0)),1)/Lists!$Q$2)</f>
        <v/>
      </c>
      <c r="AK67" s="105" t="n"/>
      <c r="AL67" s="105" t="n"/>
      <c r="AM67" s="105" t="n"/>
      <c r="AN67" s="105" t="n"/>
      <c r="AO67" s="106" t="n"/>
    </row>
    <row r="68" ht="18" customHeight="1" s="74">
      <c r="A68" s="147">
        <f>IF(OR(F68="",C68="",D68=""),"",IFERROR(INDEX(Lists!$J$2:$J$12,MATCH(C68,Lists!$I$2:$I$12,0)),"XX")&amp;"-"&amp;D68&amp;"-"&amp;TEXT(SUMPRODUCT(($C$2:C68=C68)*($D$2:D68=D68)),"0000"))</f>
        <v/>
      </c>
      <c r="B68" s="152" t="n"/>
      <c r="C68" s="152" t="n"/>
      <c r="D68" s="152" t="n"/>
      <c r="E68" s="150" t="n"/>
      <c r="F68" s="152" t="n"/>
      <c r="G68" s="152" t="n"/>
      <c r="H68" s="152" t="n"/>
      <c r="I68" s="152" t="n"/>
      <c r="J68" s="150" t="n"/>
      <c r="K68" s="150" t="n"/>
      <c r="L68" s="150" t="n"/>
      <c r="M68" s="152" t="n"/>
      <c r="N68" s="150" t="n"/>
      <c r="O68" s="150" t="n"/>
      <c r="P68" s="150" t="n"/>
      <c r="Q68" s="151" t="n"/>
      <c r="R68" s="150" t="n"/>
      <c r="S68" s="150" t="n"/>
      <c r="T68" s="150" t="n"/>
      <c r="U68" s="152" t="n"/>
      <c r="V68" s="150" t="n"/>
      <c r="W68" s="150" t="n"/>
      <c r="X68" s="150" t="n"/>
      <c r="Y68" s="150" t="n"/>
      <c r="Z68" s="150" t="n"/>
      <c r="AA68" s="150" t="n"/>
      <c r="AB68" s="150" t="n"/>
      <c r="AC68" s="150" t="n"/>
      <c r="AD68" s="150" t="n"/>
      <c r="AE68" s="150" t="n"/>
      <c r="AF68" s="150" t="n"/>
      <c r="AG68" s="147">
        <f>IF(OR(C68="",G68="",G68=0),"",IFERROR(INDEX(Lists!$K$2:$K$12,MATCH(C68,Lists!$I$2:$I$12,0)),"AUD"))</f>
        <v/>
      </c>
      <c r="AH68" s="147">
        <f>IF(OR(G68="",G68=0),"",IF(G68&lt;1,TEXT(G68*100,"0")&amp;IFERROR(INDEX(Lists!$U$2:$U$12,MATCH(C68,Lists!$I$2:$I$12,0)),"c"),IFERROR(INDEX(Lists!$L$2:$L$12,MATCH(C68,Lists!$I$2:$I$12,0)),"$")&amp;IF(G68=INT(G68),TEXT(G68,"0"),TEXT(G68,"0.00")))&amp;" "&amp;AG68)</f>
        <v/>
      </c>
      <c r="AI68" s="147">
        <f>IF(X68="","",X68*IFERROR(INDEX(Lists!$M$2:$M$12,MATCH(C68,Lists!$I$2:$I$12,0)),1)/Lists!$Q$2)</f>
        <v/>
      </c>
      <c r="AJ68" s="147">
        <f>IF(Y68="","",Y68*IFERROR(INDEX(Lists!$M$2:$M$12,MATCH(C68,Lists!$I$2:$I$12,0)),1)/Lists!$Q$2)</f>
        <v/>
      </c>
      <c r="AK68" s="105" t="n"/>
      <c r="AL68" s="105" t="n"/>
      <c r="AM68" s="105" t="n"/>
      <c r="AN68" s="105" t="n"/>
      <c r="AO68" s="106" t="n"/>
    </row>
    <row r="69" ht="18" customHeight="1" s="74">
      <c r="A69" s="147">
        <f>IF(OR(F69="",C69="",D69=""),"",IFERROR(INDEX(Lists!$J$2:$J$12,MATCH(C69,Lists!$I$2:$I$12,0)),"XX")&amp;"-"&amp;D69&amp;"-"&amp;TEXT(SUMPRODUCT(($C$2:C69=C69)*($D$2:D69=D69)),"0000"))</f>
        <v/>
      </c>
      <c r="B69" s="152" t="n"/>
      <c r="C69" s="152" t="n"/>
      <c r="D69" s="152" t="n"/>
      <c r="E69" s="150" t="n"/>
      <c r="F69" s="152" t="n"/>
      <c r="G69" s="152" t="n"/>
      <c r="H69" s="152" t="n"/>
      <c r="I69" s="152" t="n"/>
      <c r="J69" s="150" t="n"/>
      <c r="K69" s="150" t="n"/>
      <c r="L69" s="150" t="n"/>
      <c r="M69" s="152" t="n"/>
      <c r="N69" s="150" t="n"/>
      <c r="O69" s="150" t="n"/>
      <c r="P69" s="150" t="n"/>
      <c r="Q69" s="151" t="n"/>
      <c r="R69" s="150" t="n"/>
      <c r="S69" s="150" t="n"/>
      <c r="T69" s="150" t="n"/>
      <c r="U69" s="152" t="n"/>
      <c r="V69" s="150" t="n"/>
      <c r="W69" s="150" t="n"/>
      <c r="X69" s="150" t="n"/>
      <c r="Y69" s="150" t="n"/>
      <c r="Z69" s="150" t="n"/>
      <c r="AA69" s="150" t="n"/>
      <c r="AB69" s="150" t="n"/>
      <c r="AC69" s="150" t="n"/>
      <c r="AD69" s="150" t="n"/>
      <c r="AE69" s="150" t="n"/>
      <c r="AF69" s="150" t="n"/>
      <c r="AG69" s="147">
        <f>IF(OR(C69="",G69="",G69=0),"",IFERROR(INDEX(Lists!$K$2:$K$12,MATCH(C69,Lists!$I$2:$I$12,0)),"AUD"))</f>
        <v/>
      </c>
      <c r="AH69" s="147">
        <f>IF(OR(G69="",G69=0),"",IF(G69&lt;1,TEXT(G69*100,"0")&amp;IFERROR(INDEX(Lists!$U$2:$U$12,MATCH(C69,Lists!$I$2:$I$12,0)),"c"),IFERROR(INDEX(Lists!$L$2:$L$12,MATCH(C69,Lists!$I$2:$I$12,0)),"$")&amp;IF(G69=INT(G69),TEXT(G69,"0"),TEXT(G69,"0.00")))&amp;" "&amp;AG69)</f>
        <v/>
      </c>
      <c r="AI69" s="147">
        <f>IF(X69="","",X69*IFERROR(INDEX(Lists!$M$2:$M$12,MATCH(C69,Lists!$I$2:$I$12,0)),1)/Lists!$Q$2)</f>
        <v/>
      </c>
      <c r="AJ69" s="147">
        <f>IF(Y69="","",Y69*IFERROR(INDEX(Lists!$M$2:$M$12,MATCH(C69,Lists!$I$2:$I$12,0)),1)/Lists!$Q$2)</f>
        <v/>
      </c>
      <c r="AK69" s="105" t="n"/>
      <c r="AL69" s="105" t="n"/>
      <c r="AM69" s="105" t="n"/>
      <c r="AN69" s="105" t="n"/>
      <c r="AO69" s="106" t="n"/>
    </row>
    <row r="70" ht="18" customHeight="1" s="74">
      <c r="A70" s="147">
        <f>IF(OR(F70="",C70="",D70=""),"",IFERROR(INDEX(Lists!$J$2:$J$12,MATCH(C70,Lists!$I$2:$I$12,0)),"XX")&amp;"-"&amp;D70&amp;"-"&amp;TEXT(SUMPRODUCT(($C$2:C70=C70)*($D$2:D70=D70)),"0000"))</f>
        <v/>
      </c>
      <c r="B70" s="152" t="n"/>
      <c r="C70" s="152" t="n"/>
      <c r="D70" s="152" t="n"/>
      <c r="E70" s="150" t="n"/>
      <c r="F70" s="152" t="n"/>
      <c r="G70" s="152" t="n"/>
      <c r="H70" s="152" t="n"/>
      <c r="I70" s="152" t="n"/>
      <c r="J70" s="150" t="n"/>
      <c r="K70" s="150" t="n"/>
      <c r="L70" s="150" t="n"/>
      <c r="M70" s="152" t="n"/>
      <c r="N70" s="150" t="n"/>
      <c r="O70" s="150" t="n"/>
      <c r="P70" s="150" t="n"/>
      <c r="Q70" s="151" t="n"/>
      <c r="R70" s="150" t="n"/>
      <c r="S70" s="150" t="n"/>
      <c r="T70" s="150" t="n"/>
      <c r="U70" s="152" t="n"/>
      <c r="V70" s="150" t="n"/>
      <c r="W70" s="150" t="n"/>
      <c r="X70" s="150" t="n"/>
      <c r="Y70" s="150" t="n"/>
      <c r="Z70" s="150" t="n"/>
      <c r="AA70" s="150" t="n"/>
      <c r="AB70" s="150" t="n"/>
      <c r="AC70" s="150" t="n"/>
      <c r="AD70" s="150" t="n"/>
      <c r="AE70" s="150" t="n"/>
      <c r="AF70" s="150" t="n"/>
      <c r="AG70" s="147">
        <f>IF(OR(C70="",G70="",G70=0),"",IFERROR(INDEX(Lists!$K$2:$K$12,MATCH(C70,Lists!$I$2:$I$12,0)),"AUD"))</f>
        <v/>
      </c>
      <c r="AH70" s="147">
        <f>IF(OR(G70="",G70=0),"",IF(G70&lt;1,TEXT(G70*100,"0")&amp;IFERROR(INDEX(Lists!$U$2:$U$12,MATCH(C70,Lists!$I$2:$I$12,0)),"c"),IFERROR(INDEX(Lists!$L$2:$L$12,MATCH(C70,Lists!$I$2:$I$12,0)),"$")&amp;IF(G70=INT(G70),TEXT(G70,"0"),TEXT(G70,"0.00")))&amp;" "&amp;AG70)</f>
        <v/>
      </c>
      <c r="AI70" s="147">
        <f>IF(X70="","",X70*IFERROR(INDEX(Lists!$M$2:$M$12,MATCH(C70,Lists!$I$2:$I$12,0)),1)/Lists!$Q$2)</f>
        <v/>
      </c>
      <c r="AJ70" s="147">
        <f>IF(Y70="","",Y70*IFERROR(INDEX(Lists!$M$2:$M$12,MATCH(C70,Lists!$I$2:$I$12,0)),1)/Lists!$Q$2)</f>
        <v/>
      </c>
      <c r="AK70" s="105" t="n"/>
      <c r="AL70" s="105" t="n"/>
      <c r="AM70" s="105" t="n"/>
      <c r="AN70" s="105" t="n"/>
      <c r="AO70" s="106" t="n"/>
    </row>
    <row r="71" ht="18" customHeight="1" s="74">
      <c r="A71" s="147">
        <f>IF(OR(F71="",C71="",D71=""),"",IFERROR(INDEX(Lists!$J$2:$J$12,MATCH(C71,Lists!$I$2:$I$12,0)),"XX")&amp;"-"&amp;D71&amp;"-"&amp;TEXT(SUMPRODUCT(($C$2:C71=C71)*($D$2:D71=D71)),"0000"))</f>
        <v/>
      </c>
      <c r="B71" s="152" t="n"/>
      <c r="C71" s="152" t="n"/>
      <c r="D71" s="152" t="n"/>
      <c r="E71" s="150" t="n"/>
      <c r="F71" s="152" t="n"/>
      <c r="G71" s="152" t="n"/>
      <c r="H71" s="152" t="n"/>
      <c r="I71" s="152" t="n"/>
      <c r="J71" s="150" t="n"/>
      <c r="K71" s="150" t="n"/>
      <c r="L71" s="150" t="n"/>
      <c r="M71" s="152" t="n"/>
      <c r="N71" s="150" t="n"/>
      <c r="O71" s="150" t="n"/>
      <c r="P71" s="150" t="n"/>
      <c r="Q71" s="151" t="n"/>
      <c r="R71" s="150" t="n"/>
      <c r="S71" s="150" t="n"/>
      <c r="T71" s="150" t="n"/>
      <c r="U71" s="152" t="n"/>
      <c r="V71" s="150" t="n"/>
      <c r="W71" s="150" t="n"/>
      <c r="X71" s="150" t="n"/>
      <c r="Y71" s="150" t="n"/>
      <c r="Z71" s="150" t="n"/>
      <c r="AA71" s="150" t="n"/>
      <c r="AB71" s="150" t="n"/>
      <c r="AC71" s="150" t="n"/>
      <c r="AD71" s="150" t="n"/>
      <c r="AE71" s="150" t="n"/>
      <c r="AF71" s="150" t="n"/>
      <c r="AG71" s="147">
        <f>IF(OR(C71="",G71="",G71=0),"",IFERROR(INDEX(Lists!$K$2:$K$12,MATCH(C71,Lists!$I$2:$I$12,0)),"AUD"))</f>
        <v/>
      </c>
      <c r="AH71" s="147">
        <f>IF(OR(G71="",G71=0),"",IF(G71&lt;1,TEXT(G71*100,"0")&amp;IFERROR(INDEX(Lists!$U$2:$U$12,MATCH(C71,Lists!$I$2:$I$12,0)),"c"),IFERROR(INDEX(Lists!$L$2:$L$12,MATCH(C71,Lists!$I$2:$I$12,0)),"$")&amp;IF(G71=INT(G71),TEXT(G71,"0"),TEXT(G71,"0.00")))&amp;" "&amp;AG71)</f>
        <v/>
      </c>
      <c r="AI71" s="147">
        <f>IF(X71="","",X71*IFERROR(INDEX(Lists!$M$2:$M$12,MATCH(C71,Lists!$I$2:$I$12,0)),1)/Lists!$Q$2)</f>
        <v/>
      </c>
      <c r="AJ71" s="147">
        <f>IF(Y71="","",Y71*IFERROR(INDEX(Lists!$M$2:$M$12,MATCH(C71,Lists!$I$2:$I$12,0)),1)/Lists!$Q$2)</f>
        <v/>
      </c>
      <c r="AK71" s="105" t="n"/>
      <c r="AL71" s="105" t="n"/>
      <c r="AM71" s="105" t="n"/>
      <c r="AN71" s="105" t="n"/>
      <c r="AO71" s="106" t="n"/>
    </row>
    <row r="72" ht="18" customHeight="1" s="74">
      <c r="A72" s="147">
        <f>IF(OR(F72="",C72="",D72=""),"",IFERROR(INDEX(Lists!$J$2:$J$12,MATCH(C72,Lists!$I$2:$I$12,0)),"XX")&amp;"-"&amp;D72&amp;"-"&amp;TEXT(SUMPRODUCT(($C$2:C72=C72)*($D$2:D72=D72)),"0000"))</f>
        <v/>
      </c>
      <c r="B72" s="152" t="n"/>
      <c r="C72" s="152" t="n"/>
      <c r="D72" s="152" t="n"/>
      <c r="E72" s="150" t="n"/>
      <c r="F72" s="152" t="n"/>
      <c r="G72" s="152" t="n"/>
      <c r="H72" s="152" t="n"/>
      <c r="I72" s="152" t="n"/>
      <c r="J72" s="150" t="n"/>
      <c r="K72" s="150" t="n"/>
      <c r="L72" s="150" t="n"/>
      <c r="M72" s="152" t="n"/>
      <c r="N72" s="150" t="n"/>
      <c r="O72" s="150" t="n"/>
      <c r="P72" s="150" t="n"/>
      <c r="Q72" s="151" t="n"/>
      <c r="R72" s="150" t="n"/>
      <c r="S72" s="150" t="n"/>
      <c r="T72" s="150" t="n"/>
      <c r="U72" s="152" t="n"/>
      <c r="V72" s="150" t="n"/>
      <c r="W72" s="150" t="n"/>
      <c r="X72" s="150" t="n"/>
      <c r="Y72" s="150" t="n"/>
      <c r="Z72" s="150" t="n"/>
      <c r="AA72" s="150" t="n"/>
      <c r="AB72" s="150" t="n"/>
      <c r="AC72" s="150" t="n"/>
      <c r="AD72" s="150" t="n"/>
      <c r="AE72" s="150" t="n"/>
      <c r="AF72" s="150" t="n"/>
      <c r="AG72" s="147">
        <f>IF(OR(C72="",G72="",G72=0),"",IFERROR(INDEX(Lists!$K$2:$K$12,MATCH(C72,Lists!$I$2:$I$12,0)),"AUD"))</f>
        <v/>
      </c>
      <c r="AH72" s="147">
        <f>IF(OR(G72="",G72=0),"",IF(G72&lt;1,TEXT(G72*100,"0")&amp;IFERROR(INDEX(Lists!$U$2:$U$12,MATCH(C72,Lists!$I$2:$I$12,0)),"c"),IFERROR(INDEX(Lists!$L$2:$L$12,MATCH(C72,Lists!$I$2:$I$12,0)),"$")&amp;IF(G72=INT(G72),TEXT(G72,"0"),TEXT(G72,"0.00")))&amp;" "&amp;AG72)</f>
        <v/>
      </c>
      <c r="AI72" s="147">
        <f>IF(X72="","",X72*IFERROR(INDEX(Lists!$M$2:$M$12,MATCH(C72,Lists!$I$2:$I$12,0)),1)/Lists!$Q$2)</f>
        <v/>
      </c>
      <c r="AJ72" s="147">
        <f>IF(Y72="","",Y72*IFERROR(INDEX(Lists!$M$2:$M$12,MATCH(C72,Lists!$I$2:$I$12,0)),1)/Lists!$Q$2)</f>
        <v/>
      </c>
      <c r="AK72" s="105" t="n"/>
      <c r="AL72" s="105" t="n"/>
      <c r="AM72" s="105" t="n"/>
      <c r="AN72" s="105" t="n"/>
      <c r="AO72" s="106" t="n"/>
    </row>
    <row r="73" ht="18" customHeight="1" s="74">
      <c r="A73" s="147">
        <f>IF(OR(F73="",C73="",D73=""),"",IFERROR(INDEX(Lists!$J$2:$J$12,MATCH(C73,Lists!$I$2:$I$12,0)),"XX")&amp;"-"&amp;D73&amp;"-"&amp;TEXT(SUMPRODUCT(($C$2:C73=C73)*($D$2:D73=D73)),"0000"))</f>
        <v/>
      </c>
      <c r="B73" s="152" t="n"/>
      <c r="C73" s="152" t="n"/>
      <c r="D73" s="152" t="n"/>
      <c r="E73" s="150" t="n"/>
      <c r="F73" s="152" t="n"/>
      <c r="G73" s="152" t="n"/>
      <c r="H73" s="152" t="n"/>
      <c r="I73" s="152" t="n"/>
      <c r="J73" s="150" t="n"/>
      <c r="K73" s="150" t="n"/>
      <c r="L73" s="150" t="n"/>
      <c r="M73" s="152" t="n"/>
      <c r="N73" s="150" t="n"/>
      <c r="O73" s="150" t="n"/>
      <c r="P73" s="150" t="n"/>
      <c r="Q73" s="151" t="n"/>
      <c r="R73" s="150" t="n"/>
      <c r="S73" s="150" t="n"/>
      <c r="T73" s="150" t="n"/>
      <c r="U73" s="152" t="n"/>
      <c r="V73" s="150" t="n"/>
      <c r="W73" s="150" t="n"/>
      <c r="X73" s="150" t="n"/>
      <c r="Y73" s="150" t="n"/>
      <c r="Z73" s="150" t="n"/>
      <c r="AA73" s="150" t="n"/>
      <c r="AB73" s="150" t="n"/>
      <c r="AC73" s="150" t="n"/>
      <c r="AD73" s="150" t="n"/>
      <c r="AE73" s="150" t="n"/>
      <c r="AF73" s="150" t="n"/>
      <c r="AG73" s="147">
        <f>IF(OR(C73="",G73="",G73=0),"",IFERROR(INDEX(Lists!$K$2:$K$12,MATCH(C73,Lists!$I$2:$I$12,0)),"AUD"))</f>
        <v/>
      </c>
      <c r="AH73" s="147">
        <f>IF(OR(G73="",G73=0),"",IF(G73&lt;1,TEXT(G73*100,"0")&amp;IFERROR(INDEX(Lists!$U$2:$U$12,MATCH(C73,Lists!$I$2:$I$12,0)),"c"),IFERROR(INDEX(Lists!$L$2:$L$12,MATCH(C73,Lists!$I$2:$I$12,0)),"$")&amp;IF(G73=INT(G73),TEXT(G73,"0"),TEXT(G73,"0.00")))&amp;" "&amp;AG73)</f>
        <v/>
      </c>
      <c r="AI73" s="147">
        <f>IF(X73="","",X73*IFERROR(INDEX(Lists!$M$2:$M$12,MATCH(C73,Lists!$I$2:$I$12,0)),1)/Lists!$Q$2)</f>
        <v/>
      </c>
      <c r="AJ73" s="147">
        <f>IF(Y73="","",Y73*IFERROR(INDEX(Lists!$M$2:$M$12,MATCH(C73,Lists!$I$2:$I$12,0)),1)/Lists!$Q$2)</f>
        <v/>
      </c>
      <c r="AK73" s="105" t="n"/>
      <c r="AL73" s="105" t="n"/>
      <c r="AM73" s="105" t="n"/>
      <c r="AN73" s="105" t="n"/>
      <c r="AO73" s="106" t="n"/>
    </row>
    <row r="74" ht="18" customHeight="1" s="74">
      <c r="A74" s="147">
        <f>IF(OR(F74="",C74="",D74=""),"",IFERROR(INDEX(Lists!$J$2:$J$12,MATCH(C74,Lists!$I$2:$I$12,0)),"XX")&amp;"-"&amp;D74&amp;"-"&amp;TEXT(SUMPRODUCT(($C$2:C74=C74)*($D$2:D74=D74)),"0000"))</f>
        <v/>
      </c>
      <c r="B74" s="152" t="n"/>
      <c r="C74" s="152" t="n"/>
      <c r="D74" s="152" t="n"/>
      <c r="E74" s="150" t="n"/>
      <c r="F74" s="152" t="n"/>
      <c r="G74" s="152" t="n"/>
      <c r="H74" s="152" t="n"/>
      <c r="I74" s="152" t="n"/>
      <c r="J74" s="150" t="n"/>
      <c r="K74" s="150" t="n"/>
      <c r="L74" s="150" t="n"/>
      <c r="M74" s="152" t="n"/>
      <c r="N74" s="150" t="n"/>
      <c r="O74" s="150" t="n"/>
      <c r="P74" s="150" t="n"/>
      <c r="Q74" s="151" t="n"/>
      <c r="R74" s="150" t="n"/>
      <c r="S74" s="150" t="n"/>
      <c r="T74" s="150" t="n"/>
      <c r="U74" s="152" t="n"/>
      <c r="V74" s="150" t="n"/>
      <c r="W74" s="150" t="n"/>
      <c r="X74" s="150" t="n"/>
      <c r="Y74" s="150" t="n"/>
      <c r="Z74" s="150" t="n"/>
      <c r="AA74" s="150" t="n"/>
      <c r="AB74" s="150" t="n"/>
      <c r="AC74" s="150" t="n"/>
      <c r="AD74" s="150" t="n"/>
      <c r="AE74" s="150" t="n"/>
      <c r="AF74" s="150" t="n"/>
      <c r="AG74" s="147">
        <f>IF(OR(C74="",G74="",G74=0),"",IFERROR(INDEX(Lists!$K$2:$K$12,MATCH(C74,Lists!$I$2:$I$12,0)),"AUD"))</f>
        <v/>
      </c>
      <c r="AH74" s="147">
        <f>IF(OR(G74="",G74=0),"",IF(G74&lt;1,TEXT(G74*100,"0")&amp;IFERROR(INDEX(Lists!$U$2:$U$12,MATCH(C74,Lists!$I$2:$I$12,0)),"c"),IFERROR(INDEX(Lists!$L$2:$L$12,MATCH(C74,Lists!$I$2:$I$12,0)),"$")&amp;IF(G74=INT(G74),TEXT(G74,"0"),TEXT(G74,"0.00")))&amp;" "&amp;AG74)</f>
        <v/>
      </c>
      <c r="AI74" s="147">
        <f>IF(X74="","",X74*IFERROR(INDEX(Lists!$M$2:$M$12,MATCH(C74,Lists!$I$2:$I$12,0)),1)/Lists!$Q$2)</f>
        <v/>
      </c>
      <c r="AJ74" s="147">
        <f>IF(Y74="","",Y74*IFERROR(INDEX(Lists!$M$2:$M$12,MATCH(C74,Lists!$I$2:$I$12,0)),1)/Lists!$Q$2)</f>
        <v/>
      </c>
      <c r="AK74" s="105" t="n"/>
      <c r="AL74" s="105" t="n"/>
      <c r="AM74" s="105" t="n"/>
      <c r="AN74" s="105" t="n"/>
      <c r="AO74" s="106" t="n"/>
    </row>
    <row r="75" ht="18" customHeight="1" s="74">
      <c r="A75" s="147">
        <f>IF(OR(F75="",C75="",D75=""),"",IFERROR(INDEX(Lists!$J$2:$J$12,MATCH(C75,Lists!$I$2:$I$12,0)),"XX")&amp;"-"&amp;D75&amp;"-"&amp;TEXT(SUMPRODUCT(($C$2:C75=C75)*($D$2:D75=D75)),"0000"))</f>
        <v/>
      </c>
      <c r="B75" s="152" t="n"/>
      <c r="C75" s="152" t="n"/>
      <c r="D75" s="152" t="n"/>
      <c r="E75" s="150" t="n"/>
      <c r="F75" s="152" t="n"/>
      <c r="G75" s="152" t="n"/>
      <c r="H75" s="152" t="n"/>
      <c r="I75" s="152" t="n"/>
      <c r="J75" s="150" t="n"/>
      <c r="K75" s="150" t="n"/>
      <c r="L75" s="150" t="n"/>
      <c r="M75" s="152" t="n"/>
      <c r="N75" s="150" t="n"/>
      <c r="O75" s="150" t="n"/>
      <c r="P75" s="150" t="n"/>
      <c r="Q75" s="151" t="n"/>
      <c r="R75" s="150" t="n"/>
      <c r="S75" s="150" t="n"/>
      <c r="T75" s="150" t="n"/>
      <c r="U75" s="152" t="n"/>
      <c r="V75" s="150" t="n"/>
      <c r="W75" s="150" t="n"/>
      <c r="X75" s="150" t="n"/>
      <c r="Y75" s="150" t="n"/>
      <c r="Z75" s="150" t="n"/>
      <c r="AA75" s="150" t="n"/>
      <c r="AB75" s="150" t="n"/>
      <c r="AC75" s="150" t="n"/>
      <c r="AD75" s="150" t="n"/>
      <c r="AE75" s="150" t="n"/>
      <c r="AF75" s="150" t="n"/>
      <c r="AG75" s="147">
        <f>IF(OR(C75="",G75="",G75=0),"",IFERROR(INDEX(Lists!$K$2:$K$12,MATCH(C75,Lists!$I$2:$I$12,0)),"AUD"))</f>
        <v/>
      </c>
      <c r="AH75" s="147">
        <f>IF(OR(G75="",G75=0),"",IF(G75&lt;1,TEXT(G75*100,"0")&amp;IFERROR(INDEX(Lists!$U$2:$U$12,MATCH(C75,Lists!$I$2:$I$12,0)),"c"),IFERROR(INDEX(Lists!$L$2:$L$12,MATCH(C75,Lists!$I$2:$I$12,0)),"$")&amp;IF(G75=INT(G75),TEXT(G75,"0"),TEXT(G75,"0.00")))&amp;" "&amp;AG75)</f>
        <v/>
      </c>
      <c r="AI75" s="147">
        <f>IF(X75="","",X75*IFERROR(INDEX(Lists!$M$2:$M$12,MATCH(C75,Lists!$I$2:$I$12,0)),1)/Lists!$Q$2)</f>
        <v/>
      </c>
      <c r="AJ75" s="147">
        <f>IF(Y75="","",Y75*IFERROR(INDEX(Lists!$M$2:$M$12,MATCH(C75,Lists!$I$2:$I$12,0)),1)/Lists!$Q$2)</f>
        <v/>
      </c>
      <c r="AK75" s="105" t="n"/>
      <c r="AL75" s="105" t="n"/>
      <c r="AM75" s="105" t="n"/>
      <c r="AN75" s="105" t="n"/>
      <c r="AO75" s="106" t="n"/>
    </row>
    <row r="76" ht="18" customHeight="1" s="74">
      <c r="A76" s="147">
        <f>IF(OR(F76="",C76="",D76=""),"",IFERROR(INDEX(Lists!$J$2:$J$12,MATCH(C76,Lists!$I$2:$I$12,0)),"XX")&amp;"-"&amp;D76&amp;"-"&amp;TEXT(SUMPRODUCT(($C$2:C76=C76)*($D$2:D76=D76)),"0000"))</f>
        <v/>
      </c>
      <c r="B76" s="152" t="n"/>
      <c r="C76" s="152" t="n"/>
      <c r="D76" s="152" t="n"/>
      <c r="E76" s="150" t="n"/>
      <c r="F76" s="152" t="n"/>
      <c r="G76" s="152" t="n"/>
      <c r="H76" s="152" t="n"/>
      <c r="I76" s="152" t="n"/>
      <c r="J76" s="150" t="n"/>
      <c r="K76" s="150" t="n"/>
      <c r="L76" s="150" t="n"/>
      <c r="M76" s="152" t="n"/>
      <c r="N76" s="150" t="n"/>
      <c r="O76" s="150" t="n"/>
      <c r="P76" s="150" t="n"/>
      <c r="Q76" s="151" t="n"/>
      <c r="R76" s="150" t="n"/>
      <c r="S76" s="150" t="n"/>
      <c r="T76" s="150" t="n"/>
      <c r="U76" s="152" t="n"/>
      <c r="V76" s="150" t="n"/>
      <c r="W76" s="150" t="n"/>
      <c r="X76" s="150" t="n"/>
      <c r="Y76" s="150" t="n"/>
      <c r="Z76" s="150" t="n"/>
      <c r="AA76" s="150" t="n"/>
      <c r="AB76" s="150" t="n"/>
      <c r="AC76" s="150" t="n"/>
      <c r="AD76" s="150" t="n"/>
      <c r="AE76" s="150" t="n"/>
      <c r="AF76" s="150" t="n"/>
      <c r="AG76" s="147">
        <f>IF(OR(C76="",G76="",G76=0),"",IFERROR(INDEX(Lists!$K$2:$K$12,MATCH(C76,Lists!$I$2:$I$12,0)),"AUD"))</f>
        <v/>
      </c>
      <c r="AH76" s="147">
        <f>IF(OR(G76="",G76=0),"",IF(G76&lt;1,TEXT(G76*100,"0")&amp;IFERROR(INDEX(Lists!$U$2:$U$12,MATCH(C76,Lists!$I$2:$I$12,0)),"c"),IFERROR(INDEX(Lists!$L$2:$L$12,MATCH(C76,Lists!$I$2:$I$12,0)),"$")&amp;IF(G76=INT(G76),TEXT(G76,"0"),TEXT(G76,"0.00")))&amp;" "&amp;AG76)</f>
        <v/>
      </c>
      <c r="AI76" s="147">
        <f>IF(X76="","",X76*IFERROR(INDEX(Lists!$M$2:$M$12,MATCH(C76,Lists!$I$2:$I$12,0)),1)/Lists!$Q$2)</f>
        <v/>
      </c>
      <c r="AJ76" s="147">
        <f>IF(Y76="","",Y76*IFERROR(INDEX(Lists!$M$2:$M$12,MATCH(C76,Lists!$I$2:$I$12,0)),1)/Lists!$Q$2)</f>
        <v/>
      </c>
      <c r="AK76" s="105" t="n"/>
      <c r="AL76" s="105" t="n"/>
      <c r="AM76" s="105" t="n"/>
      <c r="AN76" s="105" t="n"/>
      <c r="AO76" s="106" t="n"/>
    </row>
    <row r="77" ht="18" customHeight="1" s="74">
      <c r="A77" s="147">
        <f>IF(OR(F77="",C77="",D77=""),"",IFERROR(INDEX(Lists!$J$2:$J$12,MATCH(C77,Lists!$I$2:$I$12,0)),"XX")&amp;"-"&amp;D77&amp;"-"&amp;TEXT(SUMPRODUCT(($C$2:C77=C77)*($D$2:D77=D77)),"0000"))</f>
        <v/>
      </c>
      <c r="B77" s="152" t="n"/>
      <c r="C77" s="152" t="n"/>
      <c r="D77" s="152" t="n"/>
      <c r="E77" s="150" t="n"/>
      <c r="F77" s="152" t="n"/>
      <c r="G77" s="152" t="n"/>
      <c r="H77" s="152" t="n"/>
      <c r="I77" s="152" t="n"/>
      <c r="J77" s="150" t="n"/>
      <c r="K77" s="150" t="n"/>
      <c r="L77" s="150" t="n"/>
      <c r="M77" s="152" t="n"/>
      <c r="N77" s="150" t="n"/>
      <c r="O77" s="150" t="n"/>
      <c r="P77" s="150" t="n"/>
      <c r="Q77" s="151" t="n"/>
      <c r="R77" s="150" t="n"/>
      <c r="S77" s="150" t="n"/>
      <c r="T77" s="150" t="n"/>
      <c r="U77" s="152" t="n"/>
      <c r="V77" s="150" t="n"/>
      <c r="W77" s="150" t="n"/>
      <c r="X77" s="150" t="n"/>
      <c r="Y77" s="150" t="n"/>
      <c r="Z77" s="150" t="n"/>
      <c r="AA77" s="150" t="n"/>
      <c r="AB77" s="150" t="n"/>
      <c r="AC77" s="150" t="n"/>
      <c r="AD77" s="150" t="n"/>
      <c r="AE77" s="150" t="n"/>
      <c r="AF77" s="150" t="n"/>
      <c r="AG77" s="147">
        <f>IF(OR(C77="",G77="",G77=0),"",IFERROR(INDEX(Lists!$K$2:$K$12,MATCH(C77,Lists!$I$2:$I$12,0)),"AUD"))</f>
        <v/>
      </c>
      <c r="AH77" s="147">
        <f>IF(OR(G77="",G77=0),"",IF(G77&lt;1,TEXT(G77*100,"0")&amp;IFERROR(INDEX(Lists!$U$2:$U$12,MATCH(C77,Lists!$I$2:$I$12,0)),"c"),IFERROR(INDEX(Lists!$L$2:$L$12,MATCH(C77,Lists!$I$2:$I$12,0)),"$")&amp;IF(G77=INT(G77),TEXT(G77,"0"),TEXT(G77,"0.00")))&amp;" "&amp;AG77)</f>
        <v/>
      </c>
      <c r="AI77" s="147">
        <f>IF(X77="","",X77*IFERROR(INDEX(Lists!$M$2:$M$12,MATCH(C77,Lists!$I$2:$I$12,0)),1)/Lists!$Q$2)</f>
        <v/>
      </c>
      <c r="AJ77" s="147">
        <f>IF(Y77="","",Y77*IFERROR(INDEX(Lists!$M$2:$M$12,MATCH(C77,Lists!$I$2:$I$12,0)),1)/Lists!$Q$2)</f>
        <v/>
      </c>
      <c r="AK77" s="105" t="n"/>
      <c r="AL77" s="105" t="n"/>
      <c r="AM77" s="105" t="n"/>
      <c r="AN77" s="105" t="n"/>
      <c r="AO77" s="106" t="n"/>
    </row>
    <row r="78" ht="18" customHeight="1" s="74">
      <c r="A78" s="147">
        <f>IF(OR(F78="",C78="",D78=""),"",IFERROR(INDEX(Lists!$J$2:$J$12,MATCH(C78,Lists!$I$2:$I$12,0)),"XX")&amp;"-"&amp;D78&amp;"-"&amp;TEXT(SUMPRODUCT(($C$2:C78=C78)*($D$2:D78=D78)),"0000"))</f>
        <v/>
      </c>
      <c r="B78" s="152" t="n"/>
      <c r="C78" s="152" t="n"/>
      <c r="D78" s="152" t="n"/>
      <c r="E78" s="150" t="n"/>
      <c r="F78" s="152" t="n"/>
      <c r="G78" s="152" t="n"/>
      <c r="H78" s="152" t="n"/>
      <c r="I78" s="152" t="n"/>
      <c r="J78" s="150" t="n"/>
      <c r="K78" s="150" t="n"/>
      <c r="L78" s="150" t="n"/>
      <c r="M78" s="152" t="n"/>
      <c r="N78" s="150" t="n"/>
      <c r="O78" s="150" t="n"/>
      <c r="P78" s="150" t="n"/>
      <c r="Q78" s="151" t="n"/>
      <c r="R78" s="150" t="n"/>
      <c r="S78" s="150" t="n"/>
      <c r="T78" s="150" t="n"/>
      <c r="U78" s="152" t="n"/>
      <c r="V78" s="150" t="n"/>
      <c r="W78" s="150" t="n"/>
      <c r="X78" s="150" t="n"/>
      <c r="Y78" s="150" t="n"/>
      <c r="Z78" s="150" t="n"/>
      <c r="AA78" s="150" t="n"/>
      <c r="AB78" s="150" t="n"/>
      <c r="AC78" s="150" t="n"/>
      <c r="AD78" s="150" t="n"/>
      <c r="AE78" s="150" t="n"/>
      <c r="AF78" s="150" t="n"/>
      <c r="AG78" s="147">
        <f>IF(OR(C78="",G78="",G78=0),"",IFERROR(INDEX(Lists!$K$2:$K$12,MATCH(C78,Lists!$I$2:$I$12,0)),"AUD"))</f>
        <v/>
      </c>
      <c r="AH78" s="147">
        <f>IF(OR(G78="",G78=0),"",IF(G78&lt;1,TEXT(G78*100,"0")&amp;IFERROR(INDEX(Lists!$U$2:$U$12,MATCH(C78,Lists!$I$2:$I$12,0)),"c"),IFERROR(INDEX(Lists!$L$2:$L$12,MATCH(C78,Lists!$I$2:$I$12,0)),"$")&amp;IF(G78=INT(G78),TEXT(G78,"0"),TEXT(G78,"0.00")))&amp;" "&amp;AG78)</f>
        <v/>
      </c>
      <c r="AI78" s="147">
        <f>IF(X78="","",X78*IFERROR(INDEX(Lists!$M$2:$M$12,MATCH(C78,Lists!$I$2:$I$12,0)),1)/Lists!$Q$2)</f>
        <v/>
      </c>
      <c r="AJ78" s="147">
        <f>IF(Y78="","",Y78*IFERROR(INDEX(Lists!$M$2:$M$12,MATCH(C78,Lists!$I$2:$I$12,0)),1)/Lists!$Q$2)</f>
        <v/>
      </c>
      <c r="AK78" s="105" t="n"/>
      <c r="AL78" s="105" t="n"/>
      <c r="AM78" s="105" t="n"/>
      <c r="AN78" s="105" t="n"/>
      <c r="AO78" s="106" t="n"/>
    </row>
    <row r="79" ht="18" customHeight="1" s="74">
      <c r="A79" s="147">
        <f>IF(OR(F79="",C79="",D79=""),"",IFERROR(INDEX(Lists!$J$2:$J$12,MATCH(C79,Lists!$I$2:$I$12,0)),"XX")&amp;"-"&amp;D79&amp;"-"&amp;TEXT(SUMPRODUCT(($C$2:C79=C79)*($D$2:D79=D79)),"0000"))</f>
        <v/>
      </c>
      <c r="B79" s="152" t="n"/>
      <c r="C79" s="152" t="n"/>
      <c r="D79" s="152" t="n"/>
      <c r="E79" s="150" t="n"/>
      <c r="F79" s="152" t="n"/>
      <c r="G79" s="152" t="n"/>
      <c r="H79" s="152" t="n"/>
      <c r="I79" s="152" t="n"/>
      <c r="J79" s="150" t="n"/>
      <c r="K79" s="150" t="n"/>
      <c r="L79" s="150" t="n"/>
      <c r="M79" s="152" t="n"/>
      <c r="N79" s="150" t="n"/>
      <c r="O79" s="150" t="n"/>
      <c r="P79" s="150" t="n"/>
      <c r="Q79" s="151" t="n"/>
      <c r="R79" s="150" t="n"/>
      <c r="S79" s="150" t="n"/>
      <c r="T79" s="150" t="n"/>
      <c r="U79" s="152" t="n"/>
      <c r="V79" s="150" t="n"/>
      <c r="W79" s="150" t="n"/>
      <c r="X79" s="150" t="n"/>
      <c r="Y79" s="150" t="n"/>
      <c r="Z79" s="150" t="n"/>
      <c r="AA79" s="150" t="n"/>
      <c r="AB79" s="150" t="n"/>
      <c r="AC79" s="150" t="n"/>
      <c r="AD79" s="150" t="n"/>
      <c r="AE79" s="150" t="n"/>
      <c r="AF79" s="150" t="n"/>
      <c r="AG79" s="147">
        <f>IF(OR(C79="",G79="",G79=0),"",IFERROR(INDEX(Lists!$K$2:$K$12,MATCH(C79,Lists!$I$2:$I$12,0)),"AUD"))</f>
        <v/>
      </c>
      <c r="AH79" s="147">
        <f>IF(OR(G79="",G79=0),"",IF(G79&lt;1,TEXT(G79*100,"0")&amp;IFERROR(INDEX(Lists!$U$2:$U$12,MATCH(C79,Lists!$I$2:$I$12,0)),"c"),IFERROR(INDEX(Lists!$L$2:$L$12,MATCH(C79,Lists!$I$2:$I$12,0)),"$")&amp;IF(G79=INT(G79),TEXT(G79,"0"),TEXT(G79,"0.00")))&amp;" "&amp;AG79)</f>
        <v/>
      </c>
      <c r="AI79" s="147">
        <f>IF(X79="","",X79*IFERROR(INDEX(Lists!$M$2:$M$12,MATCH(C79,Lists!$I$2:$I$12,0)),1)/Lists!$Q$2)</f>
        <v/>
      </c>
      <c r="AJ79" s="147">
        <f>IF(Y79="","",Y79*IFERROR(INDEX(Lists!$M$2:$M$12,MATCH(C79,Lists!$I$2:$I$12,0)),1)/Lists!$Q$2)</f>
        <v/>
      </c>
      <c r="AK79" s="105" t="n"/>
      <c r="AL79" s="105" t="n"/>
      <c r="AM79" s="105" t="n"/>
      <c r="AN79" s="105" t="n"/>
      <c r="AO79" s="106" t="n"/>
    </row>
    <row r="80" ht="18" customHeight="1" s="74">
      <c r="A80" s="147">
        <f>IF(OR(F80="",C80="",D80=""),"",IFERROR(INDEX(Lists!$J$2:$J$12,MATCH(C80,Lists!$I$2:$I$12,0)),"XX")&amp;"-"&amp;D80&amp;"-"&amp;TEXT(SUMPRODUCT(($C$2:C80=C80)*($D$2:D80=D80)),"0000"))</f>
        <v/>
      </c>
      <c r="B80" s="152" t="n"/>
      <c r="C80" s="152" t="n"/>
      <c r="D80" s="152" t="n"/>
      <c r="E80" s="150" t="n"/>
      <c r="F80" s="152" t="n"/>
      <c r="G80" s="152" t="n"/>
      <c r="H80" s="152" t="n"/>
      <c r="I80" s="152" t="n"/>
      <c r="J80" s="150" t="n"/>
      <c r="K80" s="150" t="n"/>
      <c r="L80" s="150" t="n"/>
      <c r="M80" s="152" t="n"/>
      <c r="N80" s="150" t="n"/>
      <c r="O80" s="150" t="n"/>
      <c r="P80" s="150" t="n"/>
      <c r="Q80" s="151" t="n"/>
      <c r="R80" s="150" t="n"/>
      <c r="S80" s="150" t="n"/>
      <c r="T80" s="150" t="n"/>
      <c r="U80" s="152" t="n"/>
      <c r="V80" s="150" t="n"/>
      <c r="W80" s="150" t="n"/>
      <c r="X80" s="150" t="n"/>
      <c r="Y80" s="150" t="n"/>
      <c r="Z80" s="150" t="n"/>
      <c r="AA80" s="150" t="n"/>
      <c r="AB80" s="150" t="n"/>
      <c r="AC80" s="150" t="n"/>
      <c r="AD80" s="150" t="n"/>
      <c r="AE80" s="150" t="n"/>
      <c r="AF80" s="150" t="n"/>
      <c r="AG80" s="147">
        <f>IF(OR(C80="",G80="",G80=0),"",IFERROR(INDEX(Lists!$K$2:$K$12,MATCH(C80,Lists!$I$2:$I$12,0)),"AUD"))</f>
        <v/>
      </c>
      <c r="AH80" s="147">
        <f>IF(OR(G80="",G80=0),"",IF(G80&lt;1,TEXT(G80*100,"0")&amp;IFERROR(INDEX(Lists!$U$2:$U$12,MATCH(C80,Lists!$I$2:$I$12,0)),"c"),IFERROR(INDEX(Lists!$L$2:$L$12,MATCH(C80,Lists!$I$2:$I$12,0)),"$")&amp;IF(G80=INT(G80),TEXT(G80,"0"),TEXT(G80,"0.00")))&amp;" "&amp;AG80)</f>
        <v/>
      </c>
      <c r="AI80" s="147">
        <f>IF(X80="","",X80*IFERROR(INDEX(Lists!$M$2:$M$12,MATCH(C80,Lists!$I$2:$I$12,0)),1)/Lists!$Q$2)</f>
        <v/>
      </c>
      <c r="AJ80" s="147">
        <f>IF(Y80="","",Y80*IFERROR(INDEX(Lists!$M$2:$M$12,MATCH(C80,Lists!$I$2:$I$12,0)),1)/Lists!$Q$2)</f>
        <v/>
      </c>
      <c r="AK80" s="105" t="n"/>
      <c r="AL80" s="105" t="n"/>
      <c r="AM80" s="105" t="n"/>
      <c r="AN80" s="105" t="n"/>
      <c r="AO80" s="106" t="n"/>
    </row>
    <row r="81" ht="18" customHeight="1" s="74">
      <c r="A81" s="147">
        <f>IF(OR(F81="",C81="",D81=""),"",IFERROR(INDEX(Lists!$J$2:$J$12,MATCH(C81,Lists!$I$2:$I$12,0)),"XX")&amp;"-"&amp;D81&amp;"-"&amp;TEXT(SUMPRODUCT(($C$2:C81=C81)*($D$2:D81=D81)),"0000"))</f>
        <v/>
      </c>
      <c r="B81" s="152" t="n"/>
      <c r="C81" s="152" t="n"/>
      <c r="D81" s="152" t="n"/>
      <c r="E81" s="150" t="n"/>
      <c r="F81" s="152" t="n"/>
      <c r="G81" s="152" t="n"/>
      <c r="H81" s="152" t="n"/>
      <c r="I81" s="152" t="n"/>
      <c r="J81" s="150" t="n"/>
      <c r="K81" s="150" t="n"/>
      <c r="L81" s="150" t="n"/>
      <c r="M81" s="152" t="n"/>
      <c r="N81" s="150" t="n"/>
      <c r="O81" s="150" t="n"/>
      <c r="P81" s="150" t="n"/>
      <c r="Q81" s="151" t="n"/>
      <c r="R81" s="150" t="n"/>
      <c r="S81" s="150" t="n"/>
      <c r="T81" s="150" t="n"/>
      <c r="U81" s="152" t="n"/>
      <c r="V81" s="150" t="n"/>
      <c r="W81" s="150" t="n"/>
      <c r="X81" s="150" t="n"/>
      <c r="Y81" s="150" t="n"/>
      <c r="Z81" s="150" t="n"/>
      <c r="AA81" s="150" t="n"/>
      <c r="AB81" s="150" t="n"/>
      <c r="AC81" s="150" t="n"/>
      <c r="AD81" s="150" t="n"/>
      <c r="AE81" s="150" t="n"/>
      <c r="AF81" s="150" t="n"/>
      <c r="AG81" s="147">
        <f>IF(OR(C81="",G81="",G81=0),"",IFERROR(INDEX(Lists!$K$2:$K$12,MATCH(C81,Lists!$I$2:$I$12,0)),"AUD"))</f>
        <v/>
      </c>
      <c r="AH81" s="147">
        <f>IF(OR(G81="",G81=0),"",IF(G81&lt;1,TEXT(G81*100,"0")&amp;IFERROR(INDEX(Lists!$U$2:$U$12,MATCH(C81,Lists!$I$2:$I$12,0)),"c"),IFERROR(INDEX(Lists!$L$2:$L$12,MATCH(C81,Lists!$I$2:$I$12,0)),"$")&amp;IF(G81=INT(G81),TEXT(G81,"0"),TEXT(G81,"0.00")))&amp;" "&amp;AG81)</f>
        <v/>
      </c>
      <c r="AI81" s="147">
        <f>IF(X81="","",X81*IFERROR(INDEX(Lists!$M$2:$M$12,MATCH(C81,Lists!$I$2:$I$12,0)),1)/Lists!$Q$2)</f>
        <v/>
      </c>
      <c r="AJ81" s="147">
        <f>IF(Y81="","",Y81*IFERROR(INDEX(Lists!$M$2:$M$12,MATCH(C81,Lists!$I$2:$I$12,0)),1)/Lists!$Q$2)</f>
        <v/>
      </c>
      <c r="AK81" s="105" t="n"/>
      <c r="AL81" s="105" t="n"/>
      <c r="AM81" s="105" t="n"/>
      <c r="AN81" s="105" t="n"/>
      <c r="AO81" s="106" t="n"/>
    </row>
    <row r="82" ht="18" customHeight="1" s="74">
      <c r="A82" s="147">
        <f>IF(OR(F82="",C82="",D82=""),"",IFERROR(INDEX(Lists!$J$2:$J$12,MATCH(C82,Lists!$I$2:$I$12,0)),"XX")&amp;"-"&amp;D82&amp;"-"&amp;TEXT(SUMPRODUCT(($C$2:C82=C82)*($D$2:D82=D82)),"0000"))</f>
        <v/>
      </c>
      <c r="B82" s="152" t="n"/>
      <c r="C82" s="152" t="n"/>
      <c r="D82" s="152" t="n"/>
      <c r="E82" s="150" t="n"/>
      <c r="F82" s="152" t="n"/>
      <c r="G82" s="152" t="n"/>
      <c r="H82" s="152" t="n"/>
      <c r="I82" s="152" t="n"/>
      <c r="J82" s="150" t="n"/>
      <c r="K82" s="150" t="n"/>
      <c r="L82" s="150" t="n"/>
      <c r="M82" s="152" t="n"/>
      <c r="N82" s="150" t="n"/>
      <c r="O82" s="150" t="n"/>
      <c r="P82" s="150" t="n"/>
      <c r="Q82" s="151" t="n"/>
      <c r="R82" s="150" t="n"/>
      <c r="S82" s="150" t="n"/>
      <c r="T82" s="150" t="n"/>
      <c r="U82" s="152" t="n"/>
      <c r="V82" s="150" t="n"/>
      <c r="W82" s="150" t="n"/>
      <c r="X82" s="150" t="n"/>
      <c r="Y82" s="150" t="n"/>
      <c r="Z82" s="150" t="n"/>
      <c r="AA82" s="150" t="n"/>
      <c r="AB82" s="150" t="n"/>
      <c r="AC82" s="150" t="n"/>
      <c r="AD82" s="150" t="n"/>
      <c r="AE82" s="150" t="n"/>
      <c r="AF82" s="150" t="n"/>
      <c r="AG82" s="147">
        <f>IF(OR(C82="",G82="",G82=0),"",IFERROR(INDEX(Lists!$K$2:$K$12,MATCH(C82,Lists!$I$2:$I$12,0)),"AUD"))</f>
        <v/>
      </c>
      <c r="AH82" s="147">
        <f>IF(OR(G82="",G82=0),"",IF(G82&lt;1,TEXT(G82*100,"0")&amp;IFERROR(INDEX(Lists!$U$2:$U$12,MATCH(C82,Lists!$I$2:$I$12,0)),"c"),IFERROR(INDEX(Lists!$L$2:$L$12,MATCH(C82,Lists!$I$2:$I$12,0)),"$")&amp;IF(G82=INT(G82),TEXT(G82,"0"),TEXT(G82,"0.00")))&amp;" "&amp;AG82)</f>
        <v/>
      </c>
      <c r="AI82" s="147">
        <f>IF(X82="","",X82*IFERROR(INDEX(Lists!$M$2:$M$12,MATCH(C82,Lists!$I$2:$I$12,0)),1)/Lists!$Q$2)</f>
        <v/>
      </c>
      <c r="AJ82" s="147">
        <f>IF(Y82="","",Y82*IFERROR(INDEX(Lists!$M$2:$M$12,MATCH(C82,Lists!$I$2:$I$12,0)),1)/Lists!$Q$2)</f>
        <v/>
      </c>
      <c r="AK82" s="105" t="n"/>
      <c r="AL82" s="105" t="n"/>
      <c r="AM82" s="105" t="n"/>
      <c r="AN82" s="105" t="n"/>
      <c r="AO82" s="106" t="n"/>
    </row>
    <row r="83" ht="18" customHeight="1" s="74">
      <c r="A83" s="147">
        <f>IF(OR(F83="",C83="",D83=""),"",IFERROR(INDEX(Lists!$J$2:$J$12,MATCH(C83,Lists!$I$2:$I$12,0)),"XX")&amp;"-"&amp;D83&amp;"-"&amp;TEXT(SUMPRODUCT(($C$2:C83=C83)*($D$2:D83=D83)),"0000"))</f>
        <v/>
      </c>
      <c r="B83" s="152" t="n"/>
      <c r="C83" s="152" t="n"/>
      <c r="D83" s="152" t="n"/>
      <c r="E83" s="150" t="n"/>
      <c r="F83" s="152" t="n"/>
      <c r="G83" s="152" t="n"/>
      <c r="H83" s="152" t="n"/>
      <c r="I83" s="152" t="n"/>
      <c r="J83" s="150" t="n"/>
      <c r="K83" s="150" t="n"/>
      <c r="L83" s="150" t="n"/>
      <c r="M83" s="152" t="n"/>
      <c r="N83" s="150" t="n"/>
      <c r="O83" s="150" t="n"/>
      <c r="P83" s="150" t="n"/>
      <c r="Q83" s="151" t="n"/>
      <c r="R83" s="150" t="n"/>
      <c r="S83" s="150" t="n"/>
      <c r="T83" s="150" t="n"/>
      <c r="U83" s="152" t="n"/>
      <c r="V83" s="150" t="n"/>
      <c r="W83" s="150" t="n"/>
      <c r="X83" s="150" t="n"/>
      <c r="Y83" s="150" t="n"/>
      <c r="Z83" s="150" t="n"/>
      <c r="AA83" s="150" t="n"/>
      <c r="AB83" s="150" t="n"/>
      <c r="AC83" s="150" t="n"/>
      <c r="AD83" s="150" t="n"/>
      <c r="AE83" s="150" t="n"/>
      <c r="AF83" s="150" t="n"/>
      <c r="AG83" s="147">
        <f>IF(OR(C83="",G83="",G83=0),"",IFERROR(INDEX(Lists!$K$2:$K$12,MATCH(C83,Lists!$I$2:$I$12,0)),"AUD"))</f>
        <v/>
      </c>
      <c r="AH83" s="147">
        <f>IF(OR(G83="",G83=0),"",IF(G83&lt;1,TEXT(G83*100,"0")&amp;IFERROR(INDEX(Lists!$U$2:$U$12,MATCH(C83,Lists!$I$2:$I$12,0)),"c"),IFERROR(INDEX(Lists!$L$2:$L$12,MATCH(C83,Lists!$I$2:$I$12,0)),"$")&amp;IF(G83=INT(G83),TEXT(G83,"0"),TEXT(G83,"0.00")))&amp;" "&amp;AG83)</f>
        <v/>
      </c>
      <c r="AI83" s="147">
        <f>IF(X83="","",X83*IFERROR(INDEX(Lists!$M$2:$M$12,MATCH(C83,Lists!$I$2:$I$12,0)),1)/Lists!$Q$2)</f>
        <v/>
      </c>
      <c r="AJ83" s="147">
        <f>IF(Y83="","",Y83*IFERROR(INDEX(Lists!$M$2:$M$12,MATCH(C83,Lists!$I$2:$I$12,0)),1)/Lists!$Q$2)</f>
        <v/>
      </c>
      <c r="AK83" s="105" t="n"/>
      <c r="AL83" s="105" t="n"/>
      <c r="AM83" s="105" t="n"/>
      <c r="AN83" s="105" t="n"/>
      <c r="AO83" s="106" t="n"/>
    </row>
    <row r="84" ht="18" customHeight="1" s="74">
      <c r="A84" s="147">
        <f>IF(OR(F84="",C84="",D84=""),"",IFERROR(INDEX(Lists!$J$2:$J$12,MATCH(C84,Lists!$I$2:$I$12,0)),"XX")&amp;"-"&amp;D84&amp;"-"&amp;TEXT(SUMPRODUCT(($C$2:C84=C84)*($D$2:D84=D84)),"0000"))</f>
        <v/>
      </c>
      <c r="B84" s="152" t="n"/>
      <c r="C84" s="152" t="n"/>
      <c r="D84" s="152" t="n"/>
      <c r="E84" s="150" t="n"/>
      <c r="F84" s="152" t="n"/>
      <c r="G84" s="152" t="n"/>
      <c r="H84" s="152" t="n"/>
      <c r="I84" s="152" t="n"/>
      <c r="J84" s="150" t="n"/>
      <c r="K84" s="150" t="n"/>
      <c r="L84" s="150" t="n"/>
      <c r="M84" s="152" t="n"/>
      <c r="N84" s="150" t="n"/>
      <c r="O84" s="150" t="n"/>
      <c r="P84" s="150" t="n"/>
      <c r="Q84" s="151" t="n"/>
      <c r="R84" s="150" t="n"/>
      <c r="S84" s="150" t="n"/>
      <c r="T84" s="150" t="n"/>
      <c r="U84" s="152" t="n"/>
      <c r="V84" s="150" t="n"/>
      <c r="W84" s="150" t="n"/>
      <c r="X84" s="150" t="n"/>
      <c r="Y84" s="150" t="n"/>
      <c r="Z84" s="150" t="n"/>
      <c r="AA84" s="150" t="n"/>
      <c r="AB84" s="150" t="n"/>
      <c r="AC84" s="150" t="n"/>
      <c r="AD84" s="150" t="n"/>
      <c r="AE84" s="150" t="n"/>
      <c r="AF84" s="150" t="n"/>
      <c r="AG84" s="147">
        <f>IF(OR(C84="",G84="",G84=0),"",IFERROR(INDEX(Lists!$K$2:$K$12,MATCH(C84,Lists!$I$2:$I$12,0)),"AUD"))</f>
        <v/>
      </c>
      <c r="AH84" s="147">
        <f>IF(OR(G84="",G84=0),"",IF(G84&lt;1,TEXT(G84*100,"0")&amp;IFERROR(INDEX(Lists!$U$2:$U$12,MATCH(C84,Lists!$I$2:$I$12,0)),"c"),IFERROR(INDEX(Lists!$L$2:$L$12,MATCH(C84,Lists!$I$2:$I$12,0)),"$")&amp;IF(G84=INT(G84),TEXT(G84,"0"),TEXT(G84,"0.00")))&amp;" "&amp;AG84)</f>
        <v/>
      </c>
      <c r="AI84" s="147">
        <f>IF(X84="","",X84*IFERROR(INDEX(Lists!$M$2:$M$12,MATCH(C84,Lists!$I$2:$I$12,0)),1)/Lists!$Q$2)</f>
        <v/>
      </c>
      <c r="AJ84" s="147">
        <f>IF(Y84="","",Y84*IFERROR(INDEX(Lists!$M$2:$M$12,MATCH(C84,Lists!$I$2:$I$12,0)),1)/Lists!$Q$2)</f>
        <v/>
      </c>
      <c r="AK84" s="105" t="n"/>
      <c r="AL84" s="105" t="n"/>
      <c r="AM84" s="105" t="n"/>
      <c r="AN84" s="105" t="n"/>
      <c r="AO84" s="106" t="n"/>
    </row>
    <row r="85" ht="18" customHeight="1" s="74">
      <c r="A85" s="147">
        <f>IF(OR(F85="",C85="",D85=""),"",IFERROR(INDEX(Lists!$J$2:$J$12,MATCH(C85,Lists!$I$2:$I$12,0)),"XX")&amp;"-"&amp;D85&amp;"-"&amp;TEXT(SUMPRODUCT(($C$2:C85=C85)*($D$2:D85=D85)),"0000"))</f>
        <v/>
      </c>
      <c r="B85" s="152" t="n"/>
      <c r="C85" s="152" t="n"/>
      <c r="D85" s="152" t="n"/>
      <c r="E85" s="150" t="n"/>
      <c r="F85" s="152" t="n"/>
      <c r="G85" s="152" t="n"/>
      <c r="H85" s="152" t="n"/>
      <c r="I85" s="152" t="n"/>
      <c r="J85" s="150" t="n"/>
      <c r="K85" s="150" t="n"/>
      <c r="L85" s="150" t="n"/>
      <c r="M85" s="152" t="n"/>
      <c r="N85" s="150" t="n"/>
      <c r="O85" s="150" t="n"/>
      <c r="P85" s="150" t="n"/>
      <c r="Q85" s="151" t="n"/>
      <c r="R85" s="150" t="n"/>
      <c r="S85" s="150" t="n"/>
      <c r="T85" s="150" t="n"/>
      <c r="U85" s="152" t="n"/>
      <c r="V85" s="150" t="n"/>
      <c r="W85" s="150" t="n"/>
      <c r="X85" s="150" t="n"/>
      <c r="Y85" s="150" t="n"/>
      <c r="Z85" s="150" t="n"/>
      <c r="AA85" s="150" t="n"/>
      <c r="AB85" s="150" t="n"/>
      <c r="AC85" s="150" t="n"/>
      <c r="AD85" s="150" t="n"/>
      <c r="AE85" s="150" t="n"/>
      <c r="AF85" s="150" t="n"/>
      <c r="AG85" s="147">
        <f>IF(OR(C85="",G85="",G85=0),"",IFERROR(INDEX(Lists!$K$2:$K$12,MATCH(C85,Lists!$I$2:$I$12,0)),"AUD"))</f>
        <v/>
      </c>
      <c r="AH85" s="147">
        <f>IF(OR(G85="",G85=0),"",IF(G85&lt;1,TEXT(G85*100,"0")&amp;IFERROR(INDEX(Lists!$U$2:$U$12,MATCH(C85,Lists!$I$2:$I$12,0)),"c"),IFERROR(INDEX(Lists!$L$2:$L$12,MATCH(C85,Lists!$I$2:$I$12,0)),"$")&amp;IF(G85=INT(G85),TEXT(G85,"0"),TEXT(G85,"0.00")))&amp;" "&amp;AG85)</f>
        <v/>
      </c>
      <c r="AI85" s="147">
        <f>IF(X85="","",X85*IFERROR(INDEX(Lists!$M$2:$M$12,MATCH(C85,Lists!$I$2:$I$12,0)),1)/Lists!$Q$2)</f>
        <v/>
      </c>
      <c r="AJ85" s="147">
        <f>IF(Y85="","",Y85*IFERROR(INDEX(Lists!$M$2:$M$12,MATCH(C85,Lists!$I$2:$I$12,0)),1)/Lists!$Q$2)</f>
        <v/>
      </c>
      <c r="AK85" s="105" t="n"/>
      <c r="AL85" s="105" t="n"/>
      <c r="AM85" s="105" t="n"/>
      <c r="AN85" s="105" t="n"/>
      <c r="AO85" s="106" t="n"/>
    </row>
    <row r="86" ht="18" customHeight="1" s="74">
      <c r="A86" s="147">
        <f>IF(OR(F86="",C86="",D86=""),"",IFERROR(INDEX(Lists!$J$2:$J$12,MATCH(C86,Lists!$I$2:$I$12,0)),"XX")&amp;"-"&amp;D86&amp;"-"&amp;TEXT(SUMPRODUCT(($C$2:C86=C86)*($D$2:D86=D86)),"0000"))</f>
        <v/>
      </c>
      <c r="B86" s="152" t="n"/>
      <c r="C86" s="152" t="n"/>
      <c r="D86" s="152" t="n"/>
      <c r="E86" s="150" t="n"/>
      <c r="F86" s="152" t="n"/>
      <c r="G86" s="152" t="n"/>
      <c r="H86" s="152" t="n"/>
      <c r="I86" s="152" t="n"/>
      <c r="J86" s="150" t="n"/>
      <c r="K86" s="150" t="n"/>
      <c r="L86" s="150" t="n"/>
      <c r="M86" s="152" t="n"/>
      <c r="N86" s="150" t="n"/>
      <c r="O86" s="150" t="n"/>
      <c r="P86" s="150" t="n"/>
      <c r="Q86" s="151" t="n"/>
      <c r="R86" s="150" t="n"/>
      <c r="S86" s="150" t="n"/>
      <c r="T86" s="150" t="n"/>
      <c r="U86" s="152" t="n"/>
      <c r="V86" s="150" t="n"/>
      <c r="W86" s="150" t="n"/>
      <c r="X86" s="150" t="n"/>
      <c r="Y86" s="150" t="n"/>
      <c r="Z86" s="150" t="n"/>
      <c r="AA86" s="150" t="n"/>
      <c r="AB86" s="150" t="n"/>
      <c r="AC86" s="150" t="n"/>
      <c r="AD86" s="150" t="n"/>
      <c r="AE86" s="150" t="n"/>
      <c r="AF86" s="150" t="n"/>
      <c r="AG86" s="147">
        <f>IF(OR(C86="",G86="",G86=0),"",IFERROR(INDEX(Lists!$K$2:$K$12,MATCH(C86,Lists!$I$2:$I$12,0)),"AUD"))</f>
        <v/>
      </c>
      <c r="AH86" s="147">
        <f>IF(OR(G86="",G86=0),"",IF(G86&lt;1,TEXT(G86*100,"0")&amp;IFERROR(INDEX(Lists!$U$2:$U$12,MATCH(C86,Lists!$I$2:$I$12,0)),"c"),IFERROR(INDEX(Lists!$L$2:$L$12,MATCH(C86,Lists!$I$2:$I$12,0)),"$")&amp;IF(G86=INT(G86),TEXT(G86,"0"),TEXT(G86,"0.00")))&amp;" "&amp;AG86)</f>
        <v/>
      </c>
      <c r="AI86" s="147">
        <f>IF(X86="","",X86*IFERROR(INDEX(Lists!$M$2:$M$12,MATCH(C86,Lists!$I$2:$I$12,0)),1)/Lists!$Q$2)</f>
        <v/>
      </c>
      <c r="AJ86" s="147">
        <f>IF(Y86="","",Y86*IFERROR(INDEX(Lists!$M$2:$M$12,MATCH(C86,Lists!$I$2:$I$12,0)),1)/Lists!$Q$2)</f>
        <v/>
      </c>
      <c r="AK86" s="105" t="n"/>
      <c r="AL86" s="105" t="n"/>
      <c r="AM86" s="105" t="n"/>
      <c r="AN86" s="105" t="n"/>
      <c r="AO86" s="106" t="n"/>
    </row>
    <row r="87" ht="18" customHeight="1" s="74">
      <c r="A87" s="147">
        <f>IF(OR(F87="",C87="",D87=""),"",IFERROR(INDEX(Lists!$J$2:$J$12,MATCH(C87,Lists!$I$2:$I$12,0)),"XX")&amp;"-"&amp;D87&amp;"-"&amp;TEXT(SUMPRODUCT(($C$2:C87=C87)*($D$2:D87=D87)),"0000"))</f>
        <v/>
      </c>
      <c r="B87" s="152" t="n"/>
      <c r="C87" s="152" t="n"/>
      <c r="D87" s="152" t="n"/>
      <c r="E87" s="150" t="n"/>
      <c r="F87" s="152" t="n"/>
      <c r="G87" s="152" t="n"/>
      <c r="H87" s="152" t="n"/>
      <c r="I87" s="152" t="n"/>
      <c r="J87" s="150" t="n"/>
      <c r="K87" s="150" t="n"/>
      <c r="L87" s="150" t="n"/>
      <c r="M87" s="152" t="n"/>
      <c r="N87" s="150" t="n"/>
      <c r="O87" s="150" t="n"/>
      <c r="P87" s="150" t="n"/>
      <c r="Q87" s="151" t="n"/>
      <c r="R87" s="150" t="n"/>
      <c r="S87" s="150" t="n"/>
      <c r="T87" s="150" t="n"/>
      <c r="U87" s="152" t="n"/>
      <c r="V87" s="150" t="n"/>
      <c r="W87" s="150" t="n"/>
      <c r="X87" s="150" t="n"/>
      <c r="Y87" s="150" t="n"/>
      <c r="Z87" s="150" t="n"/>
      <c r="AA87" s="150" t="n"/>
      <c r="AB87" s="150" t="n"/>
      <c r="AC87" s="150" t="n"/>
      <c r="AD87" s="150" t="n"/>
      <c r="AE87" s="150" t="n"/>
      <c r="AF87" s="150" t="n"/>
      <c r="AG87" s="147">
        <f>IF(OR(C87="",G87="",G87=0),"",IFERROR(INDEX(Lists!$K$2:$K$12,MATCH(C87,Lists!$I$2:$I$12,0)),"AUD"))</f>
        <v/>
      </c>
      <c r="AH87" s="147">
        <f>IF(OR(G87="",G87=0),"",IF(G87&lt;1,TEXT(G87*100,"0")&amp;IFERROR(INDEX(Lists!$U$2:$U$12,MATCH(C87,Lists!$I$2:$I$12,0)),"c"),IFERROR(INDEX(Lists!$L$2:$L$12,MATCH(C87,Lists!$I$2:$I$12,0)),"$")&amp;IF(G87=INT(G87),TEXT(G87,"0"),TEXT(G87,"0.00")))&amp;" "&amp;AG87)</f>
        <v/>
      </c>
      <c r="AI87" s="147">
        <f>IF(X87="","",X87*IFERROR(INDEX(Lists!$M$2:$M$12,MATCH(C87,Lists!$I$2:$I$12,0)),1)/Lists!$Q$2)</f>
        <v/>
      </c>
      <c r="AJ87" s="147">
        <f>IF(Y87="","",Y87*IFERROR(INDEX(Lists!$M$2:$M$12,MATCH(C87,Lists!$I$2:$I$12,0)),1)/Lists!$Q$2)</f>
        <v/>
      </c>
      <c r="AK87" s="105" t="n"/>
      <c r="AL87" s="105" t="n"/>
      <c r="AM87" s="105" t="n"/>
      <c r="AN87" s="105" t="n"/>
      <c r="AO87" s="106" t="n"/>
    </row>
    <row r="88" ht="18" customHeight="1" s="74">
      <c r="A88" s="147">
        <f>IF(OR(F88="",C88="",D88=""),"",IFERROR(INDEX(Lists!$J$2:$J$12,MATCH(C88,Lists!$I$2:$I$12,0)),"XX")&amp;"-"&amp;D88&amp;"-"&amp;TEXT(SUMPRODUCT(($C$2:C88=C88)*($D$2:D88=D88)),"0000"))</f>
        <v/>
      </c>
      <c r="B88" s="152" t="n"/>
      <c r="C88" s="152" t="n"/>
      <c r="D88" s="152" t="n"/>
      <c r="E88" s="150" t="n"/>
      <c r="F88" s="152" t="n"/>
      <c r="G88" s="152" t="n"/>
      <c r="H88" s="152" t="n"/>
      <c r="I88" s="152" t="n"/>
      <c r="J88" s="150" t="n"/>
      <c r="K88" s="150" t="n"/>
      <c r="L88" s="150" t="n"/>
      <c r="M88" s="152" t="n"/>
      <c r="N88" s="150" t="n"/>
      <c r="O88" s="150" t="n"/>
      <c r="P88" s="150" t="n"/>
      <c r="Q88" s="151" t="n"/>
      <c r="R88" s="150" t="n"/>
      <c r="S88" s="150" t="n"/>
      <c r="T88" s="150" t="n"/>
      <c r="U88" s="152" t="n"/>
      <c r="V88" s="150" t="n"/>
      <c r="W88" s="150" t="n"/>
      <c r="X88" s="150" t="n"/>
      <c r="Y88" s="150" t="n"/>
      <c r="Z88" s="150" t="n"/>
      <c r="AA88" s="150" t="n"/>
      <c r="AB88" s="150" t="n"/>
      <c r="AC88" s="150" t="n"/>
      <c r="AD88" s="150" t="n"/>
      <c r="AE88" s="150" t="n"/>
      <c r="AF88" s="150" t="n"/>
      <c r="AG88" s="147">
        <f>IF(OR(C88="",G88="",G88=0),"",IFERROR(INDEX(Lists!$K$2:$K$12,MATCH(C88,Lists!$I$2:$I$12,0)),"AUD"))</f>
        <v/>
      </c>
      <c r="AH88" s="147">
        <f>IF(OR(G88="",G88=0),"",IF(G88&lt;1,TEXT(G88*100,"0")&amp;IFERROR(INDEX(Lists!$U$2:$U$12,MATCH(C88,Lists!$I$2:$I$12,0)),"c"),IFERROR(INDEX(Lists!$L$2:$L$12,MATCH(C88,Lists!$I$2:$I$12,0)),"$")&amp;IF(G88=INT(G88),TEXT(G88,"0"),TEXT(G88,"0.00")))&amp;" "&amp;AG88)</f>
        <v/>
      </c>
      <c r="AI88" s="147">
        <f>IF(X88="","",X88*IFERROR(INDEX(Lists!$M$2:$M$12,MATCH(C88,Lists!$I$2:$I$12,0)),1)/Lists!$Q$2)</f>
        <v/>
      </c>
      <c r="AJ88" s="147">
        <f>IF(Y88="","",Y88*IFERROR(INDEX(Lists!$M$2:$M$12,MATCH(C88,Lists!$I$2:$I$12,0)),1)/Lists!$Q$2)</f>
        <v/>
      </c>
      <c r="AK88" s="105" t="n"/>
      <c r="AL88" s="105" t="n"/>
      <c r="AM88" s="105" t="n"/>
      <c r="AN88" s="105" t="n"/>
      <c r="AO88" s="106" t="n"/>
    </row>
    <row r="89" ht="18" customHeight="1" s="74">
      <c r="A89" s="147">
        <f>IF(OR(F89="",C89="",D89=""),"",IFERROR(INDEX(Lists!$J$2:$J$12,MATCH(C89,Lists!$I$2:$I$12,0)),"XX")&amp;"-"&amp;D89&amp;"-"&amp;TEXT(SUMPRODUCT(($C$2:C89=C89)*($D$2:D89=D89)),"0000"))</f>
        <v/>
      </c>
      <c r="B89" s="152" t="n"/>
      <c r="C89" s="152" t="n"/>
      <c r="D89" s="152" t="n"/>
      <c r="E89" s="150" t="n"/>
      <c r="F89" s="152" t="n"/>
      <c r="G89" s="152" t="n"/>
      <c r="H89" s="152" t="n"/>
      <c r="I89" s="152" t="n"/>
      <c r="J89" s="150" t="n"/>
      <c r="K89" s="150" t="n"/>
      <c r="L89" s="150" t="n"/>
      <c r="M89" s="152" t="n"/>
      <c r="N89" s="150" t="n"/>
      <c r="O89" s="150" t="n"/>
      <c r="P89" s="150" t="n"/>
      <c r="Q89" s="151" t="n"/>
      <c r="R89" s="150" t="n"/>
      <c r="S89" s="150" t="n"/>
      <c r="T89" s="150" t="n"/>
      <c r="U89" s="152" t="n"/>
      <c r="V89" s="150" t="n"/>
      <c r="W89" s="150" t="n"/>
      <c r="X89" s="150" t="n"/>
      <c r="Y89" s="150" t="n"/>
      <c r="Z89" s="150" t="n"/>
      <c r="AA89" s="150" t="n"/>
      <c r="AB89" s="150" t="n"/>
      <c r="AC89" s="150" t="n"/>
      <c r="AD89" s="150" t="n"/>
      <c r="AE89" s="150" t="n"/>
      <c r="AF89" s="150" t="n"/>
      <c r="AG89" s="147">
        <f>IF(OR(C89="",G89="",G89=0),"",IFERROR(INDEX(Lists!$K$2:$K$12,MATCH(C89,Lists!$I$2:$I$12,0)),"AUD"))</f>
        <v/>
      </c>
      <c r="AH89" s="147">
        <f>IF(OR(G89="",G89=0),"",IF(G89&lt;1,TEXT(G89*100,"0")&amp;IFERROR(INDEX(Lists!$U$2:$U$12,MATCH(C89,Lists!$I$2:$I$12,0)),"c"),IFERROR(INDEX(Lists!$L$2:$L$12,MATCH(C89,Lists!$I$2:$I$12,0)),"$")&amp;IF(G89=INT(G89),TEXT(G89,"0"),TEXT(G89,"0.00")))&amp;" "&amp;AG89)</f>
        <v/>
      </c>
      <c r="AI89" s="147">
        <f>IF(X89="","",X89*IFERROR(INDEX(Lists!$M$2:$M$12,MATCH(C89,Lists!$I$2:$I$12,0)),1)/Lists!$Q$2)</f>
        <v/>
      </c>
      <c r="AJ89" s="147">
        <f>IF(Y89="","",Y89*IFERROR(INDEX(Lists!$M$2:$M$12,MATCH(C89,Lists!$I$2:$I$12,0)),1)/Lists!$Q$2)</f>
        <v/>
      </c>
      <c r="AK89" s="105" t="n"/>
      <c r="AL89" s="105" t="n"/>
      <c r="AM89" s="105" t="n"/>
      <c r="AN89" s="105" t="n"/>
      <c r="AO89" s="106" t="n"/>
    </row>
    <row r="90" ht="18" customHeight="1" s="74">
      <c r="A90" s="147">
        <f>IF(OR(F90="",C90="",D90=""),"",IFERROR(INDEX(Lists!$J$2:$J$12,MATCH(C90,Lists!$I$2:$I$12,0)),"XX")&amp;"-"&amp;D90&amp;"-"&amp;TEXT(SUMPRODUCT(($C$2:C90=C90)*($D$2:D90=D90)),"0000"))</f>
        <v/>
      </c>
      <c r="B90" s="152" t="n"/>
      <c r="C90" s="152" t="n"/>
      <c r="D90" s="152" t="n"/>
      <c r="E90" s="150" t="n"/>
      <c r="F90" s="152" t="n"/>
      <c r="G90" s="152" t="n"/>
      <c r="H90" s="152" t="n"/>
      <c r="I90" s="152" t="n"/>
      <c r="J90" s="150" t="n"/>
      <c r="K90" s="150" t="n"/>
      <c r="L90" s="150" t="n"/>
      <c r="M90" s="152" t="n"/>
      <c r="N90" s="150" t="n"/>
      <c r="O90" s="150" t="n"/>
      <c r="P90" s="150" t="n"/>
      <c r="Q90" s="151" t="n"/>
      <c r="R90" s="150" t="n"/>
      <c r="S90" s="150" t="n"/>
      <c r="T90" s="150" t="n"/>
      <c r="U90" s="152" t="n"/>
      <c r="V90" s="150" t="n"/>
      <c r="W90" s="150" t="n"/>
      <c r="X90" s="150" t="n"/>
      <c r="Y90" s="150" t="n"/>
      <c r="Z90" s="150" t="n"/>
      <c r="AA90" s="150" t="n"/>
      <c r="AB90" s="150" t="n"/>
      <c r="AC90" s="150" t="n"/>
      <c r="AD90" s="150" t="n"/>
      <c r="AE90" s="150" t="n"/>
      <c r="AF90" s="150" t="n"/>
      <c r="AG90" s="147">
        <f>IF(OR(C90="",G90="",G90=0),"",IFERROR(INDEX(Lists!$K$2:$K$12,MATCH(C90,Lists!$I$2:$I$12,0)),"AUD"))</f>
        <v/>
      </c>
      <c r="AH90" s="147">
        <f>IF(OR(G90="",G90=0),"",IF(G90&lt;1,TEXT(G90*100,"0")&amp;IFERROR(INDEX(Lists!$U$2:$U$12,MATCH(C90,Lists!$I$2:$I$12,0)),"c"),IFERROR(INDEX(Lists!$L$2:$L$12,MATCH(C90,Lists!$I$2:$I$12,0)),"$")&amp;IF(G90=INT(G90),TEXT(G90,"0"),TEXT(G90,"0.00")))&amp;" "&amp;AG90)</f>
        <v/>
      </c>
      <c r="AI90" s="147">
        <f>IF(X90="","",X90*IFERROR(INDEX(Lists!$M$2:$M$12,MATCH(C90,Lists!$I$2:$I$12,0)),1)/Lists!$Q$2)</f>
        <v/>
      </c>
      <c r="AJ90" s="147">
        <f>IF(Y90="","",Y90*IFERROR(INDEX(Lists!$M$2:$M$12,MATCH(C90,Lists!$I$2:$I$12,0)),1)/Lists!$Q$2)</f>
        <v/>
      </c>
      <c r="AK90" s="105" t="n"/>
      <c r="AL90" s="105" t="n"/>
      <c r="AM90" s="105" t="n"/>
      <c r="AN90" s="105" t="n"/>
      <c r="AO90" s="106" t="n"/>
    </row>
    <row r="91" ht="18" customHeight="1" s="74">
      <c r="A91" s="147">
        <f>IF(OR(F91="",C91="",D91=""),"",IFERROR(INDEX(Lists!$J$2:$J$12,MATCH(C91,Lists!$I$2:$I$12,0)),"XX")&amp;"-"&amp;D91&amp;"-"&amp;TEXT(SUMPRODUCT(($C$2:C91=C91)*($D$2:D91=D91)),"0000"))</f>
        <v/>
      </c>
      <c r="B91" s="152" t="n"/>
      <c r="C91" s="152" t="n"/>
      <c r="D91" s="152" t="n"/>
      <c r="E91" s="150" t="n"/>
      <c r="F91" s="152" t="n"/>
      <c r="G91" s="152" t="n"/>
      <c r="H91" s="152" t="n"/>
      <c r="I91" s="152" t="n"/>
      <c r="J91" s="150" t="n"/>
      <c r="K91" s="150" t="n"/>
      <c r="L91" s="150" t="n"/>
      <c r="M91" s="152" t="n"/>
      <c r="N91" s="150" t="n"/>
      <c r="O91" s="150" t="n"/>
      <c r="P91" s="150" t="n"/>
      <c r="Q91" s="151" t="n"/>
      <c r="R91" s="150" t="n"/>
      <c r="S91" s="150" t="n"/>
      <c r="T91" s="150" t="n"/>
      <c r="U91" s="152" t="n"/>
      <c r="V91" s="150" t="n"/>
      <c r="W91" s="150" t="n"/>
      <c r="X91" s="150" t="n"/>
      <c r="Y91" s="150" t="n"/>
      <c r="Z91" s="150" t="n"/>
      <c r="AA91" s="150" t="n"/>
      <c r="AB91" s="150" t="n"/>
      <c r="AC91" s="150" t="n"/>
      <c r="AD91" s="150" t="n"/>
      <c r="AE91" s="150" t="n"/>
      <c r="AF91" s="150" t="n"/>
      <c r="AG91" s="147">
        <f>IF(OR(C91="",G91="",G91=0),"",IFERROR(INDEX(Lists!$K$2:$K$12,MATCH(C91,Lists!$I$2:$I$12,0)),"AUD"))</f>
        <v/>
      </c>
      <c r="AH91" s="147">
        <f>IF(OR(G91="",G91=0),"",IF(G91&lt;1,TEXT(G91*100,"0")&amp;IFERROR(INDEX(Lists!$U$2:$U$12,MATCH(C91,Lists!$I$2:$I$12,0)),"c"),IFERROR(INDEX(Lists!$L$2:$L$12,MATCH(C91,Lists!$I$2:$I$12,0)),"$")&amp;IF(G91=INT(G91),TEXT(G91,"0"),TEXT(G91,"0.00")))&amp;" "&amp;AG91)</f>
        <v/>
      </c>
      <c r="AI91" s="147">
        <f>IF(X91="","",X91*IFERROR(INDEX(Lists!$M$2:$M$12,MATCH(C91,Lists!$I$2:$I$12,0)),1)/Lists!$Q$2)</f>
        <v/>
      </c>
      <c r="AJ91" s="147">
        <f>IF(Y91="","",Y91*IFERROR(INDEX(Lists!$M$2:$M$12,MATCH(C91,Lists!$I$2:$I$12,0)),1)/Lists!$Q$2)</f>
        <v/>
      </c>
      <c r="AK91" s="105" t="n"/>
      <c r="AL91" s="105" t="n"/>
      <c r="AM91" s="105" t="n"/>
      <c r="AN91" s="105" t="n"/>
      <c r="AO91" s="106" t="n"/>
    </row>
    <row r="92" ht="18" customHeight="1" s="74">
      <c r="A92" s="147">
        <f>IF(OR(F92="",C92="",D92=""),"",IFERROR(INDEX(Lists!$J$2:$J$12,MATCH(C92,Lists!$I$2:$I$12,0)),"XX")&amp;"-"&amp;D92&amp;"-"&amp;TEXT(SUMPRODUCT(($C$2:C92=C92)*($D$2:D92=D92)),"0000"))</f>
        <v/>
      </c>
      <c r="B92" s="152" t="n"/>
      <c r="C92" s="152" t="n"/>
      <c r="D92" s="152" t="n"/>
      <c r="E92" s="150" t="n"/>
      <c r="F92" s="152" t="n"/>
      <c r="G92" s="152" t="n"/>
      <c r="H92" s="152" t="n"/>
      <c r="I92" s="152" t="n"/>
      <c r="J92" s="150" t="n"/>
      <c r="K92" s="150" t="n"/>
      <c r="L92" s="150" t="n"/>
      <c r="M92" s="152" t="n"/>
      <c r="N92" s="150" t="n"/>
      <c r="O92" s="150" t="n"/>
      <c r="P92" s="150" t="n"/>
      <c r="Q92" s="151" t="n"/>
      <c r="R92" s="150" t="n"/>
      <c r="S92" s="150" t="n"/>
      <c r="T92" s="150" t="n"/>
      <c r="U92" s="152" t="n"/>
      <c r="V92" s="150" t="n"/>
      <c r="W92" s="150" t="n"/>
      <c r="X92" s="150" t="n"/>
      <c r="Y92" s="150" t="n"/>
      <c r="Z92" s="150" t="n"/>
      <c r="AA92" s="150" t="n"/>
      <c r="AB92" s="150" t="n"/>
      <c r="AC92" s="150" t="n"/>
      <c r="AD92" s="150" t="n"/>
      <c r="AE92" s="150" t="n"/>
      <c r="AF92" s="150" t="n"/>
      <c r="AG92" s="147">
        <f>IF(OR(C92="",G92="",G92=0),"",IFERROR(INDEX(Lists!$K$2:$K$12,MATCH(C92,Lists!$I$2:$I$12,0)),"AUD"))</f>
        <v/>
      </c>
      <c r="AH92" s="147">
        <f>IF(OR(G92="",G92=0),"",IF(G92&lt;1,TEXT(G92*100,"0")&amp;IFERROR(INDEX(Lists!$U$2:$U$12,MATCH(C92,Lists!$I$2:$I$12,0)),"c"),IFERROR(INDEX(Lists!$L$2:$L$12,MATCH(C92,Lists!$I$2:$I$12,0)),"$")&amp;IF(G92=INT(G92),TEXT(G92,"0"),TEXT(G92,"0.00")))&amp;" "&amp;AG92)</f>
        <v/>
      </c>
      <c r="AI92" s="147">
        <f>IF(X92="","",X92*IFERROR(INDEX(Lists!$M$2:$M$12,MATCH(C92,Lists!$I$2:$I$12,0)),1)/Lists!$Q$2)</f>
        <v/>
      </c>
      <c r="AJ92" s="147">
        <f>IF(Y92="","",Y92*IFERROR(INDEX(Lists!$M$2:$M$12,MATCH(C92,Lists!$I$2:$I$12,0)),1)/Lists!$Q$2)</f>
        <v/>
      </c>
      <c r="AK92" s="105" t="n"/>
      <c r="AL92" s="105" t="n"/>
      <c r="AM92" s="105" t="n"/>
      <c r="AN92" s="105" t="n"/>
      <c r="AO92" s="106" t="n"/>
    </row>
    <row r="93" ht="18" customHeight="1" s="74">
      <c r="A93" s="147">
        <f>IF(OR(F93="",C93="",D93=""),"",IFERROR(INDEX(Lists!$J$2:$J$12,MATCH(C93,Lists!$I$2:$I$12,0)),"XX")&amp;"-"&amp;D93&amp;"-"&amp;TEXT(SUMPRODUCT(($C$2:C93=C93)*($D$2:D93=D93)),"0000"))</f>
        <v/>
      </c>
      <c r="B93" s="152" t="n"/>
      <c r="C93" s="152" t="n"/>
      <c r="D93" s="152" t="n"/>
      <c r="E93" s="150" t="n"/>
      <c r="F93" s="152" t="n"/>
      <c r="G93" s="152" t="n"/>
      <c r="H93" s="152" t="n"/>
      <c r="I93" s="152" t="n"/>
      <c r="J93" s="150" t="n"/>
      <c r="K93" s="150" t="n"/>
      <c r="L93" s="150" t="n"/>
      <c r="M93" s="152" t="n"/>
      <c r="N93" s="150" t="n"/>
      <c r="O93" s="150" t="n"/>
      <c r="P93" s="150" t="n"/>
      <c r="Q93" s="151" t="n"/>
      <c r="R93" s="150" t="n"/>
      <c r="S93" s="150" t="n"/>
      <c r="T93" s="150" t="n"/>
      <c r="U93" s="152" t="n"/>
      <c r="V93" s="150" t="n"/>
      <c r="W93" s="150" t="n"/>
      <c r="X93" s="150" t="n"/>
      <c r="Y93" s="150" t="n"/>
      <c r="Z93" s="150" t="n"/>
      <c r="AA93" s="150" t="n"/>
      <c r="AB93" s="150" t="n"/>
      <c r="AC93" s="150" t="n"/>
      <c r="AD93" s="150" t="n"/>
      <c r="AE93" s="150" t="n"/>
      <c r="AF93" s="150" t="n"/>
      <c r="AG93" s="147">
        <f>IF(OR(C93="",G93="",G93=0),"",IFERROR(INDEX(Lists!$K$2:$K$12,MATCH(C93,Lists!$I$2:$I$12,0)),"AUD"))</f>
        <v/>
      </c>
      <c r="AH93" s="147">
        <f>IF(OR(G93="",G93=0),"",IF(G93&lt;1,TEXT(G93*100,"0")&amp;IFERROR(INDEX(Lists!$U$2:$U$12,MATCH(C93,Lists!$I$2:$I$12,0)),"c"),IFERROR(INDEX(Lists!$L$2:$L$12,MATCH(C93,Lists!$I$2:$I$12,0)),"$")&amp;IF(G93=INT(G93),TEXT(G93,"0"),TEXT(G93,"0.00")))&amp;" "&amp;AG93)</f>
        <v/>
      </c>
      <c r="AI93" s="147">
        <f>IF(X93="","",X93*IFERROR(INDEX(Lists!$M$2:$M$12,MATCH(C93,Lists!$I$2:$I$12,0)),1)/Lists!$Q$2)</f>
        <v/>
      </c>
      <c r="AJ93" s="147">
        <f>IF(Y93="","",Y93*IFERROR(INDEX(Lists!$M$2:$M$12,MATCH(C93,Lists!$I$2:$I$12,0)),1)/Lists!$Q$2)</f>
        <v/>
      </c>
      <c r="AK93" s="105" t="n"/>
      <c r="AL93" s="105" t="n"/>
      <c r="AM93" s="105" t="n"/>
      <c r="AN93" s="105" t="n"/>
      <c r="AO93" s="106" t="n"/>
    </row>
    <row r="94" ht="18" customHeight="1" s="74">
      <c r="A94" s="147">
        <f>IF(OR(F94="",C94="",D94=""),"",IFERROR(INDEX(Lists!$J$2:$J$12,MATCH(C94,Lists!$I$2:$I$12,0)),"XX")&amp;"-"&amp;D94&amp;"-"&amp;TEXT(SUMPRODUCT(($C$2:C94=C94)*($D$2:D94=D94)),"0000"))</f>
        <v/>
      </c>
      <c r="B94" s="152" t="n"/>
      <c r="C94" s="152" t="n"/>
      <c r="D94" s="152" t="n"/>
      <c r="E94" s="150" t="n"/>
      <c r="F94" s="152" t="n"/>
      <c r="G94" s="152" t="n"/>
      <c r="H94" s="152" t="n"/>
      <c r="I94" s="152" t="n"/>
      <c r="J94" s="150" t="n"/>
      <c r="K94" s="150" t="n"/>
      <c r="L94" s="150" t="n"/>
      <c r="M94" s="152" t="n"/>
      <c r="N94" s="150" t="n"/>
      <c r="O94" s="150" t="n"/>
      <c r="P94" s="150" t="n"/>
      <c r="Q94" s="151" t="n"/>
      <c r="R94" s="150" t="n"/>
      <c r="S94" s="150" t="n"/>
      <c r="T94" s="150" t="n"/>
      <c r="U94" s="152" t="n"/>
      <c r="V94" s="150" t="n"/>
      <c r="W94" s="150" t="n"/>
      <c r="X94" s="150" t="n"/>
      <c r="Y94" s="150" t="n"/>
      <c r="Z94" s="150" t="n"/>
      <c r="AA94" s="150" t="n"/>
      <c r="AB94" s="150" t="n"/>
      <c r="AC94" s="150" t="n"/>
      <c r="AD94" s="150" t="n"/>
      <c r="AE94" s="150" t="n"/>
      <c r="AF94" s="150" t="n"/>
      <c r="AG94" s="147">
        <f>IF(OR(C94="",G94="",G94=0),"",IFERROR(INDEX(Lists!$K$2:$K$12,MATCH(C94,Lists!$I$2:$I$12,0)),"AUD"))</f>
        <v/>
      </c>
      <c r="AH94" s="147">
        <f>IF(OR(G94="",G94=0),"",IF(G94&lt;1,TEXT(G94*100,"0")&amp;IFERROR(INDEX(Lists!$U$2:$U$12,MATCH(C94,Lists!$I$2:$I$12,0)),"c"),IFERROR(INDEX(Lists!$L$2:$L$12,MATCH(C94,Lists!$I$2:$I$12,0)),"$")&amp;IF(G94=INT(G94),TEXT(G94,"0"),TEXT(G94,"0.00")))&amp;" "&amp;AG94)</f>
        <v/>
      </c>
      <c r="AI94" s="147">
        <f>IF(X94="","",X94*IFERROR(INDEX(Lists!$M$2:$M$12,MATCH(C94,Lists!$I$2:$I$12,0)),1)/Lists!$Q$2)</f>
        <v/>
      </c>
      <c r="AJ94" s="147">
        <f>IF(Y94="","",Y94*IFERROR(INDEX(Lists!$M$2:$M$12,MATCH(C94,Lists!$I$2:$I$12,0)),1)/Lists!$Q$2)</f>
        <v/>
      </c>
      <c r="AK94" s="105" t="n"/>
      <c r="AL94" s="105" t="n"/>
      <c r="AM94" s="105" t="n"/>
      <c r="AN94" s="105" t="n"/>
      <c r="AO94" s="106" t="n"/>
    </row>
    <row r="95" ht="18" customHeight="1" s="74">
      <c r="A95" s="147">
        <f>IF(OR(F95="",C95="",D95=""),"",IFERROR(INDEX(Lists!$J$2:$J$12,MATCH(C95,Lists!$I$2:$I$12,0)),"XX")&amp;"-"&amp;D95&amp;"-"&amp;TEXT(SUMPRODUCT(($C$2:C95=C95)*($D$2:D95=D95)),"0000"))</f>
        <v/>
      </c>
      <c r="B95" s="152" t="n"/>
      <c r="C95" s="152" t="n"/>
      <c r="D95" s="152" t="n"/>
      <c r="E95" s="150" t="n"/>
      <c r="F95" s="152" t="n"/>
      <c r="G95" s="152" t="n"/>
      <c r="H95" s="152" t="n"/>
      <c r="I95" s="152" t="n"/>
      <c r="J95" s="150" t="n"/>
      <c r="K95" s="150" t="n"/>
      <c r="L95" s="150" t="n"/>
      <c r="M95" s="152" t="n"/>
      <c r="N95" s="150" t="n"/>
      <c r="O95" s="150" t="n"/>
      <c r="P95" s="150" t="n"/>
      <c r="Q95" s="151" t="n"/>
      <c r="R95" s="150" t="n"/>
      <c r="S95" s="150" t="n"/>
      <c r="T95" s="150" t="n"/>
      <c r="U95" s="152" t="n"/>
      <c r="V95" s="150" t="n"/>
      <c r="W95" s="150" t="n"/>
      <c r="X95" s="150" t="n"/>
      <c r="Y95" s="150" t="n"/>
      <c r="Z95" s="150" t="n"/>
      <c r="AA95" s="150" t="n"/>
      <c r="AB95" s="150" t="n"/>
      <c r="AC95" s="150" t="n"/>
      <c r="AD95" s="150" t="n"/>
      <c r="AE95" s="150" t="n"/>
      <c r="AF95" s="150" t="n"/>
      <c r="AG95" s="147">
        <f>IF(OR(C95="",G95="",G95=0),"",IFERROR(INDEX(Lists!$K$2:$K$12,MATCH(C95,Lists!$I$2:$I$12,0)),"AUD"))</f>
        <v/>
      </c>
      <c r="AH95" s="147">
        <f>IF(OR(G95="",G95=0),"",IF(G95&lt;1,TEXT(G95*100,"0")&amp;IFERROR(INDEX(Lists!$U$2:$U$12,MATCH(C95,Lists!$I$2:$I$12,0)),"c"),IFERROR(INDEX(Lists!$L$2:$L$12,MATCH(C95,Lists!$I$2:$I$12,0)),"$")&amp;IF(G95=INT(G95),TEXT(G95,"0"),TEXT(G95,"0.00")))&amp;" "&amp;AG95)</f>
        <v/>
      </c>
      <c r="AI95" s="147">
        <f>IF(X95="","",X95*IFERROR(INDEX(Lists!$M$2:$M$12,MATCH(C95,Lists!$I$2:$I$12,0)),1)/Lists!$Q$2)</f>
        <v/>
      </c>
      <c r="AJ95" s="147">
        <f>IF(Y95="","",Y95*IFERROR(INDEX(Lists!$M$2:$M$12,MATCH(C95,Lists!$I$2:$I$12,0)),1)/Lists!$Q$2)</f>
        <v/>
      </c>
      <c r="AK95" s="105" t="n"/>
      <c r="AL95" s="105" t="n"/>
      <c r="AM95" s="105" t="n"/>
      <c r="AN95" s="105" t="n"/>
      <c r="AO95" s="106" t="n"/>
    </row>
    <row r="96" ht="18" customHeight="1" s="74">
      <c r="A96" s="147">
        <f>IF(OR(F96="",C96="",D96=""),"",IFERROR(INDEX(Lists!$J$2:$J$12,MATCH(C96,Lists!$I$2:$I$12,0)),"XX")&amp;"-"&amp;D96&amp;"-"&amp;TEXT(SUMPRODUCT(($C$2:C96=C96)*($D$2:D96=D96)),"0000"))</f>
        <v/>
      </c>
      <c r="B96" s="152" t="n"/>
      <c r="C96" s="152" t="n"/>
      <c r="D96" s="152" t="n"/>
      <c r="E96" s="150" t="n"/>
      <c r="F96" s="152" t="n"/>
      <c r="G96" s="152" t="n"/>
      <c r="H96" s="152" t="n"/>
      <c r="I96" s="152" t="n"/>
      <c r="J96" s="150" t="n"/>
      <c r="K96" s="150" t="n"/>
      <c r="L96" s="150" t="n"/>
      <c r="M96" s="152" t="n"/>
      <c r="N96" s="150" t="n"/>
      <c r="O96" s="150" t="n"/>
      <c r="P96" s="150" t="n"/>
      <c r="Q96" s="151" t="n"/>
      <c r="R96" s="150" t="n"/>
      <c r="S96" s="150" t="n"/>
      <c r="T96" s="150" t="n"/>
      <c r="U96" s="152" t="n"/>
      <c r="V96" s="150" t="n"/>
      <c r="W96" s="150" t="n"/>
      <c r="X96" s="150" t="n"/>
      <c r="Y96" s="150" t="n"/>
      <c r="Z96" s="150" t="n"/>
      <c r="AA96" s="150" t="n"/>
      <c r="AB96" s="150" t="n"/>
      <c r="AC96" s="150" t="n"/>
      <c r="AD96" s="150" t="n"/>
      <c r="AE96" s="150" t="n"/>
      <c r="AF96" s="150" t="n"/>
      <c r="AG96" s="147">
        <f>IF(OR(C96="",G96="",G96=0),"",IFERROR(INDEX(Lists!$K$2:$K$12,MATCH(C96,Lists!$I$2:$I$12,0)),"AUD"))</f>
        <v/>
      </c>
      <c r="AH96" s="147">
        <f>IF(OR(G96="",G96=0),"",IF(G96&lt;1,TEXT(G96*100,"0")&amp;IFERROR(INDEX(Lists!$U$2:$U$12,MATCH(C96,Lists!$I$2:$I$12,0)),"c"),IFERROR(INDEX(Lists!$L$2:$L$12,MATCH(C96,Lists!$I$2:$I$12,0)),"$")&amp;IF(G96=INT(G96),TEXT(G96,"0"),TEXT(G96,"0.00")))&amp;" "&amp;AG96)</f>
        <v/>
      </c>
      <c r="AI96" s="147">
        <f>IF(X96="","",X96*IFERROR(INDEX(Lists!$M$2:$M$12,MATCH(C96,Lists!$I$2:$I$12,0)),1)/Lists!$Q$2)</f>
        <v/>
      </c>
      <c r="AJ96" s="147">
        <f>IF(Y96="","",Y96*IFERROR(INDEX(Lists!$M$2:$M$12,MATCH(C96,Lists!$I$2:$I$12,0)),1)/Lists!$Q$2)</f>
        <v/>
      </c>
      <c r="AK96" s="105" t="n"/>
      <c r="AL96" s="105" t="n"/>
      <c r="AM96" s="105" t="n"/>
      <c r="AN96" s="105" t="n"/>
      <c r="AO96" s="106" t="n"/>
    </row>
    <row r="97" ht="18" customHeight="1" s="74">
      <c r="A97" s="147">
        <f>IF(OR(F97="",C97="",D97=""),"",IFERROR(INDEX(Lists!$J$2:$J$12,MATCH(C97,Lists!$I$2:$I$12,0)),"XX")&amp;"-"&amp;D97&amp;"-"&amp;TEXT(SUMPRODUCT(($C$2:C97=C97)*($D$2:D97=D97)),"0000"))</f>
        <v/>
      </c>
      <c r="B97" s="152" t="n"/>
      <c r="C97" s="152" t="n"/>
      <c r="D97" s="152" t="n"/>
      <c r="E97" s="150" t="n"/>
      <c r="F97" s="152" t="n"/>
      <c r="G97" s="152" t="n"/>
      <c r="H97" s="152" t="n"/>
      <c r="I97" s="152" t="n"/>
      <c r="J97" s="150" t="n"/>
      <c r="K97" s="150" t="n"/>
      <c r="L97" s="150" t="n"/>
      <c r="M97" s="152" t="n"/>
      <c r="N97" s="150" t="n"/>
      <c r="O97" s="150" t="n"/>
      <c r="P97" s="150" t="n"/>
      <c r="Q97" s="151" t="n"/>
      <c r="R97" s="150" t="n"/>
      <c r="S97" s="150" t="n"/>
      <c r="T97" s="150" t="n"/>
      <c r="U97" s="152" t="n"/>
      <c r="V97" s="150" t="n"/>
      <c r="W97" s="150" t="n"/>
      <c r="X97" s="150" t="n"/>
      <c r="Y97" s="150" t="n"/>
      <c r="Z97" s="150" t="n"/>
      <c r="AA97" s="150" t="n"/>
      <c r="AB97" s="150" t="n"/>
      <c r="AC97" s="150" t="n"/>
      <c r="AD97" s="150" t="n"/>
      <c r="AE97" s="150" t="n"/>
      <c r="AF97" s="150" t="n"/>
      <c r="AG97" s="147">
        <f>IF(OR(C97="",G97="",G97=0),"",IFERROR(INDEX(Lists!$K$2:$K$12,MATCH(C97,Lists!$I$2:$I$12,0)),"AUD"))</f>
        <v/>
      </c>
      <c r="AH97" s="147">
        <f>IF(OR(G97="",G97=0),"",IF(G97&lt;1,TEXT(G97*100,"0")&amp;IFERROR(INDEX(Lists!$U$2:$U$12,MATCH(C97,Lists!$I$2:$I$12,0)),"c"),IFERROR(INDEX(Lists!$L$2:$L$12,MATCH(C97,Lists!$I$2:$I$12,0)),"$")&amp;IF(G97=INT(G97),TEXT(G97,"0"),TEXT(G97,"0.00")))&amp;" "&amp;AG97)</f>
        <v/>
      </c>
      <c r="AI97" s="147">
        <f>IF(X97="","",X97*IFERROR(INDEX(Lists!$M$2:$M$12,MATCH(C97,Lists!$I$2:$I$12,0)),1)/Lists!$Q$2)</f>
        <v/>
      </c>
      <c r="AJ97" s="147">
        <f>IF(Y97="","",Y97*IFERROR(INDEX(Lists!$M$2:$M$12,MATCH(C97,Lists!$I$2:$I$12,0)),1)/Lists!$Q$2)</f>
        <v/>
      </c>
      <c r="AK97" s="105" t="n"/>
      <c r="AL97" s="105" t="n"/>
      <c r="AM97" s="105" t="n"/>
      <c r="AN97" s="105" t="n"/>
      <c r="AO97" s="106" t="n"/>
    </row>
    <row r="98" ht="18" customHeight="1" s="74">
      <c r="A98" s="147">
        <f>IF(OR(F98="",C98="",D98=""),"",IFERROR(INDEX(Lists!$J$2:$J$12,MATCH(C98,Lists!$I$2:$I$12,0)),"XX")&amp;"-"&amp;D98&amp;"-"&amp;TEXT(SUMPRODUCT(($C$2:C98=C98)*($D$2:D98=D98)),"0000"))</f>
        <v/>
      </c>
      <c r="B98" s="152" t="n"/>
      <c r="C98" s="152" t="n"/>
      <c r="D98" s="152" t="n"/>
      <c r="E98" s="150" t="n"/>
      <c r="F98" s="152" t="n"/>
      <c r="G98" s="152" t="n"/>
      <c r="H98" s="152" t="n"/>
      <c r="I98" s="152" t="n"/>
      <c r="J98" s="150" t="n"/>
      <c r="K98" s="150" t="n"/>
      <c r="L98" s="150" t="n"/>
      <c r="M98" s="152" t="n"/>
      <c r="N98" s="150" t="n"/>
      <c r="O98" s="150" t="n"/>
      <c r="P98" s="150" t="n"/>
      <c r="Q98" s="151" t="n"/>
      <c r="R98" s="150" t="n"/>
      <c r="S98" s="150" t="n"/>
      <c r="T98" s="150" t="n"/>
      <c r="U98" s="152" t="n"/>
      <c r="V98" s="150" t="n"/>
      <c r="W98" s="150" t="n"/>
      <c r="X98" s="150" t="n"/>
      <c r="Y98" s="150" t="n"/>
      <c r="Z98" s="150" t="n"/>
      <c r="AA98" s="150" t="n"/>
      <c r="AB98" s="150" t="n"/>
      <c r="AC98" s="150" t="n"/>
      <c r="AD98" s="150" t="n"/>
      <c r="AE98" s="150" t="n"/>
      <c r="AF98" s="150" t="n"/>
      <c r="AG98" s="147">
        <f>IF(OR(C98="",G98="",G98=0),"",IFERROR(INDEX(Lists!$K$2:$K$12,MATCH(C98,Lists!$I$2:$I$12,0)),"AUD"))</f>
        <v/>
      </c>
      <c r="AH98" s="147">
        <f>IF(OR(G98="",G98=0),"",IF(G98&lt;1,TEXT(G98*100,"0")&amp;IFERROR(INDEX(Lists!$U$2:$U$12,MATCH(C98,Lists!$I$2:$I$12,0)),"c"),IFERROR(INDEX(Lists!$L$2:$L$12,MATCH(C98,Lists!$I$2:$I$12,0)),"$")&amp;IF(G98=INT(G98),TEXT(G98,"0"),TEXT(G98,"0.00")))&amp;" "&amp;AG98)</f>
        <v/>
      </c>
      <c r="AI98" s="147">
        <f>IF(X98="","",X98*IFERROR(INDEX(Lists!$M$2:$M$12,MATCH(C98,Lists!$I$2:$I$12,0)),1)/Lists!$Q$2)</f>
        <v/>
      </c>
      <c r="AJ98" s="147">
        <f>IF(Y98="","",Y98*IFERROR(INDEX(Lists!$M$2:$M$12,MATCH(C98,Lists!$I$2:$I$12,0)),1)/Lists!$Q$2)</f>
        <v/>
      </c>
      <c r="AK98" s="105" t="n"/>
      <c r="AL98" s="105" t="n"/>
      <c r="AM98" s="105" t="n"/>
      <c r="AN98" s="105" t="n"/>
      <c r="AO98" s="106" t="n"/>
    </row>
    <row r="99" ht="18" customHeight="1" s="74">
      <c r="A99" s="147">
        <f>IF(OR(F99="",C99="",D99=""),"",IFERROR(INDEX(Lists!$J$2:$J$12,MATCH(C99,Lists!$I$2:$I$12,0)),"XX")&amp;"-"&amp;D99&amp;"-"&amp;TEXT(SUMPRODUCT(($C$2:C99=C99)*($D$2:D99=D99)),"0000"))</f>
        <v/>
      </c>
      <c r="B99" s="152" t="n"/>
      <c r="C99" s="152" t="n"/>
      <c r="D99" s="152" t="n"/>
      <c r="E99" s="150" t="n"/>
      <c r="F99" s="152" t="n"/>
      <c r="G99" s="152" t="n"/>
      <c r="H99" s="152" t="n"/>
      <c r="I99" s="152" t="n"/>
      <c r="J99" s="150" t="n"/>
      <c r="K99" s="150" t="n"/>
      <c r="L99" s="150" t="n"/>
      <c r="M99" s="152" t="n"/>
      <c r="N99" s="150" t="n"/>
      <c r="O99" s="150" t="n"/>
      <c r="P99" s="150" t="n"/>
      <c r="Q99" s="151" t="n"/>
      <c r="R99" s="150" t="n"/>
      <c r="S99" s="150" t="n"/>
      <c r="T99" s="150" t="n"/>
      <c r="U99" s="152" t="n"/>
      <c r="V99" s="150" t="n"/>
      <c r="W99" s="150" t="n"/>
      <c r="X99" s="150" t="n"/>
      <c r="Y99" s="150" t="n"/>
      <c r="Z99" s="150" t="n"/>
      <c r="AA99" s="150" t="n"/>
      <c r="AB99" s="150" t="n"/>
      <c r="AC99" s="150" t="n"/>
      <c r="AD99" s="150" t="n"/>
      <c r="AE99" s="150" t="n"/>
      <c r="AF99" s="150" t="n"/>
      <c r="AG99" s="147">
        <f>IF(OR(C99="",G99="",G99=0),"",IFERROR(INDEX(Lists!$K$2:$K$12,MATCH(C99,Lists!$I$2:$I$12,0)),"AUD"))</f>
        <v/>
      </c>
      <c r="AH99" s="147">
        <f>IF(OR(G99="",G99=0),"",IF(G99&lt;1,TEXT(G99*100,"0")&amp;IFERROR(INDEX(Lists!$U$2:$U$12,MATCH(C99,Lists!$I$2:$I$12,0)),"c"),IFERROR(INDEX(Lists!$L$2:$L$12,MATCH(C99,Lists!$I$2:$I$12,0)),"$")&amp;IF(G99=INT(G99),TEXT(G99,"0"),TEXT(G99,"0.00")))&amp;" "&amp;AG99)</f>
        <v/>
      </c>
      <c r="AI99" s="147">
        <f>IF(X99="","",X99*IFERROR(INDEX(Lists!$M$2:$M$12,MATCH(C99,Lists!$I$2:$I$12,0)),1)/Lists!$Q$2)</f>
        <v/>
      </c>
      <c r="AJ99" s="147">
        <f>IF(Y99="","",Y99*IFERROR(INDEX(Lists!$M$2:$M$12,MATCH(C99,Lists!$I$2:$I$12,0)),1)/Lists!$Q$2)</f>
        <v/>
      </c>
      <c r="AK99" s="105" t="n"/>
      <c r="AL99" s="105" t="n"/>
      <c r="AM99" s="105" t="n"/>
      <c r="AN99" s="105" t="n"/>
      <c r="AO99" s="106" t="n"/>
    </row>
    <row r="100" ht="18" customHeight="1" s="74">
      <c r="A100" s="147">
        <f>IF(OR(F100="",C100="",D100=""),"",IFERROR(INDEX(Lists!$J$2:$J$12,MATCH(C100,Lists!$I$2:$I$12,0)),"XX")&amp;"-"&amp;D100&amp;"-"&amp;TEXT(SUMPRODUCT(($C$2:C100=C100)*($D$2:D100=D100)),"0000"))</f>
        <v/>
      </c>
      <c r="B100" s="152" t="n"/>
      <c r="C100" s="152" t="n"/>
      <c r="D100" s="152" t="n"/>
      <c r="E100" s="150" t="n"/>
      <c r="F100" s="152" t="n"/>
      <c r="G100" s="152" t="n"/>
      <c r="H100" s="152" t="n"/>
      <c r="I100" s="152" t="n"/>
      <c r="J100" s="150" t="n"/>
      <c r="K100" s="150" t="n"/>
      <c r="L100" s="150" t="n"/>
      <c r="M100" s="152" t="n"/>
      <c r="N100" s="150" t="n"/>
      <c r="O100" s="150" t="n"/>
      <c r="P100" s="150" t="n"/>
      <c r="Q100" s="151" t="n"/>
      <c r="R100" s="150" t="n"/>
      <c r="S100" s="150" t="n"/>
      <c r="T100" s="150" t="n"/>
      <c r="U100" s="152" t="n"/>
      <c r="V100" s="150" t="n"/>
      <c r="W100" s="150" t="n"/>
      <c r="X100" s="150" t="n"/>
      <c r="Y100" s="150" t="n"/>
      <c r="Z100" s="150" t="n"/>
      <c r="AA100" s="150" t="n"/>
      <c r="AB100" s="150" t="n"/>
      <c r="AC100" s="150" t="n"/>
      <c r="AD100" s="150" t="n"/>
      <c r="AE100" s="150" t="n"/>
      <c r="AF100" s="150" t="n"/>
      <c r="AG100" s="147">
        <f>IF(OR(C100="",G100="",G100=0),"",IFERROR(INDEX(Lists!$K$2:$K$12,MATCH(C100,Lists!$I$2:$I$12,0)),"AUD"))</f>
        <v/>
      </c>
      <c r="AH100" s="147">
        <f>IF(OR(G100="",G100=0),"",IF(G100&lt;1,TEXT(G100*100,"0")&amp;IFERROR(INDEX(Lists!$U$2:$U$12,MATCH(C100,Lists!$I$2:$I$12,0)),"c"),IFERROR(INDEX(Lists!$L$2:$L$12,MATCH(C100,Lists!$I$2:$I$12,0)),"$")&amp;IF(G100=INT(G100),TEXT(G100,"0"),TEXT(G100,"0.00")))&amp;" "&amp;AG100)</f>
        <v/>
      </c>
      <c r="AI100" s="147">
        <f>IF(X100="","",X100*IFERROR(INDEX(Lists!$M$2:$M$12,MATCH(C100,Lists!$I$2:$I$12,0)),1)/Lists!$Q$2)</f>
        <v/>
      </c>
      <c r="AJ100" s="147">
        <f>IF(Y100="","",Y100*IFERROR(INDEX(Lists!$M$2:$M$12,MATCH(C100,Lists!$I$2:$I$12,0)),1)/Lists!$Q$2)</f>
        <v/>
      </c>
      <c r="AK100" s="105" t="n"/>
      <c r="AL100" s="105" t="n"/>
      <c r="AM100" s="105" t="n"/>
      <c r="AN100" s="105" t="n"/>
      <c r="AO100" s="106" t="n"/>
    </row>
    <row r="101" ht="18" customHeight="1" s="74">
      <c r="A101" s="147">
        <f>IF(OR(F101="",C101="",D101=""),"",IFERROR(INDEX(Lists!$J$2:$J$12,MATCH(C101,Lists!$I$2:$I$12,0)),"XX")&amp;"-"&amp;D101&amp;"-"&amp;TEXT(SUMPRODUCT(($C$2:C101=C101)*($D$2:D101=D101)),"0000"))</f>
        <v/>
      </c>
      <c r="B101" s="152" t="n"/>
      <c r="C101" s="152" t="n"/>
      <c r="D101" s="152" t="n"/>
      <c r="E101" s="150" t="n"/>
      <c r="F101" s="152" t="n"/>
      <c r="G101" s="152" t="n"/>
      <c r="H101" s="152" t="n"/>
      <c r="I101" s="152" t="n"/>
      <c r="J101" s="150" t="n"/>
      <c r="K101" s="150" t="n"/>
      <c r="L101" s="150" t="n"/>
      <c r="M101" s="152" t="n"/>
      <c r="N101" s="150" t="n"/>
      <c r="O101" s="150" t="n"/>
      <c r="P101" s="150" t="n"/>
      <c r="Q101" s="151" t="n"/>
      <c r="R101" s="150" t="n"/>
      <c r="S101" s="150" t="n"/>
      <c r="T101" s="150" t="n"/>
      <c r="U101" s="152" t="n"/>
      <c r="V101" s="150" t="n"/>
      <c r="W101" s="150" t="n"/>
      <c r="X101" s="150" t="n"/>
      <c r="Y101" s="150" t="n"/>
      <c r="Z101" s="150" t="n"/>
      <c r="AA101" s="150" t="n"/>
      <c r="AB101" s="150" t="n"/>
      <c r="AC101" s="150" t="n"/>
      <c r="AD101" s="150" t="n"/>
      <c r="AE101" s="150" t="n"/>
      <c r="AF101" s="150" t="n"/>
      <c r="AG101" s="147">
        <f>IF(OR(C101="",G101="",G101=0),"",IFERROR(INDEX(Lists!$K$2:$K$12,MATCH(C101,Lists!$I$2:$I$12,0)),"AUD"))</f>
        <v/>
      </c>
      <c r="AH101" s="147">
        <f>IF(OR(G101="",G101=0),"",IF(G101&lt;1,TEXT(G101*100,"0")&amp;IFERROR(INDEX(Lists!$U$2:$U$12,MATCH(C101,Lists!$I$2:$I$12,0)),"c"),IFERROR(INDEX(Lists!$L$2:$L$12,MATCH(C101,Lists!$I$2:$I$12,0)),"$")&amp;IF(G101=INT(G101),TEXT(G101,"0"),TEXT(G101,"0.00")))&amp;" "&amp;AG101)</f>
        <v/>
      </c>
      <c r="AI101" s="147">
        <f>IF(X101="","",X101*IFERROR(INDEX(Lists!$M$2:$M$12,MATCH(C101,Lists!$I$2:$I$12,0)),1)/Lists!$Q$2)</f>
        <v/>
      </c>
      <c r="AJ101" s="147">
        <f>IF(Y101="","",Y101*IFERROR(INDEX(Lists!$M$2:$M$12,MATCH(C101,Lists!$I$2:$I$12,0)),1)/Lists!$Q$2)</f>
        <v/>
      </c>
      <c r="AK101" s="105" t="n"/>
      <c r="AL101" s="105" t="n"/>
      <c r="AM101" s="105" t="n"/>
      <c r="AN101" s="105" t="n"/>
      <c r="AO101" s="106" t="n"/>
    </row>
    <row r="102" ht="18" customHeight="1" s="74">
      <c r="A102" s="147">
        <f>IF(OR(F102="",C102="",D102=""),"",IFERROR(INDEX(Lists!$J$2:$J$12,MATCH(C102,Lists!$I$2:$I$12,0)),"XX")&amp;"-"&amp;D102&amp;"-"&amp;TEXT(SUMPRODUCT(($C$2:C102=C102)*($D$2:D102=D102)),"0000"))</f>
        <v/>
      </c>
      <c r="B102" s="152" t="n"/>
      <c r="C102" s="152" t="n"/>
      <c r="D102" s="152" t="n"/>
      <c r="E102" s="150" t="n"/>
      <c r="F102" s="152" t="n"/>
      <c r="G102" s="152" t="n"/>
      <c r="H102" s="152" t="n"/>
      <c r="I102" s="152" t="n"/>
      <c r="J102" s="150" t="n"/>
      <c r="K102" s="150" t="n"/>
      <c r="L102" s="150" t="n"/>
      <c r="M102" s="152" t="n"/>
      <c r="N102" s="150" t="n"/>
      <c r="O102" s="150" t="n"/>
      <c r="P102" s="150" t="n"/>
      <c r="Q102" s="151" t="n"/>
      <c r="R102" s="150" t="n"/>
      <c r="S102" s="150" t="n"/>
      <c r="T102" s="150" t="n"/>
      <c r="U102" s="152" t="n"/>
      <c r="V102" s="150" t="n"/>
      <c r="W102" s="150" t="n"/>
      <c r="X102" s="150" t="n"/>
      <c r="Y102" s="150" t="n"/>
      <c r="Z102" s="150" t="n"/>
      <c r="AA102" s="150" t="n"/>
      <c r="AB102" s="150" t="n"/>
      <c r="AC102" s="150" t="n"/>
      <c r="AD102" s="150" t="n"/>
      <c r="AE102" s="150" t="n"/>
      <c r="AF102" s="150" t="n"/>
      <c r="AG102" s="147">
        <f>IF(OR(C102="",G102="",G102=0),"",IFERROR(INDEX(Lists!$K$2:$K$12,MATCH(C102,Lists!$I$2:$I$12,0)),"AUD"))</f>
        <v/>
      </c>
      <c r="AH102" s="147">
        <f>IF(OR(G102="",G102=0),"",IF(G102&lt;1,TEXT(G102*100,"0")&amp;IFERROR(INDEX(Lists!$U$2:$U$12,MATCH(C102,Lists!$I$2:$I$12,0)),"c"),IFERROR(INDEX(Lists!$L$2:$L$12,MATCH(C102,Lists!$I$2:$I$12,0)),"$")&amp;IF(G102=INT(G102),TEXT(G102,"0"),TEXT(G102,"0.00")))&amp;" "&amp;AG102)</f>
        <v/>
      </c>
      <c r="AI102" s="147">
        <f>IF(X102="","",X102*IFERROR(INDEX(Lists!$M$2:$M$12,MATCH(C102,Lists!$I$2:$I$12,0)),1)/Lists!$Q$2)</f>
        <v/>
      </c>
      <c r="AJ102" s="147">
        <f>IF(Y102="","",Y102*IFERROR(INDEX(Lists!$M$2:$M$12,MATCH(C102,Lists!$I$2:$I$12,0)),1)/Lists!$Q$2)</f>
        <v/>
      </c>
      <c r="AK102" s="105" t="n"/>
      <c r="AL102" s="105" t="n"/>
      <c r="AM102" s="105" t="n"/>
      <c r="AN102" s="105" t="n"/>
      <c r="AO102" s="106" t="n"/>
    </row>
    <row r="103" ht="18" customHeight="1" s="74">
      <c r="A103" s="147">
        <f>IF(OR(F103="",C103="",D103=""),"",IFERROR(INDEX(Lists!$J$2:$J$12,MATCH(C103,Lists!$I$2:$I$12,0)),"XX")&amp;"-"&amp;D103&amp;"-"&amp;TEXT(SUMPRODUCT(($C$2:C103=C103)*($D$2:D103=D103)),"0000"))</f>
        <v/>
      </c>
      <c r="B103" s="152" t="n"/>
      <c r="C103" s="152" t="n"/>
      <c r="D103" s="152" t="n"/>
      <c r="E103" s="150" t="n"/>
      <c r="F103" s="152" t="n"/>
      <c r="G103" s="152" t="n"/>
      <c r="H103" s="152" t="n"/>
      <c r="I103" s="152" t="n"/>
      <c r="J103" s="150" t="n"/>
      <c r="K103" s="150" t="n"/>
      <c r="L103" s="150" t="n"/>
      <c r="M103" s="152" t="n"/>
      <c r="N103" s="150" t="n"/>
      <c r="O103" s="150" t="n"/>
      <c r="P103" s="150" t="n"/>
      <c r="Q103" s="151" t="n"/>
      <c r="R103" s="150" t="n"/>
      <c r="S103" s="150" t="n"/>
      <c r="T103" s="150" t="n"/>
      <c r="U103" s="152" t="n"/>
      <c r="V103" s="150" t="n"/>
      <c r="W103" s="150" t="n"/>
      <c r="X103" s="150" t="n"/>
      <c r="Y103" s="150" t="n"/>
      <c r="Z103" s="150" t="n"/>
      <c r="AA103" s="150" t="n"/>
      <c r="AB103" s="150" t="n"/>
      <c r="AC103" s="150" t="n"/>
      <c r="AD103" s="150" t="n"/>
      <c r="AE103" s="150" t="n"/>
      <c r="AF103" s="150" t="n"/>
      <c r="AG103" s="147">
        <f>IF(OR(C103="",G103="",G103=0),"",IFERROR(INDEX(Lists!$K$2:$K$12,MATCH(C103,Lists!$I$2:$I$12,0)),"AUD"))</f>
        <v/>
      </c>
      <c r="AH103" s="147">
        <f>IF(OR(G103="",G103=0),"",IF(G103&lt;1,TEXT(G103*100,"0")&amp;IFERROR(INDEX(Lists!$U$2:$U$12,MATCH(C103,Lists!$I$2:$I$12,0)),"c"),IFERROR(INDEX(Lists!$L$2:$L$12,MATCH(C103,Lists!$I$2:$I$12,0)),"$")&amp;IF(G103=INT(G103),TEXT(G103,"0"),TEXT(G103,"0.00")))&amp;" "&amp;AG103)</f>
        <v/>
      </c>
      <c r="AI103" s="147">
        <f>IF(X103="","",X103*IFERROR(INDEX(Lists!$M$2:$M$12,MATCH(C103,Lists!$I$2:$I$12,0)),1)/Lists!$Q$2)</f>
        <v/>
      </c>
      <c r="AJ103" s="147">
        <f>IF(Y103="","",Y103*IFERROR(INDEX(Lists!$M$2:$M$12,MATCH(C103,Lists!$I$2:$I$12,0)),1)/Lists!$Q$2)</f>
        <v/>
      </c>
      <c r="AK103" s="105" t="n"/>
      <c r="AL103" s="105" t="n"/>
      <c r="AM103" s="105" t="n"/>
      <c r="AN103" s="105" t="n"/>
      <c r="AO103" s="106" t="n"/>
    </row>
    <row r="104" ht="18" customHeight="1" s="74">
      <c r="A104" s="147">
        <f>IF(OR(F104="",C104="",D104=""),"",IFERROR(INDEX(Lists!$J$2:$J$12,MATCH(C104,Lists!$I$2:$I$12,0)),"XX")&amp;"-"&amp;D104&amp;"-"&amp;TEXT(SUMPRODUCT(($C$2:C104=C104)*($D$2:D104=D104)),"0000"))</f>
        <v/>
      </c>
      <c r="B104" s="152" t="n"/>
      <c r="C104" s="152" t="n"/>
      <c r="D104" s="152" t="n"/>
      <c r="E104" s="150" t="n"/>
      <c r="F104" s="152" t="n"/>
      <c r="G104" s="152" t="n"/>
      <c r="H104" s="152" t="n"/>
      <c r="I104" s="152" t="n"/>
      <c r="J104" s="150" t="n"/>
      <c r="K104" s="150" t="n"/>
      <c r="L104" s="150" t="n"/>
      <c r="M104" s="152" t="n"/>
      <c r="N104" s="150" t="n"/>
      <c r="O104" s="150" t="n"/>
      <c r="P104" s="150" t="n"/>
      <c r="Q104" s="151" t="n"/>
      <c r="R104" s="150" t="n"/>
      <c r="S104" s="150" t="n"/>
      <c r="T104" s="150" t="n"/>
      <c r="U104" s="152" t="n"/>
      <c r="V104" s="150" t="n"/>
      <c r="W104" s="150" t="n"/>
      <c r="X104" s="150" t="n"/>
      <c r="Y104" s="150" t="n"/>
      <c r="Z104" s="150" t="n"/>
      <c r="AA104" s="150" t="n"/>
      <c r="AB104" s="150" t="n"/>
      <c r="AC104" s="150" t="n"/>
      <c r="AD104" s="150" t="n"/>
      <c r="AE104" s="150" t="n"/>
      <c r="AF104" s="150" t="n"/>
      <c r="AG104" s="147">
        <f>IF(OR(C104="",G104="",G104=0),"",IFERROR(INDEX(Lists!$K$2:$K$12,MATCH(C104,Lists!$I$2:$I$12,0)),"AUD"))</f>
        <v/>
      </c>
      <c r="AH104" s="147">
        <f>IF(OR(G104="",G104=0),"",IF(G104&lt;1,TEXT(G104*100,"0")&amp;IFERROR(INDEX(Lists!$U$2:$U$12,MATCH(C104,Lists!$I$2:$I$12,0)),"c"),IFERROR(INDEX(Lists!$L$2:$L$12,MATCH(C104,Lists!$I$2:$I$12,0)),"$")&amp;IF(G104=INT(G104),TEXT(G104,"0"),TEXT(G104,"0.00")))&amp;" "&amp;AG104)</f>
        <v/>
      </c>
      <c r="AI104" s="147">
        <f>IF(X104="","",X104*IFERROR(INDEX(Lists!$M$2:$M$12,MATCH(C104,Lists!$I$2:$I$12,0)),1)/Lists!$Q$2)</f>
        <v/>
      </c>
      <c r="AJ104" s="147">
        <f>IF(Y104="","",Y104*IFERROR(INDEX(Lists!$M$2:$M$12,MATCH(C104,Lists!$I$2:$I$12,0)),1)/Lists!$Q$2)</f>
        <v/>
      </c>
      <c r="AK104" s="105" t="n"/>
      <c r="AL104" s="105" t="n"/>
      <c r="AM104" s="105" t="n"/>
      <c r="AN104" s="105" t="n"/>
      <c r="AO104" s="106" t="n"/>
    </row>
    <row r="105" ht="18" customHeight="1" s="74">
      <c r="A105" s="147">
        <f>IF(OR(F105="",C105="",D105=""),"",IFERROR(INDEX(Lists!$J$2:$J$12,MATCH(C105,Lists!$I$2:$I$12,0)),"XX")&amp;"-"&amp;D105&amp;"-"&amp;TEXT(SUMPRODUCT(($C$2:C105=C105)*($D$2:D105=D105)),"0000"))</f>
        <v/>
      </c>
      <c r="B105" s="152" t="n"/>
      <c r="C105" s="152" t="n"/>
      <c r="D105" s="152" t="n"/>
      <c r="E105" s="150" t="n"/>
      <c r="F105" s="152" t="n"/>
      <c r="G105" s="152" t="n"/>
      <c r="H105" s="152" t="n"/>
      <c r="I105" s="152" t="n"/>
      <c r="J105" s="150" t="n"/>
      <c r="K105" s="150" t="n"/>
      <c r="L105" s="150" t="n"/>
      <c r="M105" s="152" t="n"/>
      <c r="N105" s="150" t="n"/>
      <c r="O105" s="150" t="n"/>
      <c r="P105" s="150" t="n"/>
      <c r="Q105" s="151" t="n"/>
      <c r="R105" s="150" t="n"/>
      <c r="S105" s="150" t="n"/>
      <c r="T105" s="150" t="n"/>
      <c r="U105" s="152" t="n"/>
      <c r="V105" s="150" t="n"/>
      <c r="W105" s="150" t="n"/>
      <c r="X105" s="150" t="n"/>
      <c r="Y105" s="150" t="n"/>
      <c r="Z105" s="150" t="n"/>
      <c r="AA105" s="150" t="n"/>
      <c r="AB105" s="150" t="n"/>
      <c r="AC105" s="150" t="n"/>
      <c r="AD105" s="150" t="n"/>
      <c r="AE105" s="150" t="n"/>
      <c r="AF105" s="150" t="n"/>
      <c r="AG105" s="147">
        <f>IF(OR(C105="",G105="",G105=0),"",IFERROR(INDEX(Lists!$K$2:$K$12,MATCH(C105,Lists!$I$2:$I$12,0)),"AUD"))</f>
        <v/>
      </c>
      <c r="AH105" s="147">
        <f>IF(OR(G105="",G105=0),"",IF(G105&lt;1,TEXT(G105*100,"0")&amp;IFERROR(INDEX(Lists!$U$2:$U$12,MATCH(C105,Lists!$I$2:$I$12,0)),"c"),IFERROR(INDEX(Lists!$L$2:$L$12,MATCH(C105,Lists!$I$2:$I$12,0)),"$")&amp;IF(G105=INT(G105),TEXT(G105,"0"),TEXT(G105,"0.00")))&amp;" "&amp;AG105)</f>
        <v/>
      </c>
      <c r="AI105" s="147">
        <f>IF(X105="","",X105*IFERROR(INDEX(Lists!$M$2:$M$12,MATCH(C105,Lists!$I$2:$I$12,0)),1)/Lists!$Q$2)</f>
        <v/>
      </c>
      <c r="AJ105" s="147">
        <f>IF(Y105="","",Y105*IFERROR(INDEX(Lists!$M$2:$M$12,MATCH(C105,Lists!$I$2:$I$12,0)),1)/Lists!$Q$2)</f>
        <v/>
      </c>
      <c r="AK105" s="105" t="n"/>
      <c r="AL105" s="105" t="n"/>
      <c r="AM105" s="105" t="n"/>
      <c r="AN105" s="105" t="n"/>
      <c r="AO105" s="106" t="n"/>
    </row>
    <row r="106" ht="18" customHeight="1" s="74">
      <c r="A106" s="147">
        <f>IF(OR(F106="",C106="",D106=""),"",IFERROR(INDEX(Lists!$J$2:$J$12,MATCH(C106,Lists!$I$2:$I$12,0)),"XX")&amp;"-"&amp;D106&amp;"-"&amp;TEXT(SUMPRODUCT(($C$2:C106=C106)*($D$2:D106=D106)),"0000"))</f>
        <v/>
      </c>
      <c r="B106" s="152" t="n"/>
      <c r="C106" s="152" t="n"/>
      <c r="D106" s="152" t="n"/>
      <c r="E106" s="150" t="n"/>
      <c r="F106" s="152" t="n"/>
      <c r="G106" s="152" t="n"/>
      <c r="H106" s="152" t="n"/>
      <c r="I106" s="152" t="n"/>
      <c r="J106" s="150" t="n"/>
      <c r="K106" s="150" t="n"/>
      <c r="L106" s="150" t="n"/>
      <c r="M106" s="152" t="n"/>
      <c r="N106" s="150" t="n"/>
      <c r="O106" s="150" t="n"/>
      <c r="P106" s="150" t="n"/>
      <c r="Q106" s="151" t="n"/>
      <c r="R106" s="150" t="n"/>
      <c r="S106" s="150" t="n"/>
      <c r="T106" s="150" t="n"/>
      <c r="U106" s="152" t="n"/>
      <c r="V106" s="150" t="n"/>
      <c r="W106" s="150" t="n"/>
      <c r="X106" s="150" t="n"/>
      <c r="Y106" s="150" t="n"/>
      <c r="Z106" s="150" t="n"/>
      <c r="AA106" s="150" t="n"/>
      <c r="AB106" s="150" t="n"/>
      <c r="AC106" s="150" t="n"/>
      <c r="AD106" s="150" t="n"/>
      <c r="AE106" s="150" t="n"/>
      <c r="AF106" s="150" t="n"/>
      <c r="AG106" s="147">
        <f>IF(OR(C106="",G106="",G106=0),"",IFERROR(INDEX(Lists!$K$2:$K$12,MATCH(C106,Lists!$I$2:$I$12,0)),"AUD"))</f>
        <v/>
      </c>
      <c r="AH106" s="147">
        <f>IF(OR(G106="",G106=0),"",IF(G106&lt;1,TEXT(G106*100,"0")&amp;IFERROR(INDEX(Lists!$U$2:$U$12,MATCH(C106,Lists!$I$2:$I$12,0)),"c"),IFERROR(INDEX(Lists!$L$2:$L$12,MATCH(C106,Lists!$I$2:$I$12,0)),"$")&amp;IF(G106=INT(G106),TEXT(G106,"0"),TEXT(G106,"0.00")))&amp;" "&amp;AG106)</f>
        <v/>
      </c>
      <c r="AI106" s="147">
        <f>IF(X106="","",X106*IFERROR(INDEX(Lists!$M$2:$M$12,MATCH(C106,Lists!$I$2:$I$12,0)),1)/Lists!$Q$2)</f>
        <v/>
      </c>
      <c r="AJ106" s="147">
        <f>IF(Y106="","",Y106*IFERROR(INDEX(Lists!$M$2:$M$12,MATCH(C106,Lists!$I$2:$I$12,0)),1)/Lists!$Q$2)</f>
        <v/>
      </c>
      <c r="AK106" s="105" t="n"/>
      <c r="AL106" s="105" t="n"/>
      <c r="AM106" s="105" t="n"/>
      <c r="AN106" s="105" t="n"/>
      <c r="AO106" s="106" t="n"/>
    </row>
    <row r="107" ht="18" customHeight="1" s="74">
      <c r="A107" s="147">
        <f>IF(OR(F107="",C107="",D107=""),"",IFERROR(INDEX(Lists!$J$2:$J$12,MATCH(C107,Lists!$I$2:$I$12,0)),"XX")&amp;"-"&amp;D107&amp;"-"&amp;TEXT(SUMPRODUCT(($C$2:C107=C107)*($D$2:D107=D107)),"0000"))</f>
        <v/>
      </c>
      <c r="B107" s="152" t="n"/>
      <c r="C107" s="152" t="n"/>
      <c r="D107" s="152" t="n"/>
      <c r="E107" s="150" t="n"/>
      <c r="F107" s="152" t="n"/>
      <c r="G107" s="152" t="n"/>
      <c r="H107" s="152" t="n"/>
      <c r="I107" s="152" t="n"/>
      <c r="J107" s="150" t="n"/>
      <c r="K107" s="150" t="n"/>
      <c r="L107" s="150" t="n"/>
      <c r="M107" s="152" t="n"/>
      <c r="N107" s="150" t="n"/>
      <c r="O107" s="150" t="n"/>
      <c r="P107" s="150" t="n"/>
      <c r="Q107" s="151" t="n"/>
      <c r="R107" s="150" t="n"/>
      <c r="S107" s="150" t="n"/>
      <c r="T107" s="150" t="n"/>
      <c r="U107" s="152" t="n"/>
      <c r="V107" s="150" t="n"/>
      <c r="W107" s="150" t="n"/>
      <c r="X107" s="150" t="n"/>
      <c r="Y107" s="150" t="n"/>
      <c r="Z107" s="150" t="n"/>
      <c r="AA107" s="150" t="n"/>
      <c r="AB107" s="150" t="n"/>
      <c r="AC107" s="150" t="n"/>
      <c r="AD107" s="150" t="n"/>
      <c r="AE107" s="150" t="n"/>
      <c r="AF107" s="150" t="n"/>
      <c r="AG107" s="147">
        <f>IF(OR(C107="",G107="",G107=0),"",IFERROR(INDEX(Lists!$K$2:$K$12,MATCH(C107,Lists!$I$2:$I$12,0)),"AUD"))</f>
        <v/>
      </c>
      <c r="AH107" s="147">
        <f>IF(OR(G107="",G107=0),"",IF(G107&lt;1,TEXT(G107*100,"0")&amp;IFERROR(INDEX(Lists!$U$2:$U$12,MATCH(C107,Lists!$I$2:$I$12,0)),"c"),IFERROR(INDEX(Lists!$L$2:$L$12,MATCH(C107,Lists!$I$2:$I$12,0)),"$")&amp;IF(G107=INT(G107),TEXT(G107,"0"),TEXT(G107,"0.00")))&amp;" "&amp;AG107)</f>
        <v/>
      </c>
      <c r="AI107" s="147">
        <f>IF(X107="","",X107*IFERROR(INDEX(Lists!$M$2:$M$12,MATCH(C107,Lists!$I$2:$I$12,0)),1)/Lists!$Q$2)</f>
        <v/>
      </c>
      <c r="AJ107" s="147">
        <f>IF(Y107="","",Y107*IFERROR(INDEX(Lists!$M$2:$M$12,MATCH(C107,Lists!$I$2:$I$12,0)),1)/Lists!$Q$2)</f>
        <v/>
      </c>
      <c r="AK107" s="105" t="n"/>
      <c r="AL107" s="105" t="n"/>
      <c r="AM107" s="105" t="n"/>
      <c r="AN107" s="105" t="n"/>
      <c r="AO107" s="106" t="n"/>
    </row>
    <row r="108" ht="18" customHeight="1" s="74">
      <c r="A108" s="147">
        <f>IF(OR(F108="",C108="",D108=""),"",IFERROR(INDEX(Lists!$J$2:$J$12,MATCH(C108,Lists!$I$2:$I$12,0)),"XX")&amp;"-"&amp;D108&amp;"-"&amp;TEXT(SUMPRODUCT(($C$2:C108=C108)*($D$2:D108=D108)),"0000"))</f>
        <v/>
      </c>
      <c r="B108" s="152" t="n"/>
      <c r="C108" s="152" t="n"/>
      <c r="D108" s="152" t="n"/>
      <c r="E108" s="150" t="n"/>
      <c r="F108" s="152" t="n"/>
      <c r="G108" s="152" t="n"/>
      <c r="H108" s="152" t="n"/>
      <c r="I108" s="152" t="n"/>
      <c r="J108" s="150" t="n"/>
      <c r="K108" s="150" t="n"/>
      <c r="L108" s="150" t="n"/>
      <c r="M108" s="152" t="n"/>
      <c r="N108" s="150" t="n"/>
      <c r="O108" s="150" t="n"/>
      <c r="P108" s="150" t="n"/>
      <c r="Q108" s="151" t="n"/>
      <c r="R108" s="150" t="n"/>
      <c r="S108" s="150" t="n"/>
      <c r="T108" s="150" t="n"/>
      <c r="U108" s="152" t="n"/>
      <c r="V108" s="150" t="n"/>
      <c r="W108" s="150" t="n"/>
      <c r="X108" s="150" t="n"/>
      <c r="Y108" s="150" t="n"/>
      <c r="Z108" s="150" t="n"/>
      <c r="AA108" s="150" t="n"/>
      <c r="AB108" s="150" t="n"/>
      <c r="AC108" s="150" t="n"/>
      <c r="AD108" s="150" t="n"/>
      <c r="AE108" s="150" t="n"/>
      <c r="AF108" s="150" t="n"/>
      <c r="AG108" s="147">
        <f>IF(OR(C108="",G108="",G108=0),"",IFERROR(INDEX(Lists!$K$2:$K$12,MATCH(C108,Lists!$I$2:$I$12,0)),"AUD"))</f>
        <v/>
      </c>
      <c r="AH108" s="147">
        <f>IF(OR(G108="",G108=0),"",IF(G108&lt;1,TEXT(G108*100,"0")&amp;IFERROR(INDEX(Lists!$U$2:$U$12,MATCH(C108,Lists!$I$2:$I$12,0)),"c"),IFERROR(INDEX(Lists!$L$2:$L$12,MATCH(C108,Lists!$I$2:$I$12,0)),"$")&amp;IF(G108=INT(G108),TEXT(G108,"0"),TEXT(G108,"0.00")))&amp;" "&amp;AG108)</f>
        <v/>
      </c>
      <c r="AI108" s="147">
        <f>IF(X108="","",X108*IFERROR(INDEX(Lists!$M$2:$M$12,MATCH(C108,Lists!$I$2:$I$12,0)),1)/Lists!$Q$2)</f>
        <v/>
      </c>
      <c r="AJ108" s="147">
        <f>IF(Y108="","",Y108*IFERROR(INDEX(Lists!$M$2:$M$12,MATCH(C108,Lists!$I$2:$I$12,0)),1)/Lists!$Q$2)</f>
        <v/>
      </c>
      <c r="AK108" s="105" t="n"/>
      <c r="AL108" s="105" t="n"/>
      <c r="AM108" s="105" t="n"/>
      <c r="AN108" s="105" t="n"/>
      <c r="AO108" s="106" t="n"/>
    </row>
    <row r="109" ht="18" customHeight="1" s="74">
      <c r="A109" s="147">
        <f>IF(OR(F109="",C109="",D109=""),"",IFERROR(INDEX(Lists!$J$2:$J$12,MATCH(C109,Lists!$I$2:$I$12,0)),"XX")&amp;"-"&amp;D109&amp;"-"&amp;TEXT(SUMPRODUCT(($C$2:C109=C109)*($D$2:D109=D109)),"0000"))</f>
        <v/>
      </c>
      <c r="B109" s="152" t="n"/>
      <c r="C109" s="152" t="n"/>
      <c r="D109" s="152" t="n"/>
      <c r="E109" s="150" t="n"/>
      <c r="F109" s="152" t="n"/>
      <c r="G109" s="152" t="n"/>
      <c r="H109" s="152" t="n"/>
      <c r="I109" s="152" t="n"/>
      <c r="J109" s="150" t="n"/>
      <c r="K109" s="150" t="n"/>
      <c r="L109" s="150" t="n"/>
      <c r="M109" s="152" t="n"/>
      <c r="N109" s="150" t="n"/>
      <c r="O109" s="150" t="n"/>
      <c r="P109" s="150" t="n"/>
      <c r="Q109" s="151" t="n"/>
      <c r="R109" s="150" t="n"/>
      <c r="S109" s="150" t="n"/>
      <c r="T109" s="150" t="n"/>
      <c r="U109" s="152" t="n"/>
      <c r="V109" s="150" t="n"/>
      <c r="W109" s="150" t="n"/>
      <c r="X109" s="150" t="n"/>
      <c r="Y109" s="150" t="n"/>
      <c r="Z109" s="150" t="n"/>
      <c r="AA109" s="150" t="n"/>
      <c r="AB109" s="150" t="n"/>
      <c r="AC109" s="150" t="n"/>
      <c r="AD109" s="150" t="n"/>
      <c r="AE109" s="150" t="n"/>
      <c r="AF109" s="150" t="n"/>
      <c r="AG109" s="147">
        <f>IF(OR(C109="",G109="",G109=0),"",IFERROR(INDEX(Lists!$K$2:$K$12,MATCH(C109,Lists!$I$2:$I$12,0)),"AUD"))</f>
        <v/>
      </c>
      <c r="AH109" s="147">
        <f>IF(OR(G109="",G109=0),"",IF(G109&lt;1,TEXT(G109*100,"0")&amp;IFERROR(INDEX(Lists!$U$2:$U$12,MATCH(C109,Lists!$I$2:$I$12,0)),"c"),IFERROR(INDEX(Lists!$L$2:$L$12,MATCH(C109,Lists!$I$2:$I$12,0)),"$")&amp;IF(G109=INT(G109),TEXT(G109,"0"),TEXT(G109,"0.00")))&amp;" "&amp;AG109)</f>
        <v/>
      </c>
      <c r="AI109" s="147">
        <f>IF(X109="","",X109*IFERROR(INDEX(Lists!$M$2:$M$12,MATCH(C109,Lists!$I$2:$I$12,0)),1)/Lists!$Q$2)</f>
        <v/>
      </c>
      <c r="AJ109" s="147">
        <f>IF(Y109="","",Y109*IFERROR(INDEX(Lists!$M$2:$M$12,MATCH(C109,Lists!$I$2:$I$12,0)),1)/Lists!$Q$2)</f>
        <v/>
      </c>
      <c r="AK109" s="105" t="n"/>
      <c r="AL109" s="105" t="n"/>
      <c r="AM109" s="105" t="n"/>
      <c r="AN109" s="105" t="n"/>
      <c r="AO109" s="106" t="n"/>
    </row>
    <row r="110" ht="18" customHeight="1" s="74">
      <c r="A110" s="147">
        <f>IF(OR(F110="",C110="",D110=""),"",IFERROR(INDEX(Lists!$J$2:$J$12,MATCH(C110,Lists!$I$2:$I$12,0)),"XX")&amp;"-"&amp;D110&amp;"-"&amp;TEXT(SUMPRODUCT(($C$2:C110=C110)*($D$2:D110=D110)),"0000"))</f>
        <v/>
      </c>
      <c r="B110" s="152" t="n"/>
      <c r="C110" s="152" t="n"/>
      <c r="D110" s="152" t="n"/>
      <c r="E110" s="150" t="n"/>
      <c r="F110" s="152" t="n"/>
      <c r="G110" s="152" t="n"/>
      <c r="H110" s="152" t="n"/>
      <c r="I110" s="152" t="n"/>
      <c r="J110" s="150" t="n"/>
      <c r="K110" s="150" t="n"/>
      <c r="L110" s="150" t="n"/>
      <c r="M110" s="152" t="n"/>
      <c r="N110" s="150" t="n"/>
      <c r="O110" s="150" t="n"/>
      <c r="P110" s="150" t="n"/>
      <c r="Q110" s="151" t="n"/>
      <c r="R110" s="150" t="n"/>
      <c r="S110" s="150" t="n"/>
      <c r="T110" s="150" t="n"/>
      <c r="U110" s="152" t="n"/>
      <c r="V110" s="150" t="n"/>
      <c r="W110" s="150" t="n"/>
      <c r="X110" s="150" t="n"/>
      <c r="Y110" s="150" t="n"/>
      <c r="Z110" s="150" t="n"/>
      <c r="AA110" s="150" t="n"/>
      <c r="AB110" s="150" t="n"/>
      <c r="AC110" s="150" t="n"/>
      <c r="AD110" s="150" t="n"/>
      <c r="AE110" s="150" t="n"/>
      <c r="AF110" s="150" t="n"/>
      <c r="AG110" s="147">
        <f>IF(OR(C110="",G110="",G110=0),"",IFERROR(INDEX(Lists!$K$2:$K$12,MATCH(C110,Lists!$I$2:$I$12,0)),"AUD"))</f>
        <v/>
      </c>
      <c r="AH110" s="147">
        <f>IF(OR(G110="",G110=0),"",IF(G110&lt;1,TEXT(G110*100,"0")&amp;IFERROR(INDEX(Lists!$U$2:$U$12,MATCH(C110,Lists!$I$2:$I$12,0)),"c"),IFERROR(INDEX(Lists!$L$2:$L$12,MATCH(C110,Lists!$I$2:$I$12,0)),"$")&amp;IF(G110=INT(G110),TEXT(G110,"0"),TEXT(G110,"0.00")))&amp;" "&amp;AG110)</f>
        <v/>
      </c>
      <c r="AI110" s="147">
        <f>IF(X110="","",X110*IFERROR(INDEX(Lists!$M$2:$M$12,MATCH(C110,Lists!$I$2:$I$12,0)),1)/Lists!$Q$2)</f>
        <v/>
      </c>
      <c r="AJ110" s="147">
        <f>IF(Y110="","",Y110*IFERROR(INDEX(Lists!$M$2:$M$12,MATCH(C110,Lists!$I$2:$I$12,0)),1)/Lists!$Q$2)</f>
        <v/>
      </c>
      <c r="AK110" s="105" t="n"/>
      <c r="AL110" s="105" t="n"/>
      <c r="AM110" s="105" t="n"/>
      <c r="AN110" s="105" t="n"/>
      <c r="AO110" s="106" t="n"/>
    </row>
    <row r="111" ht="18" customHeight="1" s="74">
      <c r="A111" s="147">
        <f>IF(OR(F111="",C111="",D111=""),"",IFERROR(INDEX(Lists!$J$2:$J$12,MATCH(C111,Lists!$I$2:$I$12,0)),"XX")&amp;"-"&amp;D111&amp;"-"&amp;TEXT(SUMPRODUCT(($C$2:C111=C111)*($D$2:D111=D111)),"0000"))</f>
        <v/>
      </c>
      <c r="B111" s="152" t="n"/>
      <c r="C111" s="152" t="n"/>
      <c r="D111" s="152" t="n"/>
      <c r="E111" s="150" t="n"/>
      <c r="F111" s="152" t="n"/>
      <c r="G111" s="152" t="n"/>
      <c r="H111" s="152" t="n"/>
      <c r="I111" s="152" t="n"/>
      <c r="J111" s="150" t="n"/>
      <c r="K111" s="150" t="n"/>
      <c r="L111" s="150" t="n"/>
      <c r="M111" s="152" t="n"/>
      <c r="N111" s="150" t="n"/>
      <c r="O111" s="150" t="n"/>
      <c r="P111" s="150" t="n"/>
      <c r="Q111" s="151" t="n"/>
      <c r="R111" s="150" t="n"/>
      <c r="S111" s="150" t="n"/>
      <c r="T111" s="150" t="n"/>
      <c r="U111" s="152" t="n"/>
      <c r="V111" s="150" t="n"/>
      <c r="W111" s="150" t="n"/>
      <c r="X111" s="150" t="n"/>
      <c r="Y111" s="150" t="n"/>
      <c r="Z111" s="150" t="n"/>
      <c r="AA111" s="150" t="n"/>
      <c r="AB111" s="150" t="n"/>
      <c r="AC111" s="150" t="n"/>
      <c r="AD111" s="150" t="n"/>
      <c r="AE111" s="150" t="n"/>
      <c r="AF111" s="150" t="n"/>
      <c r="AG111" s="147">
        <f>IF(OR(C111="",G111="",G111=0),"",IFERROR(INDEX(Lists!$K$2:$K$12,MATCH(C111,Lists!$I$2:$I$12,0)),"AUD"))</f>
        <v/>
      </c>
      <c r="AH111" s="147">
        <f>IF(OR(G111="",G111=0),"",IF(G111&lt;1,TEXT(G111*100,"0")&amp;IFERROR(INDEX(Lists!$U$2:$U$12,MATCH(C111,Lists!$I$2:$I$12,0)),"c"),IFERROR(INDEX(Lists!$L$2:$L$12,MATCH(C111,Lists!$I$2:$I$12,0)),"$")&amp;IF(G111=INT(G111),TEXT(G111,"0"),TEXT(G111,"0.00")))&amp;" "&amp;AG111)</f>
        <v/>
      </c>
      <c r="AI111" s="147">
        <f>IF(X111="","",X111*IFERROR(INDEX(Lists!$M$2:$M$12,MATCH(C111,Lists!$I$2:$I$12,0)),1)/Lists!$Q$2)</f>
        <v/>
      </c>
      <c r="AJ111" s="147">
        <f>IF(Y111="","",Y111*IFERROR(INDEX(Lists!$M$2:$M$12,MATCH(C111,Lists!$I$2:$I$12,0)),1)/Lists!$Q$2)</f>
        <v/>
      </c>
      <c r="AK111" s="105" t="n"/>
      <c r="AL111" s="105" t="n"/>
      <c r="AM111" s="105" t="n"/>
      <c r="AN111" s="105" t="n"/>
      <c r="AO111" s="106" t="n"/>
    </row>
    <row r="112" ht="18" customHeight="1" s="74">
      <c r="A112" s="147">
        <f>IF(OR(F112="",C112="",D112=""),"",IFERROR(INDEX(Lists!$J$2:$J$12,MATCH(C112,Lists!$I$2:$I$12,0)),"XX")&amp;"-"&amp;D112&amp;"-"&amp;TEXT(SUMPRODUCT(($C$2:C112=C112)*($D$2:D112=D112)),"0000"))</f>
        <v/>
      </c>
      <c r="B112" s="152" t="n"/>
      <c r="C112" s="152" t="n"/>
      <c r="D112" s="152" t="n"/>
      <c r="E112" s="150" t="n"/>
      <c r="F112" s="152" t="n"/>
      <c r="G112" s="152" t="n"/>
      <c r="H112" s="152" t="n"/>
      <c r="I112" s="152" t="n"/>
      <c r="J112" s="150" t="n"/>
      <c r="K112" s="150" t="n"/>
      <c r="L112" s="150" t="n"/>
      <c r="M112" s="152" t="n"/>
      <c r="N112" s="150" t="n"/>
      <c r="O112" s="150" t="n"/>
      <c r="P112" s="150" t="n"/>
      <c r="Q112" s="151" t="n"/>
      <c r="R112" s="150" t="n"/>
      <c r="S112" s="150" t="n"/>
      <c r="T112" s="150" t="n"/>
      <c r="U112" s="152" t="n"/>
      <c r="V112" s="150" t="n"/>
      <c r="W112" s="150" t="n"/>
      <c r="X112" s="150" t="n"/>
      <c r="Y112" s="150" t="n"/>
      <c r="Z112" s="150" t="n"/>
      <c r="AA112" s="150" t="n"/>
      <c r="AB112" s="150" t="n"/>
      <c r="AC112" s="150" t="n"/>
      <c r="AD112" s="150" t="n"/>
      <c r="AE112" s="150" t="n"/>
      <c r="AF112" s="150" t="n"/>
      <c r="AG112" s="147">
        <f>IF(OR(C112="",G112="",G112=0),"",IFERROR(INDEX(Lists!$K$2:$K$12,MATCH(C112,Lists!$I$2:$I$12,0)),"AUD"))</f>
        <v/>
      </c>
      <c r="AH112" s="147">
        <f>IF(OR(G112="",G112=0),"",IF(G112&lt;1,TEXT(G112*100,"0")&amp;IFERROR(INDEX(Lists!$U$2:$U$12,MATCH(C112,Lists!$I$2:$I$12,0)),"c"),IFERROR(INDEX(Lists!$L$2:$L$12,MATCH(C112,Lists!$I$2:$I$12,0)),"$")&amp;IF(G112=INT(G112),TEXT(G112,"0"),TEXT(G112,"0.00")))&amp;" "&amp;AG112)</f>
        <v/>
      </c>
      <c r="AI112" s="147">
        <f>IF(X112="","",X112*IFERROR(INDEX(Lists!$M$2:$M$12,MATCH(C112,Lists!$I$2:$I$12,0)),1)/Lists!$Q$2)</f>
        <v/>
      </c>
      <c r="AJ112" s="147">
        <f>IF(Y112="","",Y112*IFERROR(INDEX(Lists!$M$2:$M$12,MATCH(C112,Lists!$I$2:$I$12,0)),1)/Lists!$Q$2)</f>
        <v/>
      </c>
      <c r="AK112" s="105" t="n"/>
      <c r="AL112" s="105" t="n"/>
      <c r="AM112" s="105" t="n"/>
      <c r="AN112" s="105" t="n"/>
      <c r="AO112" s="106" t="n"/>
    </row>
    <row r="113" ht="18" customHeight="1" s="74">
      <c r="A113" s="147">
        <f>IF(OR(F113="",C113="",D113=""),"",IFERROR(INDEX(Lists!$J$2:$J$12,MATCH(C113,Lists!$I$2:$I$12,0)),"XX")&amp;"-"&amp;D113&amp;"-"&amp;TEXT(SUMPRODUCT(($C$2:C113=C113)*($D$2:D113=D113)),"0000"))</f>
        <v/>
      </c>
      <c r="B113" s="152" t="n"/>
      <c r="C113" s="152" t="n"/>
      <c r="D113" s="152" t="n"/>
      <c r="E113" s="150" t="n"/>
      <c r="F113" s="152" t="n"/>
      <c r="G113" s="152" t="n"/>
      <c r="H113" s="152" t="n"/>
      <c r="I113" s="152" t="n"/>
      <c r="J113" s="150" t="n"/>
      <c r="K113" s="150" t="n"/>
      <c r="L113" s="150" t="n"/>
      <c r="M113" s="152" t="n"/>
      <c r="N113" s="150" t="n"/>
      <c r="O113" s="150" t="n"/>
      <c r="P113" s="150" t="n"/>
      <c r="Q113" s="151" t="n"/>
      <c r="R113" s="150" t="n"/>
      <c r="S113" s="150" t="n"/>
      <c r="T113" s="150" t="n"/>
      <c r="U113" s="152" t="n"/>
      <c r="V113" s="150" t="n"/>
      <c r="W113" s="150" t="n"/>
      <c r="X113" s="150" t="n"/>
      <c r="Y113" s="150" t="n"/>
      <c r="Z113" s="150" t="n"/>
      <c r="AA113" s="150" t="n"/>
      <c r="AB113" s="150" t="n"/>
      <c r="AC113" s="150" t="n"/>
      <c r="AD113" s="150" t="n"/>
      <c r="AE113" s="150" t="n"/>
      <c r="AF113" s="150" t="n"/>
      <c r="AG113" s="147">
        <f>IF(OR(C113="",G113="",G113=0),"",IFERROR(INDEX(Lists!$K$2:$K$12,MATCH(C113,Lists!$I$2:$I$12,0)),"AUD"))</f>
        <v/>
      </c>
      <c r="AH113" s="147">
        <f>IF(OR(G113="",G113=0),"",IF(G113&lt;1,TEXT(G113*100,"0")&amp;IFERROR(INDEX(Lists!$U$2:$U$12,MATCH(C113,Lists!$I$2:$I$12,0)),"c"),IFERROR(INDEX(Lists!$L$2:$L$12,MATCH(C113,Lists!$I$2:$I$12,0)),"$")&amp;IF(G113=INT(G113),TEXT(G113,"0"),TEXT(G113,"0.00")))&amp;" "&amp;AG113)</f>
        <v/>
      </c>
      <c r="AI113" s="147">
        <f>IF(X113="","",X113*IFERROR(INDEX(Lists!$M$2:$M$12,MATCH(C113,Lists!$I$2:$I$12,0)),1)/Lists!$Q$2)</f>
        <v/>
      </c>
      <c r="AJ113" s="147">
        <f>IF(Y113="","",Y113*IFERROR(INDEX(Lists!$M$2:$M$12,MATCH(C113,Lists!$I$2:$I$12,0)),1)/Lists!$Q$2)</f>
        <v/>
      </c>
      <c r="AK113" s="105" t="n"/>
      <c r="AL113" s="105" t="n"/>
      <c r="AM113" s="105" t="n"/>
      <c r="AN113" s="105" t="n"/>
      <c r="AO113" s="106" t="n"/>
    </row>
    <row r="114" ht="18" customHeight="1" s="74">
      <c r="A114" s="147">
        <f>IF(OR(F114="",C114="",D114=""),"",IFERROR(INDEX(Lists!$J$2:$J$12,MATCH(C114,Lists!$I$2:$I$12,0)),"XX")&amp;"-"&amp;D114&amp;"-"&amp;TEXT(SUMPRODUCT(($C$2:C114=C114)*($D$2:D114=D114)),"0000"))</f>
        <v/>
      </c>
      <c r="B114" s="152" t="n"/>
      <c r="C114" s="152" t="n"/>
      <c r="D114" s="152" t="n"/>
      <c r="E114" s="150" t="n"/>
      <c r="F114" s="152" t="n"/>
      <c r="G114" s="152" t="n"/>
      <c r="H114" s="152" t="n"/>
      <c r="I114" s="152" t="n"/>
      <c r="J114" s="150" t="n"/>
      <c r="K114" s="150" t="n"/>
      <c r="L114" s="150" t="n"/>
      <c r="M114" s="152" t="n"/>
      <c r="N114" s="150" t="n"/>
      <c r="O114" s="150" t="n"/>
      <c r="P114" s="150" t="n"/>
      <c r="Q114" s="151" t="n"/>
      <c r="R114" s="150" t="n"/>
      <c r="S114" s="150" t="n"/>
      <c r="T114" s="150" t="n"/>
      <c r="U114" s="152" t="n"/>
      <c r="V114" s="150" t="n"/>
      <c r="W114" s="150" t="n"/>
      <c r="X114" s="150" t="n"/>
      <c r="Y114" s="150" t="n"/>
      <c r="Z114" s="150" t="n"/>
      <c r="AA114" s="150" t="n"/>
      <c r="AB114" s="150" t="n"/>
      <c r="AC114" s="150" t="n"/>
      <c r="AD114" s="150" t="n"/>
      <c r="AE114" s="150" t="n"/>
      <c r="AF114" s="150" t="n"/>
      <c r="AG114" s="147">
        <f>IF(OR(C114="",G114="",G114=0),"",IFERROR(INDEX(Lists!$K$2:$K$12,MATCH(C114,Lists!$I$2:$I$12,0)),"AUD"))</f>
        <v/>
      </c>
      <c r="AH114" s="147">
        <f>IF(OR(G114="",G114=0),"",IF(G114&lt;1,TEXT(G114*100,"0")&amp;IFERROR(INDEX(Lists!$U$2:$U$12,MATCH(C114,Lists!$I$2:$I$12,0)),"c"),IFERROR(INDEX(Lists!$L$2:$L$12,MATCH(C114,Lists!$I$2:$I$12,0)),"$")&amp;IF(G114=INT(G114),TEXT(G114,"0"),TEXT(G114,"0.00")))&amp;" "&amp;AG114)</f>
        <v/>
      </c>
      <c r="AI114" s="147">
        <f>IF(X114="","",X114*IFERROR(INDEX(Lists!$M$2:$M$12,MATCH(C114,Lists!$I$2:$I$12,0)),1)/Lists!$Q$2)</f>
        <v/>
      </c>
      <c r="AJ114" s="147">
        <f>IF(Y114="","",Y114*IFERROR(INDEX(Lists!$M$2:$M$12,MATCH(C114,Lists!$I$2:$I$12,0)),1)/Lists!$Q$2)</f>
        <v/>
      </c>
      <c r="AK114" s="105" t="n"/>
      <c r="AL114" s="105" t="n"/>
      <c r="AM114" s="105" t="n"/>
      <c r="AN114" s="105" t="n"/>
      <c r="AO114" s="106" t="n"/>
    </row>
    <row r="115" ht="18" customHeight="1" s="74">
      <c r="A115" s="147">
        <f>IF(OR(F115="",C115="",D115=""),"",IFERROR(INDEX(Lists!$J$2:$J$12,MATCH(C115,Lists!$I$2:$I$12,0)),"XX")&amp;"-"&amp;D115&amp;"-"&amp;TEXT(SUMPRODUCT(($C$2:C115=C115)*($D$2:D115=D115)),"0000"))</f>
        <v/>
      </c>
      <c r="B115" s="152" t="n"/>
      <c r="C115" s="152" t="n"/>
      <c r="D115" s="152" t="n"/>
      <c r="E115" s="150" t="n"/>
      <c r="F115" s="152" t="n"/>
      <c r="G115" s="152" t="n"/>
      <c r="H115" s="152" t="n"/>
      <c r="I115" s="152" t="n"/>
      <c r="J115" s="150" t="n"/>
      <c r="K115" s="150" t="n"/>
      <c r="L115" s="150" t="n"/>
      <c r="M115" s="152" t="n"/>
      <c r="N115" s="150" t="n"/>
      <c r="O115" s="150" t="n"/>
      <c r="P115" s="150" t="n"/>
      <c r="Q115" s="151" t="n"/>
      <c r="R115" s="150" t="n"/>
      <c r="S115" s="150" t="n"/>
      <c r="T115" s="150" t="n"/>
      <c r="U115" s="152" t="n"/>
      <c r="V115" s="150" t="n"/>
      <c r="W115" s="150" t="n"/>
      <c r="X115" s="150" t="n"/>
      <c r="Y115" s="150" t="n"/>
      <c r="Z115" s="150" t="n"/>
      <c r="AA115" s="150" t="n"/>
      <c r="AB115" s="150" t="n"/>
      <c r="AC115" s="150" t="n"/>
      <c r="AD115" s="150" t="n"/>
      <c r="AE115" s="150" t="n"/>
      <c r="AF115" s="150" t="n"/>
      <c r="AG115" s="147">
        <f>IF(OR(C115="",G115="",G115=0),"",IFERROR(INDEX(Lists!$K$2:$K$12,MATCH(C115,Lists!$I$2:$I$12,0)),"AUD"))</f>
        <v/>
      </c>
      <c r="AH115" s="147">
        <f>IF(OR(G115="",G115=0),"",IF(G115&lt;1,TEXT(G115*100,"0")&amp;IFERROR(INDEX(Lists!$U$2:$U$12,MATCH(C115,Lists!$I$2:$I$12,0)),"c"),IFERROR(INDEX(Lists!$L$2:$L$12,MATCH(C115,Lists!$I$2:$I$12,0)),"$")&amp;IF(G115=INT(G115),TEXT(G115,"0"),TEXT(G115,"0.00")))&amp;" "&amp;AG115)</f>
        <v/>
      </c>
      <c r="AI115" s="147">
        <f>IF(X115="","",X115*IFERROR(INDEX(Lists!$M$2:$M$12,MATCH(C115,Lists!$I$2:$I$12,0)),1)/Lists!$Q$2)</f>
        <v/>
      </c>
      <c r="AJ115" s="147">
        <f>IF(Y115="","",Y115*IFERROR(INDEX(Lists!$M$2:$M$12,MATCH(C115,Lists!$I$2:$I$12,0)),1)/Lists!$Q$2)</f>
        <v/>
      </c>
      <c r="AK115" s="105" t="n"/>
      <c r="AL115" s="105" t="n"/>
      <c r="AM115" s="105" t="n"/>
      <c r="AN115" s="105" t="n"/>
      <c r="AO115" s="106" t="n"/>
    </row>
    <row r="116" ht="18" customHeight="1" s="74">
      <c r="A116" s="147">
        <f>IF(OR(F116="",C116="",D116=""),"",IFERROR(INDEX(Lists!$J$2:$J$12,MATCH(C116,Lists!$I$2:$I$12,0)),"XX")&amp;"-"&amp;D116&amp;"-"&amp;TEXT(SUMPRODUCT(($C$2:C116=C116)*($D$2:D116=D116)),"0000"))</f>
        <v/>
      </c>
      <c r="B116" s="152" t="n"/>
      <c r="C116" s="152" t="n"/>
      <c r="D116" s="152" t="n"/>
      <c r="E116" s="150" t="n"/>
      <c r="F116" s="152" t="n"/>
      <c r="G116" s="152" t="n"/>
      <c r="H116" s="152" t="n"/>
      <c r="I116" s="152" t="n"/>
      <c r="J116" s="150" t="n"/>
      <c r="K116" s="150" t="n"/>
      <c r="L116" s="150" t="n"/>
      <c r="M116" s="152" t="n"/>
      <c r="N116" s="150" t="n"/>
      <c r="O116" s="150" t="n"/>
      <c r="P116" s="150" t="n"/>
      <c r="Q116" s="151" t="n"/>
      <c r="R116" s="150" t="n"/>
      <c r="S116" s="150" t="n"/>
      <c r="T116" s="150" t="n"/>
      <c r="U116" s="152" t="n"/>
      <c r="V116" s="150" t="n"/>
      <c r="W116" s="150" t="n"/>
      <c r="X116" s="150" t="n"/>
      <c r="Y116" s="150" t="n"/>
      <c r="Z116" s="150" t="n"/>
      <c r="AA116" s="150" t="n"/>
      <c r="AB116" s="150" t="n"/>
      <c r="AC116" s="150" t="n"/>
      <c r="AD116" s="150" t="n"/>
      <c r="AE116" s="150" t="n"/>
      <c r="AF116" s="150" t="n"/>
      <c r="AG116" s="147">
        <f>IF(OR(C116="",G116="",G116=0),"",IFERROR(INDEX(Lists!$K$2:$K$12,MATCH(C116,Lists!$I$2:$I$12,0)),"AUD"))</f>
        <v/>
      </c>
      <c r="AH116" s="147">
        <f>IF(OR(G116="",G116=0),"",IF(G116&lt;1,TEXT(G116*100,"0")&amp;IFERROR(INDEX(Lists!$U$2:$U$12,MATCH(C116,Lists!$I$2:$I$12,0)),"c"),IFERROR(INDEX(Lists!$L$2:$L$12,MATCH(C116,Lists!$I$2:$I$12,0)),"$")&amp;IF(G116=INT(G116),TEXT(G116,"0"),TEXT(G116,"0.00")))&amp;" "&amp;AG116)</f>
        <v/>
      </c>
      <c r="AI116" s="147">
        <f>IF(X116="","",X116*IFERROR(INDEX(Lists!$M$2:$M$12,MATCH(C116,Lists!$I$2:$I$12,0)),1)/Lists!$Q$2)</f>
        <v/>
      </c>
      <c r="AJ116" s="147">
        <f>IF(Y116="","",Y116*IFERROR(INDEX(Lists!$M$2:$M$12,MATCH(C116,Lists!$I$2:$I$12,0)),1)/Lists!$Q$2)</f>
        <v/>
      </c>
      <c r="AK116" s="105" t="n"/>
      <c r="AL116" s="105" t="n"/>
      <c r="AM116" s="105" t="n"/>
      <c r="AN116" s="105" t="n"/>
      <c r="AO116" s="106" t="n"/>
    </row>
    <row r="117" ht="18" customHeight="1" s="74">
      <c r="A117" s="147">
        <f>IF(OR(F117="",C117="",D117=""),"",IFERROR(INDEX(Lists!$J$2:$J$12,MATCH(C117,Lists!$I$2:$I$12,0)),"XX")&amp;"-"&amp;D117&amp;"-"&amp;TEXT(SUMPRODUCT(($C$2:C117=C117)*($D$2:D117=D117)),"0000"))</f>
        <v/>
      </c>
      <c r="B117" s="152" t="n"/>
      <c r="C117" s="152" t="n"/>
      <c r="D117" s="152" t="n"/>
      <c r="E117" s="150" t="n"/>
      <c r="F117" s="152" t="n"/>
      <c r="G117" s="152" t="n"/>
      <c r="H117" s="152" t="n"/>
      <c r="I117" s="152" t="n"/>
      <c r="J117" s="150" t="n"/>
      <c r="K117" s="150" t="n"/>
      <c r="L117" s="150" t="n"/>
      <c r="M117" s="152" t="n"/>
      <c r="N117" s="150" t="n"/>
      <c r="O117" s="150" t="n"/>
      <c r="P117" s="150" t="n"/>
      <c r="Q117" s="151" t="n"/>
      <c r="R117" s="150" t="n"/>
      <c r="S117" s="150" t="n"/>
      <c r="T117" s="150" t="n"/>
      <c r="U117" s="152" t="n"/>
      <c r="V117" s="150" t="n"/>
      <c r="W117" s="150" t="n"/>
      <c r="X117" s="150" t="n"/>
      <c r="Y117" s="150" t="n"/>
      <c r="Z117" s="150" t="n"/>
      <c r="AA117" s="150" t="n"/>
      <c r="AB117" s="150" t="n"/>
      <c r="AC117" s="150" t="n"/>
      <c r="AD117" s="150" t="n"/>
      <c r="AE117" s="150" t="n"/>
      <c r="AF117" s="150" t="n"/>
      <c r="AG117" s="147">
        <f>IF(OR(C117="",G117="",G117=0),"",IFERROR(INDEX(Lists!$K$2:$K$12,MATCH(C117,Lists!$I$2:$I$12,0)),"AUD"))</f>
        <v/>
      </c>
      <c r="AH117" s="147">
        <f>IF(OR(G117="",G117=0),"",IF(G117&lt;1,TEXT(G117*100,"0")&amp;IFERROR(INDEX(Lists!$U$2:$U$12,MATCH(C117,Lists!$I$2:$I$12,0)),"c"),IFERROR(INDEX(Lists!$L$2:$L$12,MATCH(C117,Lists!$I$2:$I$12,0)),"$")&amp;IF(G117=INT(G117),TEXT(G117,"0"),TEXT(G117,"0.00")))&amp;" "&amp;AG117)</f>
        <v/>
      </c>
      <c r="AI117" s="147">
        <f>IF(X117="","",X117*IFERROR(INDEX(Lists!$M$2:$M$12,MATCH(C117,Lists!$I$2:$I$12,0)),1)/Lists!$Q$2)</f>
        <v/>
      </c>
      <c r="AJ117" s="147">
        <f>IF(Y117="","",Y117*IFERROR(INDEX(Lists!$M$2:$M$12,MATCH(C117,Lists!$I$2:$I$12,0)),1)/Lists!$Q$2)</f>
        <v/>
      </c>
      <c r="AK117" s="105" t="n"/>
      <c r="AL117" s="105" t="n"/>
      <c r="AM117" s="105" t="n"/>
      <c r="AN117" s="105" t="n"/>
      <c r="AO117" s="106" t="n"/>
    </row>
    <row r="118" ht="18" customHeight="1" s="74">
      <c r="A118" s="147">
        <f>IF(OR(F118="",C118="",D118=""),"",IFERROR(INDEX(Lists!$J$2:$J$12,MATCH(C118,Lists!$I$2:$I$12,0)),"XX")&amp;"-"&amp;D118&amp;"-"&amp;TEXT(SUMPRODUCT(($C$2:C118=C118)*($D$2:D118=D118)),"0000"))</f>
        <v/>
      </c>
      <c r="B118" s="152" t="n"/>
      <c r="C118" s="152" t="n"/>
      <c r="D118" s="152" t="n"/>
      <c r="E118" s="150" t="n"/>
      <c r="F118" s="152" t="n"/>
      <c r="G118" s="152" t="n"/>
      <c r="H118" s="152" t="n"/>
      <c r="I118" s="152" t="n"/>
      <c r="J118" s="150" t="n"/>
      <c r="K118" s="150" t="n"/>
      <c r="L118" s="150" t="n"/>
      <c r="M118" s="152" t="n"/>
      <c r="N118" s="150" t="n"/>
      <c r="O118" s="150" t="n"/>
      <c r="P118" s="150" t="n"/>
      <c r="Q118" s="151" t="n"/>
      <c r="R118" s="150" t="n"/>
      <c r="S118" s="150" t="n"/>
      <c r="T118" s="150" t="n"/>
      <c r="U118" s="152" t="n"/>
      <c r="V118" s="150" t="n"/>
      <c r="W118" s="150" t="n"/>
      <c r="X118" s="150" t="n"/>
      <c r="Y118" s="150" t="n"/>
      <c r="Z118" s="150" t="n"/>
      <c r="AA118" s="150" t="n"/>
      <c r="AB118" s="150" t="n"/>
      <c r="AC118" s="150" t="n"/>
      <c r="AD118" s="150" t="n"/>
      <c r="AE118" s="150" t="n"/>
      <c r="AF118" s="150" t="n"/>
      <c r="AG118" s="147">
        <f>IF(OR(C118="",G118="",G118=0),"",IFERROR(INDEX(Lists!$K$2:$K$12,MATCH(C118,Lists!$I$2:$I$12,0)),"AUD"))</f>
        <v/>
      </c>
      <c r="AH118" s="147">
        <f>IF(OR(G118="",G118=0),"",IF(G118&lt;1,TEXT(G118*100,"0")&amp;IFERROR(INDEX(Lists!$U$2:$U$12,MATCH(C118,Lists!$I$2:$I$12,0)),"c"),IFERROR(INDEX(Lists!$L$2:$L$12,MATCH(C118,Lists!$I$2:$I$12,0)),"$")&amp;IF(G118=INT(G118),TEXT(G118,"0"),TEXT(G118,"0.00")))&amp;" "&amp;AG118)</f>
        <v/>
      </c>
      <c r="AI118" s="147">
        <f>IF(X118="","",X118*IFERROR(INDEX(Lists!$M$2:$M$12,MATCH(C118,Lists!$I$2:$I$12,0)),1)/Lists!$Q$2)</f>
        <v/>
      </c>
      <c r="AJ118" s="147">
        <f>IF(Y118="","",Y118*IFERROR(INDEX(Lists!$M$2:$M$12,MATCH(C118,Lists!$I$2:$I$12,0)),1)/Lists!$Q$2)</f>
        <v/>
      </c>
      <c r="AK118" s="105" t="n"/>
      <c r="AL118" s="105" t="n"/>
      <c r="AM118" s="105" t="n"/>
      <c r="AN118" s="105" t="n"/>
      <c r="AO118" s="106" t="n"/>
    </row>
    <row r="119" ht="18" customHeight="1" s="74">
      <c r="A119" s="147">
        <f>IF(OR(F119="",C119="",D119=""),"",IFERROR(INDEX(Lists!$J$2:$J$12,MATCH(C119,Lists!$I$2:$I$12,0)),"XX")&amp;"-"&amp;D119&amp;"-"&amp;TEXT(SUMPRODUCT(($C$2:C119=C119)*($D$2:D119=D119)),"0000"))</f>
        <v/>
      </c>
      <c r="B119" s="152" t="n"/>
      <c r="C119" s="152" t="n"/>
      <c r="D119" s="152" t="n"/>
      <c r="E119" s="150" t="n"/>
      <c r="F119" s="152" t="n"/>
      <c r="G119" s="152" t="n"/>
      <c r="H119" s="152" t="n"/>
      <c r="I119" s="152" t="n"/>
      <c r="J119" s="150" t="n"/>
      <c r="K119" s="150" t="n"/>
      <c r="L119" s="150" t="n"/>
      <c r="M119" s="152" t="n"/>
      <c r="N119" s="150" t="n"/>
      <c r="O119" s="150" t="n"/>
      <c r="P119" s="150" t="n"/>
      <c r="Q119" s="151" t="n"/>
      <c r="R119" s="150" t="n"/>
      <c r="S119" s="150" t="n"/>
      <c r="T119" s="150" t="n"/>
      <c r="U119" s="152" t="n"/>
      <c r="V119" s="150" t="n"/>
      <c r="W119" s="150" t="n"/>
      <c r="X119" s="150" t="n"/>
      <c r="Y119" s="150" t="n"/>
      <c r="Z119" s="150" t="n"/>
      <c r="AA119" s="150" t="n"/>
      <c r="AB119" s="150" t="n"/>
      <c r="AC119" s="150" t="n"/>
      <c r="AD119" s="150" t="n"/>
      <c r="AE119" s="150" t="n"/>
      <c r="AF119" s="150" t="n"/>
      <c r="AG119" s="147">
        <f>IF(OR(C119="",G119="",G119=0),"",IFERROR(INDEX(Lists!$K$2:$K$12,MATCH(C119,Lists!$I$2:$I$12,0)),"AUD"))</f>
        <v/>
      </c>
      <c r="AH119" s="147">
        <f>IF(OR(G119="",G119=0),"",IF(G119&lt;1,TEXT(G119*100,"0")&amp;IFERROR(INDEX(Lists!$U$2:$U$12,MATCH(C119,Lists!$I$2:$I$12,0)),"c"),IFERROR(INDEX(Lists!$L$2:$L$12,MATCH(C119,Lists!$I$2:$I$12,0)),"$")&amp;IF(G119=INT(G119),TEXT(G119,"0"),TEXT(G119,"0.00")))&amp;" "&amp;AG119)</f>
        <v/>
      </c>
      <c r="AI119" s="147">
        <f>IF(X119="","",X119*IFERROR(INDEX(Lists!$M$2:$M$12,MATCH(C119,Lists!$I$2:$I$12,0)),1)/Lists!$Q$2)</f>
        <v/>
      </c>
      <c r="AJ119" s="147">
        <f>IF(Y119="","",Y119*IFERROR(INDEX(Lists!$M$2:$M$12,MATCH(C119,Lists!$I$2:$I$12,0)),1)/Lists!$Q$2)</f>
        <v/>
      </c>
      <c r="AK119" s="105" t="n"/>
      <c r="AL119" s="105" t="n"/>
      <c r="AM119" s="105" t="n"/>
      <c r="AN119" s="105" t="n"/>
      <c r="AO119" s="106" t="n"/>
    </row>
    <row r="120" ht="18" customHeight="1" s="74">
      <c r="A120" s="147">
        <f>IF(OR(F120="",C120="",D120=""),"",IFERROR(INDEX(Lists!$J$2:$J$12,MATCH(C120,Lists!$I$2:$I$12,0)),"XX")&amp;"-"&amp;D120&amp;"-"&amp;TEXT(SUMPRODUCT(($C$2:C120=C120)*($D$2:D120=D120)),"0000"))</f>
        <v/>
      </c>
      <c r="B120" s="152" t="n"/>
      <c r="C120" s="152" t="n"/>
      <c r="D120" s="152" t="n"/>
      <c r="E120" s="150" t="n"/>
      <c r="F120" s="152" t="n"/>
      <c r="G120" s="152" t="n"/>
      <c r="H120" s="152" t="n"/>
      <c r="I120" s="152" t="n"/>
      <c r="J120" s="150" t="n"/>
      <c r="K120" s="150" t="n"/>
      <c r="L120" s="150" t="n"/>
      <c r="M120" s="152" t="n"/>
      <c r="N120" s="150" t="n"/>
      <c r="O120" s="150" t="n"/>
      <c r="P120" s="150" t="n"/>
      <c r="Q120" s="151" t="n"/>
      <c r="R120" s="150" t="n"/>
      <c r="S120" s="150" t="n"/>
      <c r="T120" s="150" t="n"/>
      <c r="U120" s="152" t="n"/>
      <c r="V120" s="150" t="n"/>
      <c r="W120" s="150" t="n"/>
      <c r="X120" s="150" t="n"/>
      <c r="Y120" s="150" t="n"/>
      <c r="Z120" s="150" t="n"/>
      <c r="AA120" s="150" t="n"/>
      <c r="AB120" s="150" t="n"/>
      <c r="AC120" s="150" t="n"/>
      <c r="AD120" s="150" t="n"/>
      <c r="AE120" s="150" t="n"/>
      <c r="AF120" s="150" t="n"/>
      <c r="AG120" s="147">
        <f>IF(OR(C120="",G120="",G120=0),"",IFERROR(INDEX(Lists!$K$2:$K$12,MATCH(C120,Lists!$I$2:$I$12,0)),"AUD"))</f>
        <v/>
      </c>
      <c r="AH120" s="147">
        <f>IF(OR(G120="",G120=0),"",IF(G120&lt;1,TEXT(G120*100,"0")&amp;IFERROR(INDEX(Lists!$U$2:$U$12,MATCH(C120,Lists!$I$2:$I$12,0)),"c"),IFERROR(INDEX(Lists!$L$2:$L$12,MATCH(C120,Lists!$I$2:$I$12,0)),"$")&amp;IF(G120=INT(G120),TEXT(G120,"0"),TEXT(G120,"0.00")))&amp;" "&amp;AG120)</f>
        <v/>
      </c>
      <c r="AI120" s="147">
        <f>IF(X120="","",X120*IFERROR(INDEX(Lists!$M$2:$M$12,MATCH(C120,Lists!$I$2:$I$12,0)),1)/Lists!$Q$2)</f>
        <v/>
      </c>
      <c r="AJ120" s="147">
        <f>IF(Y120="","",Y120*IFERROR(INDEX(Lists!$M$2:$M$12,MATCH(C120,Lists!$I$2:$I$12,0)),1)/Lists!$Q$2)</f>
        <v/>
      </c>
      <c r="AK120" s="105" t="n"/>
      <c r="AL120" s="105" t="n"/>
      <c r="AM120" s="105" t="n"/>
      <c r="AN120" s="105" t="n"/>
      <c r="AO120" s="106" t="n"/>
    </row>
    <row r="121" ht="18" customHeight="1" s="74">
      <c r="A121" s="147">
        <f>IF(OR(F121="",C121="",D121=""),"",IFERROR(INDEX(Lists!$J$2:$J$12,MATCH(C121,Lists!$I$2:$I$12,0)),"XX")&amp;"-"&amp;D121&amp;"-"&amp;TEXT(SUMPRODUCT(($C$2:C121=C121)*($D$2:D121=D121)),"0000"))</f>
        <v/>
      </c>
      <c r="B121" s="152" t="n"/>
      <c r="C121" s="152" t="n"/>
      <c r="D121" s="152" t="n"/>
      <c r="E121" s="150" t="n"/>
      <c r="F121" s="152" t="n"/>
      <c r="G121" s="152" t="n"/>
      <c r="H121" s="152" t="n"/>
      <c r="I121" s="152" t="n"/>
      <c r="J121" s="150" t="n"/>
      <c r="K121" s="150" t="n"/>
      <c r="L121" s="150" t="n"/>
      <c r="M121" s="152" t="n"/>
      <c r="N121" s="150" t="n"/>
      <c r="O121" s="150" t="n"/>
      <c r="P121" s="150" t="n"/>
      <c r="Q121" s="151" t="n"/>
      <c r="R121" s="150" t="n"/>
      <c r="S121" s="150" t="n"/>
      <c r="T121" s="150" t="n"/>
      <c r="U121" s="152" t="n"/>
      <c r="V121" s="150" t="n"/>
      <c r="W121" s="150" t="n"/>
      <c r="X121" s="150" t="n"/>
      <c r="Y121" s="150" t="n"/>
      <c r="Z121" s="150" t="n"/>
      <c r="AA121" s="150" t="n"/>
      <c r="AB121" s="150" t="n"/>
      <c r="AC121" s="150" t="n"/>
      <c r="AD121" s="150" t="n"/>
      <c r="AE121" s="150" t="n"/>
      <c r="AF121" s="150" t="n"/>
      <c r="AG121" s="147">
        <f>IF(OR(C121="",G121="",G121=0),"",IFERROR(INDEX(Lists!$K$2:$K$12,MATCH(C121,Lists!$I$2:$I$12,0)),"AUD"))</f>
        <v/>
      </c>
      <c r="AH121" s="147">
        <f>IF(OR(G121="",G121=0),"",IF(G121&lt;1,TEXT(G121*100,"0")&amp;IFERROR(INDEX(Lists!$U$2:$U$12,MATCH(C121,Lists!$I$2:$I$12,0)),"c"),IFERROR(INDEX(Lists!$L$2:$L$12,MATCH(C121,Lists!$I$2:$I$12,0)),"$")&amp;IF(G121=INT(G121),TEXT(G121,"0"),TEXT(G121,"0.00")))&amp;" "&amp;AG121)</f>
        <v/>
      </c>
      <c r="AI121" s="147">
        <f>IF(X121="","",X121*IFERROR(INDEX(Lists!$M$2:$M$12,MATCH(C121,Lists!$I$2:$I$12,0)),1)/Lists!$Q$2)</f>
        <v/>
      </c>
      <c r="AJ121" s="147">
        <f>IF(Y121="","",Y121*IFERROR(INDEX(Lists!$M$2:$M$12,MATCH(C121,Lists!$I$2:$I$12,0)),1)/Lists!$Q$2)</f>
        <v/>
      </c>
      <c r="AK121" s="105" t="n"/>
      <c r="AL121" s="105" t="n"/>
      <c r="AM121" s="105" t="n"/>
      <c r="AN121" s="105" t="n"/>
      <c r="AO121" s="106" t="n"/>
    </row>
    <row r="122" ht="18" customHeight="1" s="74">
      <c r="A122" s="147">
        <f>IF(OR(F122="",C122="",D122=""),"",IFERROR(INDEX(Lists!$J$2:$J$12,MATCH(C122,Lists!$I$2:$I$12,0)),"XX")&amp;"-"&amp;D122&amp;"-"&amp;TEXT(SUMPRODUCT(($C$2:C122=C122)*($D$2:D122=D122)),"0000"))</f>
        <v/>
      </c>
      <c r="B122" s="152" t="n"/>
      <c r="C122" s="152" t="n"/>
      <c r="D122" s="152" t="n"/>
      <c r="E122" s="150" t="n"/>
      <c r="F122" s="152" t="n"/>
      <c r="G122" s="152" t="n"/>
      <c r="H122" s="152" t="n"/>
      <c r="I122" s="152" t="n"/>
      <c r="J122" s="150" t="n"/>
      <c r="K122" s="150" t="n"/>
      <c r="L122" s="150" t="n"/>
      <c r="M122" s="152" t="n"/>
      <c r="N122" s="150" t="n"/>
      <c r="O122" s="150" t="n"/>
      <c r="P122" s="150" t="n"/>
      <c r="Q122" s="151" t="n"/>
      <c r="R122" s="150" t="n"/>
      <c r="S122" s="150" t="n"/>
      <c r="T122" s="150" t="n"/>
      <c r="U122" s="152" t="n"/>
      <c r="V122" s="150" t="n"/>
      <c r="W122" s="150" t="n"/>
      <c r="X122" s="150" t="n"/>
      <c r="Y122" s="150" t="n"/>
      <c r="Z122" s="150" t="n"/>
      <c r="AA122" s="150" t="n"/>
      <c r="AB122" s="150" t="n"/>
      <c r="AC122" s="150" t="n"/>
      <c r="AD122" s="150" t="n"/>
      <c r="AE122" s="150" t="n"/>
      <c r="AF122" s="150" t="n"/>
      <c r="AG122" s="147">
        <f>IF(OR(C122="",G122="",G122=0),"",IFERROR(INDEX(Lists!$K$2:$K$12,MATCH(C122,Lists!$I$2:$I$12,0)),"AUD"))</f>
        <v/>
      </c>
      <c r="AH122" s="147">
        <f>IF(OR(G122="",G122=0),"",IF(G122&lt;1,TEXT(G122*100,"0")&amp;IFERROR(INDEX(Lists!$U$2:$U$12,MATCH(C122,Lists!$I$2:$I$12,0)),"c"),IFERROR(INDEX(Lists!$L$2:$L$12,MATCH(C122,Lists!$I$2:$I$12,0)),"$")&amp;IF(G122=INT(G122),TEXT(G122,"0"),TEXT(G122,"0.00")))&amp;" "&amp;AG122)</f>
        <v/>
      </c>
      <c r="AI122" s="147">
        <f>IF(X122="","",X122*IFERROR(INDEX(Lists!$M$2:$M$12,MATCH(C122,Lists!$I$2:$I$12,0)),1)/Lists!$Q$2)</f>
        <v/>
      </c>
      <c r="AJ122" s="147">
        <f>IF(Y122="","",Y122*IFERROR(INDEX(Lists!$M$2:$M$12,MATCH(C122,Lists!$I$2:$I$12,0)),1)/Lists!$Q$2)</f>
        <v/>
      </c>
      <c r="AK122" s="105" t="n"/>
      <c r="AL122" s="105" t="n"/>
      <c r="AM122" s="105" t="n"/>
      <c r="AN122" s="105" t="n"/>
      <c r="AO122" s="106" t="n"/>
    </row>
    <row r="123" ht="18" customHeight="1" s="74">
      <c r="A123" s="147">
        <f>IF(OR(F123="",C123="",D123=""),"",IFERROR(INDEX(Lists!$J$2:$J$12,MATCH(C123,Lists!$I$2:$I$12,0)),"XX")&amp;"-"&amp;D123&amp;"-"&amp;TEXT(SUMPRODUCT(($C$2:C123=C123)*($D$2:D123=D123)),"0000"))</f>
        <v/>
      </c>
      <c r="B123" s="152" t="n"/>
      <c r="C123" s="152" t="n"/>
      <c r="D123" s="152" t="n"/>
      <c r="E123" s="150" t="n"/>
      <c r="F123" s="152" t="n"/>
      <c r="G123" s="152" t="n"/>
      <c r="H123" s="152" t="n"/>
      <c r="I123" s="152" t="n"/>
      <c r="J123" s="150" t="n"/>
      <c r="K123" s="150" t="n"/>
      <c r="L123" s="150" t="n"/>
      <c r="M123" s="152" t="n"/>
      <c r="N123" s="150" t="n"/>
      <c r="O123" s="150" t="n"/>
      <c r="P123" s="150" t="n"/>
      <c r="Q123" s="151" t="n"/>
      <c r="R123" s="150" t="n"/>
      <c r="S123" s="150" t="n"/>
      <c r="T123" s="150" t="n"/>
      <c r="U123" s="152" t="n"/>
      <c r="V123" s="150" t="n"/>
      <c r="W123" s="150" t="n"/>
      <c r="X123" s="150" t="n"/>
      <c r="Y123" s="150" t="n"/>
      <c r="Z123" s="150" t="n"/>
      <c r="AA123" s="150" t="n"/>
      <c r="AB123" s="150" t="n"/>
      <c r="AC123" s="150" t="n"/>
      <c r="AD123" s="150" t="n"/>
      <c r="AE123" s="150" t="n"/>
      <c r="AF123" s="150" t="n"/>
      <c r="AG123" s="147">
        <f>IF(OR(C123="",G123="",G123=0),"",IFERROR(INDEX(Lists!$K$2:$K$12,MATCH(C123,Lists!$I$2:$I$12,0)),"AUD"))</f>
        <v/>
      </c>
      <c r="AH123" s="147">
        <f>IF(OR(G123="",G123=0),"",IF(G123&lt;1,TEXT(G123*100,"0")&amp;IFERROR(INDEX(Lists!$U$2:$U$12,MATCH(C123,Lists!$I$2:$I$12,0)),"c"),IFERROR(INDEX(Lists!$L$2:$L$12,MATCH(C123,Lists!$I$2:$I$12,0)),"$")&amp;IF(G123=INT(G123),TEXT(G123,"0"),TEXT(G123,"0.00")))&amp;" "&amp;AG123)</f>
        <v/>
      </c>
      <c r="AI123" s="147">
        <f>IF(X123="","",X123*IFERROR(INDEX(Lists!$M$2:$M$12,MATCH(C123,Lists!$I$2:$I$12,0)),1)/Lists!$Q$2)</f>
        <v/>
      </c>
      <c r="AJ123" s="147">
        <f>IF(Y123="","",Y123*IFERROR(INDEX(Lists!$M$2:$M$12,MATCH(C123,Lists!$I$2:$I$12,0)),1)/Lists!$Q$2)</f>
        <v/>
      </c>
      <c r="AK123" s="105" t="n"/>
      <c r="AL123" s="105" t="n"/>
      <c r="AM123" s="105" t="n"/>
      <c r="AN123" s="105" t="n"/>
      <c r="AO123" s="106" t="n"/>
    </row>
    <row r="124" ht="18" customHeight="1" s="74">
      <c r="A124" s="147">
        <f>IF(OR(F124="",C124="",D124=""),"",IFERROR(INDEX(Lists!$J$2:$J$12,MATCH(C124,Lists!$I$2:$I$12,0)),"XX")&amp;"-"&amp;D124&amp;"-"&amp;TEXT(SUMPRODUCT(($C$2:C124=C124)*($D$2:D124=D124)),"0000"))</f>
        <v/>
      </c>
      <c r="B124" s="152" t="n"/>
      <c r="C124" s="152" t="n"/>
      <c r="D124" s="152" t="n"/>
      <c r="E124" s="150" t="n"/>
      <c r="F124" s="152" t="n"/>
      <c r="G124" s="152" t="n"/>
      <c r="H124" s="152" t="n"/>
      <c r="I124" s="152" t="n"/>
      <c r="J124" s="150" t="n"/>
      <c r="K124" s="150" t="n"/>
      <c r="L124" s="150" t="n"/>
      <c r="M124" s="152" t="n"/>
      <c r="N124" s="150" t="n"/>
      <c r="O124" s="150" t="n"/>
      <c r="P124" s="150" t="n"/>
      <c r="Q124" s="151" t="n"/>
      <c r="R124" s="150" t="n"/>
      <c r="S124" s="150" t="n"/>
      <c r="T124" s="150" t="n"/>
      <c r="U124" s="152" t="n"/>
      <c r="V124" s="150" t="n"/>
      <c r="W124" s="150" t="n"/>
      <c r="X124" s="150" t="n"/>
      <c r="Y124" s="150" t="n"/>
      <c r="Z124" s="150" t="n"/>
      <c r="AA124" s="150" t="n"/>
      <c r="AB124" s="150" t="n"/>
      <c r="AC124" s="150" t="n"/>
      <c r="AD124" s="150" t="n"/>
      <c r="AE124" s="150" t="n"/>
      <c r="AF124" s="150" t="n"/>
      <c r="AG124" s="147">
        <f>IF(OR(C124="",G124="",G124=0),"",IFERROR(INDEX(Lists!$K$2:$K$12,MATCH(C124,Lists!$I$2:$I$12,0)),"AUD"))</f>
        <v/>
      </c>
      <c r="AH124" s="147">
        <f>IF(OR(G124="",G124=0),"",IF(G124&lt;1,TEXT(G124*100,"0")&amp;IFERROR(INDEX(Lists!$U$2:$U$12,MATCH(C124,Lists!$I$2:$I$12,0)),"c"),IFERROR(INDEX(Lists!$L$2:$L$12,MATCH(C124,Lists!$I$2:$I$12,0)),"$")&amp;IF(G124=INT(G124),TEXT(G124,"0"),TEXT(G124,"0.00")))&amp;" "&amp;AG124)</f>
        <v/>
      </c>
      <c r="AI124" s="147">
        <f>IF(X124="","",X124*IFERROR(INDEX(Lists!$M$2:$M$12,MATCH(C124,Lists!$I$2:$I$12,0)),1)/Lists!$Q$2)</f>
        <v/>
      </c>
      <c r="AJ124" s="147">
        <f>IF(Y124="","",Y124*IFERROR(INDEX(Lists!$M$2:$M$12,MATCH(C124,Lists!$I$2:$I$12,0)),1)/Lists!$Q$2)</f>
        <v/>
      </c>
      <c r="AK124" s="105" t="n"/>
      <c r="AL124" s="105" t="n"/>
      <c r="AM124" s="105" t="n"/>
      <c r="AN124" s="105" t="n"/>
      <c r="AO124" s="106" t="n"/>
    </row>
    <row r="125" ht="18" customHeight="1" s="74">
      <c r="A125" s="147">
        <f>IF(OR(F125="",C125="",D125=""),"",IFERROR(INDEX(Lists!$J$2:$J$12,MATCH(C125,Lists!$I$2:$I$12,0)),"XX")&amp;"-"&amp;D125&amp;"-"&amp;TEXT(SUMPRODUCT(($C$2:C125=C125)*($D$2:D125=D125)),"0000"))</f>
        <v/>
      </c>
      <c r="B125" s="152" t="n"/>
      <c r="C125" s="152" t="n"/>
      <c r="D125" s="152" t="n"/>
      <c r="E125" s="150" t="n"/>
      <c r="F125" s="152" t="n"/>
      <c r="G125" s="152" t="n"/>
      <c r="H125" s="152" t="n"/>
      <c r="I125" s="152" t="n"/>
      <c r="J125" s="150" t="n"/>
      <c r="K125" s="150" t="n"/>
      <c r="L125" s="150" t="n"/>
      <c r="M125" s="152" t="n"/>
      <c r="N125" s="150" t="n"/>
      <c r="O125" s="150" t="n"/>
      <c r="P125" s="150" t="n"/>
      <c r="Q125" s="151" t="n"/>
      <c r="R125" s="150" t="n"/>
      <c r="S125" s="150" t="n"/>
      <c r="T125" s="150" t="n"/>
      <c r="U125" s="152" t="n"/>
      <c r="V125" s="150" t="n"/>
      <c r="W125" s="150" t="n"/>
      <c r="X125" s="150" t="n"/>
      <c r="Y125" s="150" t="n"/>
      <c r="Z125" s="150" t="n"/>
      <c r="AA125" s="150" t="n"/>
      <c r="AB125" s="150" t="n"/>
      <c r="AC125" s="150" t="n"/>
      <c r="AD125" s="150" t="n"/>
      <c r="AE125" s="150" t="n"/>
      <c r="AF125" s="150" t="n"/>
      <c r="AG125" s="147">
        <f>IF(OR(C125="",G125="",G125=0),"",IFERROR(INDEX(Lists!$K$2:$K$12,MATCH(C125,Lists!$I$2:$I$12,0)),"AUD"))</f>
        <v/>
      </c>
      <c r="AH125" s="147">
        <f>IF(OR(G125="",G125=0),"",IF(G125&lt;1,TEXT(G125*100,"0")&amp;IFERROR(INDEX(Lists!$U$2:$U$12,MATCH(C125,Lists!$I$2:$I$12,0)),"c"),IFERROR(INDEX(Lists!$L$2:$L$12,MATCH(C125,Lists!$I$2:$I$12,0)),"$")&amp;IF(G125=INT(G125),TEXT(G125,"0"),TEXT(G125,"0.00")))&amp;" "&amp;AG125)</f>
        <v/>
      </c>
      <c r="AI125" s="147">
        <f>IF(X125="","",X125*IFERROR(INDEX(Lists!$M$2:$M$12,MATCH(C125,Lists!$I$2:$I$12,0)),1)/Lists!$Q$2)</f>
        <v/>
      </c>
      <c r="AJ125" s="147">
        <f>IF(Y125="","",Y125*IFERROR(INDEX(Lists!$M$2:$M$12,MATCH(C125,Lists!$I$2:$I$12,0)),1)/Lists!$Q$2)</f>
        <v/>
      </c>
      <c r="AK125" s="105" t="n"/>
      <c r="AL125" s="105" t="n"/>
      <c r="AM125" s="105" t="n"/>
      <c r="AN125" s="105" t="n"/>
      <c r="AO125" s="106" t="n"/>
    </row>
    <row r="126" ht="18" customHeight="1" s="74">
      <c r="A126" s="147">
        <f>IF(OR(F126="",C126="",D126=""),"",IFERROR(INDEX(Lists!$J$2:$J$12,MATCH(C126,Lists!$I$2:$I$12,0)),"XX")&amp;"-"&amp;D126&amp;"-"&amp;TEXT(SUMPRODUCT(($C$2:C126=C126)*($D$2:D126=D126)),"0000"))</f>
        <v/>
      </c>
      <c r="B126" s="152" t="n"/>
      <c r="C126" s="152" t="n"/>
      <c r="D126" s="152" t="n"/>
      <c r="E126" s="150" t="n"/>
      <c r="F126" s="152" t="n"/>
      <c r="G126" s="152" t="n"/>
      <c r="H126" s="152" t="n"/>
      <c r="I126" s="152" t="n"/>
      <c r="J126" s="150" t="n"/>
      <c r="K126" s="150" t="n"/>
      <c r="L126" s="150" t="n"/>
      <c r="M126" s="152" t="n"/>
      <c r="N126" s="150" t="n"/>
      <c r="O126" s="150" t="n"/>
      <c r="P126" s="150" t="n"/>
      <c r="Q126" s="151" t="n"/>
      <c r="R126" s="150" t="n"/>
      <c r="S126" s="150" t="n"/>
      <c r="T126" s="150" t="n"/>
      <c r="U126" s="152" t="n"/>
      <c r="V126" s="150" t="n"/>
      <c r="W126" s="150" t="n"/>
      <c r="X126" s="150" t="n"/>
      <c r="Y126" s="150" t="n"/>
      <c r="Z126" s="150" t="n"/>
      <c r="AA126" s="150" t="n"/>
      <c r="AB126" s="150" t="n"/>
      <c r="AC126" s="150" t="n"/>
      <c r="AD126" s="150" t="n"/>
      <c r="AE126" s="150" t="n"/>
      <c r="AF126" s="150" t="n"/>
      <c r="AG126" s="147">
        <f>IF(OR(C126="",G126="",G126=0),"",IFERROR(INDEX(Lists!$K$2:$K$12,MATCH(C126,Lists!$I$2:$I$12,0)),"AUD"))</f>
        <v/>
      </c>
      <c r="AH126" s="147">
        <f>IF(OR(G126="",G126=0),"",IF(G126&lt;1,TEXT(G126*100,"0")&amp;IFERROR(INDEX(Lists!$U$2:$U$12,MATCH(C126,Lists!$I$2:$I$12,0)),"c"),IFERROR(INDEX(Lists!$L$2:$L$12,MATCH(C126,Lists!$I$2:$I$12,0)),"$")&amp;IF(G126=INT(G126),TEXT(G126,"0"),TEXT(G126,"0.00")))&amp;" "&amp;AG126)</f>
        <v/>
      </c>
      <c r="AI126" s="147">
        <f>IF(X126="","",X126*IFERROR(INDEX(Lists!$M$2:$M$12,MATCH(C126,Lists!$I$2:$I$12,0)),1)/Lists!$Q$2)</f>
        <v/>
      </c>
      <c r="AJ126" s="147">
        <f>IF(Y126="","",Y126*IFERROR(INDEX(Lists!$M$2:$M$12,MATCH(C126,Lists!$I$2:$I$12,0)),1)/Lists!$Q$2)</f>
        <v/>
      </c>
      <c r="AK126" s="105" t="n"/>
      <c r="AL126" s="105" t="n"/>
      <c r="AM126" s="105" t="n"/>
      <c r="AN126" s="105" t="n"/>
      <c r="AO126" s="106" t="n"/>
    </row>
    <row r="127" ht="18" customHeight="1" s="74">
      <c r="A127" s="147">
        <f>IF(OR(F127="",C127="",D127=""),"",IFERROR(INDEX(Lists!$J$2:$J$12,MATCH(C127,Lists!$I$2:$I$12,0)),"XX")&amp;"-"&amp;D127&amp;"-"&amp;TEXT(SUMPRODUCT(($C$2:C127=C127)*($D$2:D127=D127)),"0000"))</f>
        <v/>
      </c>
      <c r="B127" s="152" t="n"/>
      <c r="C127" s="152" t="n"/>
      <c r="D127" s="152" t="n"/>
      <c r="E127" s="150" t="n"/>
      <c r="F127" s="152" t="n"/>
      <c r="G127" s="152" t="n"/>
      <c r="H127" s="152" t="n"/>
      <c r="I127" s="152" t="n"/>
      <c r="J127" s="150" t="n"/>
      <c r="K127" s="150" t="n"/>
      <c r="L127" s="150" t="n"/>
      <c r="M127" s="152" t="n"/>
      <c r="N127" s="150" t="n"/>
      <c r="O127" s="150" t="n"/>
      <c r="P127" s="150" t="n"/>
      <c r="Q127" s="151" t="n"/>
      <c r="R127" s="150" t="n"/>
      <c r="S127" s="150" t="n"/>
      <c r="T127" s="150" t="n"/>
      <c r="U127" s="152" t="n"/>
      <c r="V127" s="150" t="n"/>
      <c r="W127" s="150" t="n"/>
      <c r="X127" s="150" t="n"/>
      <c r="Y127" s="150" t="n"/>
      <c r="Z127" s="150" t="n"/>
      <c r="AA127" s="150" t="n"/>
      <c r="AB127" s="150" t="n"/>
      <c r="AC127" s="150" t="n"/>
      <c r="AD127" s="150" t="n"/>
      <c r="AE127" s="150" t="n"/>
      <c r="AF127" s="150" t="n"/>
      <c r="AG127" s="147">
        <f>IF(OR(C127="",G127="",G127=0),"",IFERROR(INDEX(Lists!$K$2:$K$12,MATCH(C127,Lists!$I$2:$I$12,0)),"AUD"))</f>
        <v/>
      </c>
      <c r="AH127" s="147">
        <f>IF(OR(G127="",G127=0),"",IF(G127&lt;1,TEXT(G127*100,"0")&amp;IFERROR(INDEX(Lists!$U$2:$U$12,MATCH(C127,Lists!$I$2:$I$12,0)),"c"),IFERROR(INDEX(Lists!$L$2:$L$12,MATCH(C127,Lists!$I$2:$I$12,0)),"$")&amp;IF(G127=INT(G127),TEXT(G127,"0"),TEXT(G127,"0.00")))&amp;" "&amp;AG127)</f>
        <v/>
      </c>
      <c r="AI127" s="147">
        <f>IF(X127="","",X127*IFERROR(INDEX(Lists!$M$2:$M$12,MATCH(C127,Lists!$I$2:$I$12,0)),1)/Lists!$Q$2)</f>
        <v/>
      </c>
      <c r="AJ127" s="147">
        <f>IF(Y127="","",Y127*IFERROR(INDEX(Lists!$M$2:$M$12,MATCH(C127,Lists!$I$2:$I$12,0)),1)/Lists!$Q$2)</f>
        <v/>
      </c>
      <c r="AK127" s="105" t="n"/>
      <c r="AL127" s="105" t="n"/>
      <c r="AM127" s="105" t="n"/>
      <c r="AN127" s="105" t="n"/>
      <c r="AO127" s="106" t="n"/>
    </row>
    <row r="128" ht="18" customHeight="1" s="74">
      <c r="A128" s="147">
        <f>IF(OR(F128="",C128="",D128=""),"",IFERROR(INDEX(Lists!$J$2:$J$12,MATCH(C128,Lists!$I$2:$I$12,0)),"XX")&amp;"-"&amp;D128&amp;"-"&amp;TEXT(SUMPRODUCT(($C$2:C128=C128)*($D$2:D128=D128)),"0000"))</f>
        <v/>
      </c>
      <c r="B128" s="152" t="n"/>
      <c r="C128" s="152" t="n"/>
      <c r="D128" s="152" t="n"/>
      <c r="E128" s="150" t="n"/>
      <c r="F128" s="152" t="n"/>
      <c r="G128" s="152" t="n"/>
      <c r="H128" s="152" t="n"/>
      <c r="I128" s="152" t="n"/>
      <c r="J128" s="150" t="n"/>
      <c r="K128" s="150" t="n"/>
      <c r="L128" s="150" t="n"/>
      <c r="M128" s="152" t="n"/>
      <c r="N128" s="150" t="n"/>
      <c r="O128" s="150" t="n"/>
      <c r="P128" s="150" t="n"/>
      <c r="Q128" s="151" t="n"/>
      <c r="R128" s="150" t="n"/>
      <c r="S128" s="150" t="n"/>
      <c r="T128" s="150" t="n"/>
      <c r="U128" s="152" t="n"/>
      <c r="V128" s="150" t="n"/>
      <c r="W128" s="150" t="n"/>
      <c r="X128" s="150" t="n"/>
      <c r="Y128" s="150" t="n"/>
      <c r="Z128" s="150" t="n"/>
      <c r="AA128" s="150" t="n"/>
      <c r="AB128" s="150" t="n"/>
      <c r="AC128" s="150" t="n"/>
      <c r="AD128" s="150" t="n"/>
      <c r="AE128" s="150" t="n"/>
      <c r="AF128" s="150" t="n"/>
      <c r="AG128" s="147">
        <f>IF(OR(C128="",G128="",G128=0),"",IFERROR(INDEX(Lists!$K$2:$K$12,MATCH(C128,Lists!$I$2:$I$12,0)),"AUD"))</f>
        <v/>
      </c>
      <c r="AH128" s="147">
        <f>IF(OR(G128="",G128=0),"",IF(G128&lt;1,TEXT(G128*100,"0")&amp;IFERROR(INDEX(Lists!$U$2:$U$12,MATCH(C128,Lists!$I$2:$I$12,0)),"c"),IFERROR(INDEX(Lists!$L$2:$L$12,MATCH(C128,Lists!$I$2:$I$12,0)),"$")&amp;IF(G128=INT(G128),TEXT(G128,"0"),TEXT(G128,"0.00")))&amp;" "&amp;AG128)</f>
        <v/>
      </c>
      <c r="AI128" s="147">
        <f>IF(X128="","",X128*IFERROR(INDEX(Lists!$M$2:$M$12,MATCH(C128,Lists!$I$2:$I$12,0)),1)/Lists!$Q$2)</f>
        <v/>
      </c>
      <c r="AJ128" s="147">
        <f>IF(Y128="","",Y128*IFERROR(INDEX(Lists!$M$2:$M$12,MATCH(C128,Lists!$I$2:$I$12,0)),1)/Lists!$Q$2)</f>
        <v/>
      </c>
      <c r="AK128" s="105" t="n"/>
      <c r="AL128" s="105" t="n"/>
      <c r="AM128" s="105" t="n"/>
      <c r="AN128" s="105" t="n"/>
      <c r="AO128" s="106" t="n"/>
    </row>
    <row r="129" ht="18" customHeight="1" s="74">
      <c r="A129" s="147">
        <f>IF(OR(F129="",C129="",D129=""),"",IFERROR(INDEX(Lists!$J$2:$J$12,MATCH(C129,Lists!$I$2:$I$12,0)),"XX")&amp;"-"&amp;D129&amp;"-"&amp;TEXT(SUMPRODUCT(($C$2:C129=C129)*($D$2:D129=D129)),"0000"))</f>
        <v/>
      </c>
      <c r="B129" s="152" t="n"/>
      <c r="C129" s="152" t="n"/>
      <c r="D129" s="152" t="n"/>
      <c r="E129" s="150" t="n"/>
      <c r="F129" s="152" t="n"/>
      <c r="G129" s="152" t="n"/>
      <c r="H129" s="152" t="n"/>
      <c r="I129" s="152" t="n"/>
      <c r="J129" s="150" t="n"/>
      <c r="K129" s="150" t="n"/>
      <c r="L129" s="150" t="n"/>
      <c r="M129" s="152" t="n"/>
      <c r="N129" s="150" t="n"/>
      <c r="O129" s="150" t="n"/>
      <c r="P129" s="150" t="n"/>
      <c r="Q129" s="151" t="n"/>
      <c r="R129" s="150" t="n"/>
      <c r="S129" s="150" t="n"/>
      <c r="T129" s="150" t="n"/>
      <c r="U129" s="152" t="n"/>
      <c r="V129" s="150" t="n"/>
      <c r="W129" s="150" t="n"/>
      <c r="X129" s="150" t="n"/>
      <c r="Y129" s="150" t="n"/>
      <c r="Z129" s="150" t="n"/>
      <c r="AA129" s="150" t="n"/>
      <c r="AB129" s="150" t="n"/>
      <c r="AC129" s="150" t="n"/>
      <c r="AD129" s="150" t="n"/>
      <c r="AE129" s="150" t="n"/>
      <c r="AF129" s="150" t="n"/>
      <c r="AG129" s="147">
        <f>IF(OR(C129="",G129="",G129=0),"",IFERROR(INDEX(Lists!$K$2:$K$12,MATCH(C129,Lists!$I$2:$I$12,0)),"AUD"))</f>
        <v/>
      </c>
      <c r="AH129" s="147">
        <f>IF(OR(G129="",G129=0),"",IF(G129&lt;1,TEXT(G129*100,"0")&amp;IFERROR(INDEX(Lists!$U$2:$U$12,MATCH(C129,Lists!$I$2:$I$12,0)),"c"),IFERROR(INDEX(Lists!$L$2:$L$12,MATCH(C129,Lists!$I$2:$I$12,0)),"$")&amp;IF(G129=INT(G129),TEXT(G129,"0"),TEXT(G129,"0.00")))&amp;" "&amp;AG129)</f>
        <v/>
      </c>
      <c r="AI129" s="147">
        <f>IF(X129="","",X129*IFERROR(INDEX(Lists!$M$2:$M$12,MATCH(C129,Lists!$I$2:$I$12,0)),1)/Lists!$Q$2)</f>
        <v/>
      </c>
      <c r="AJ129" s="147">
        <f>IF(Y129="","",Y129*IFERROR(INDEX(Lists!$M$2:$M$12,MATCH(C129,Lists!$I$2:$I$12,0)),1)/Lists!$Q$2)</f>
        <v/>
      </c>
      <c r="AK129" s="105" t="n"/>
      <c r="AL129" s="105" t="n"/>
      <c r="AM129" s="105" t="n"/>
      <c r="AN129" s="105" t="n"/>
      <c r="AO129" s="106" t="n"/>
    </row>
    <row r="130" ht="18" customHeight="1" s="74">
      <c r="A130" s="147">
        <f>IF(OR(F130="",C130="",D130=""),"",IFERROR(INDEX(Lists!$J$2:$J$12,MATCH(C130,Lists!$I$2:$I$12,0)),"XX")&amp;"-"&amp;D130&amp;"-"&amp;TEXT(SUMPRODUCT(($C$2:C130=C130)*($D$2:D130=D130)),"0000"))</f>
        <v/>
      </c>
      <c r="B130" s="152" t="n"/>
      <c r="C130" s="152" t="n"/>
      <c r="D130" s="152" t="n"/>
      <c r="E130" s="150" t="n"/>
      <c r="F130" s="152" t="n"/>
      <c r="G130" s="152" t="n"/>
      <c r="H130" s="152" t="n"/>
      <c r="I130" s="152" t="n"/>
      <c r="J130" s="150" t="n"/>
      <c r="K130" s="150" t="n"/>
      <c r="L130" s="150" t="n"/>
      <c r="M130" s="152" t="n"/>
      <c r="N130" s="150" t="n"/>
      <c r="O130" s="150" t="n"/>
      <c r="P130" s="150" t="n"/>
      <c r="Q130" s="151" t="n"/>
      <c r="R130" s="150" t="n"/>
      <c r="S130" s="150" t="n"/>
      <c r="T130" s="150" t="n"/>
      <c r="U130" s="152" t="n"/>
      <c r="V130" s="150" t="n"/>
      <c r="W130" s="150" t="n"/>
      <c r="X130" s="150" t="n"/>
      <c r="Y130" s="150" t="n"/>
      <c r="Z130" s="150" t="n"/>
      <c r="AA130" s="150" t="n"/>
      <c r="AB130" s="150" t="n"/>
      <c r="AC130" s="150" t="n"/>
      <c r="AD130" s="150" t="n"/>
      <c r="AE130" s="150" t="n"/>
      <c r="AF130" s="150" t="n"/>
      <c r="AG130" s="147">
        <f>IF(OR(C130="",G130="",G130=0),"",IFERROR(INDEX(Lists!$K$2:$K$12,MATCH(C130,Lists!$I$2:$I$12,0)),"AUD"))</f>
        <v/>
      </c>
      <c r="AH130" s="147">
        <f>IF(OR(G130="",G130=0),"",IF(G130&lt;1,TEXT(G130*100,"0")&amp;IFERROR(INDEX(Lists!$U$2:$U$12,MATCH(C130,Lists!$I$2:$I$12,0)),"c"),IFERROR(INDEX(Lists!$L$2:$L$12,MATCH(C130,Lists!$I$2:$I$12,0)),"$")&amp;IF(G130=INT(G130),TEXT(G130,"0"),TEXT(G130,"0.00")))&amp;" "&amp;AG130)</f>
        <v/>
      </c>
      <c r="AI130" s="147">
        <f>IF(X130="","",X130*IFERROR(INDEX(Lists!$M$2:$M$12,MATCH(C130,Lists!$I$2:$I$12,0)),1)/Lists!$Q$2)</f>
        <v/>
      </c>
      <c r="AJ130" s="147">
        <f>IF(Y130="","",Y130*IFERROR(INDEX(Lists!$M$2:$M$12,MATCH(C130,Lists!$I$2:$I$12,0)),1)/Lists!$Q$2)</f>
        <v/>
      </c>
      <c r="AK130" s="105" t="n"/>
      <c r="AL130" s="105" t="n"/>
      <c r="AM130" s="105" t="n"/>
      <c r="AN130" s="105" t="n"/>
      <c r="AO130" s="106" t="n"/>
    </row>
    <row r="131" ht="18" customHeight="1" s="74">
      <c r="A131" s="147">
        <f>IF(OR(F131="",C131="",D131=""),"",IFERROR(INDEX(Lists!$J$2:$J$12,MATCH(C131,Lists!$I$2:$I$12,0)),"XX")&amp;"-"&amp;D131&amp;"-"&amp;TEXT(SUMPRODUCT(($C$2:C131=C131)*($D$2:D131=D131)),"0000"))</f>
        <v/>
      </c>
      <c r="B131" s="152" t="n"/>
      <c r="C131" s="152" t="n"/>
      <c r="D131" s="152" t="n"/>
      <c r="E131" s="150" t="n"/>
      <c r="F131" s="152" t="n"/>
      <c r="G131" s="152" t="n"/>
      <c r="H131" s="152" t="n"/>
      <c r="I131" s="152" t="n"/>
      <c r="J131" s="150" t="n"/>
      <c r="K131" s="150" t="n"/>
      <c r="L131" s="150" t="n"/>
      <c r="M131" s="152" t="n"/>
      <c r="N131" s="150" t="n"/>
      <c r="O131" s="150" t="n"/>
      <c r="P131" s="150" t="n"/>
      <c r="Q131" s="151" t="n"/>
      <c r="R131" s="150" t="n"/>
      <c r="S131" s="150" t="n"/>
      <c r="T131" s="150" t="n"/>
      <c r="U131" s="152" t="n"/>
      <c r="V131" s="150" t="n"/>
      <c r="W131" s="150" t="n"/>
      <c r="X131" s="150" t="n"/>
      <c r="Y131" s="150" t="n"/>
      <c r="Z131" s="150" t="n"/>
      <c r="AA131" s="150" t="n"/>
      <c r="AB131" s="150" t="n"/>
      <c r="AC131" s="150" t="n"/>
      <c r="AD131" s="150" t="n"/>
      <c r="AE131" s="150" t="n"/>
      <c r="AF131" s="150" t="n"/>
      <c r="AG131" s="147">
        <f>IF(OR(C131="",G131="",G131=0),"",IFERROR(INDEX(Lists!$K$2:$K$12,MATCH(C131,Lists!$I$2:$I$12,0)),"AUD"))</f>
        <v/>
      </c>
      <c r="AH131" s="147">
        <f>IF(OR(G131="",G131=0),"",IF(G131&lt;1,TEXT(G131*100,"0")&amp;IFERROR(INDEX(Lists!$U$2:$U$12,MATCH(C131,Lists!$I$2:$I$12,0)),"c"),IFERROR(INDEX(Lists!$L$2:$L$12,MATCH(C131,Lists!$I$2:$I$12,0)),"$")&amp;IF(G131=INT(G131),TEXT(G131,"0"),TEXT(G131,"0.00")))&amp;" "&amp;AG131)</f>
        <v/>
      </c>
      <c r="AI131" s="147">
        <f>IF(X131="","",X131*IFERROR(INDEX(Lists!$M$2:$M$12,MATCH(C131,Lists!$I$2:$I$12,0)),1)/Lists!$Q$2)</f>
        <v/>
      </c>
      <c r="AJ131" s="147">
        <f>IF(Y131="","",Y131*IFERROR(INDEX(Lists!$M$2:$M$12,MATCH(C131,Lists!$I$2:$I$12,0)),1)/Lists!$Q$2)</f>
        <v/>
      </c>
      <c r="AK131" s="105" t="n"/>
      <c r="AL131" s="105" t="n"/>
      <c r="AM131" s="105" t="n"/>
      <c r="AN131" s="105" t="n"/>
      <c r="AO131" s="106" t="n"/>
    </row>
    <row r="132" ht="18" customHeight="1" s="74">
      <c r="A132" s="147">
        <f>IF(OR(F132="",C132="",D132=""),"",IFERROR(INDEX(Lists!$J$2:$J$12,MATCH(C132,Lists!$I$2:$I$12,0)),"XX")&amp;"-"&amp;D132&amp;"-"&amp;TEXT(SUMPRODUCT(($C$2:C132=C132)*($D$2:D132=D132)),"0000"))</f>
        <v/>
      </c>
      <c r="B132" s="152" t="n"/>
      <c r="C132" s="152" t="n"/>
      <c r="D132" s="152" t="n"/>
      <c r="E132" s="150" t="n"/>
      <c r="F132" s="152" t="n"/>
      <c r="G132" s="152" t="n"/>
      <c r="H132" s="152" t="n"/>
      <c r="I132" s="152" t="n"/>
      <c r="J132" s="150" t="n"/>
      <c r="K132" s="150" t="n"/>
      <c r="L132" s="150" t="n"/>
      <c r="M132" s="152" t="n"/>
      <c r="N132" s="150" t="n"/>
      <c r="O132" s="150" t="n"/>
      <c r="P132" s="150" t="n"/>
      <c r="Q132" s="151" t="n"/>
      <c r="R132" s="150" t="n"/>
      <c r="S132" s="150" t="n"/>
      <c r="T132" s="150" t="n"/>
      <c r="U132" s="152" t="n"/>
      <c r="V132" s="150" t="n"/>
      <c r="W132" s="150" t="n"/>
      <c r="X132" s="150" t="n"/>
      <c r="Y132" s="150" t="n"/>
      <c r="Z132" s="150" t="n"/>
      <c r="AA132" s="150" t="n"/>
      <c r="AB132" s="150" t="n"/>
      <c r="AC132" s="150" t="n"/>
      <c r="AD132" s="150" t="n"/>
      <c r="AE132" s="150" t="n"/>
      <c r="AF132" s="150" t="n"/>
      <c r="AG132" s="147">
        <f>IF(OR(C132="",G132="",G132=0),"",IFERROR(INDEX(Lists!$K$2:$K$12,MATCH(C132,Lists!$I$2:$I$12,0)),"AUD"))</f>
        <v/>
      </c>
      <c r="AH132" s="147">
        <f>IF(OR(G132="",G132=0),"",IF(G132&lt;1,TEXT(G132*100,"0")&amp;IFERROR(INDEX(Lists!$U$2:$U$12,MATCH(C132,Lists!$I$2:$I$12,0)),"c"),IFERROR(INDEX(Lists!$L$2:$L$12,MATCH(C132,Lists!$I$2:$I$12,0)),"$")&amp;IF(G132=INT(G132),TEXT(G132,"0"),TEXT(G132,"0.00")))&amp;" "&amp;AG132)</f>
        <v/>
      </c>
      <c r="AI132" s="147">
        <f>IF(X132="","",X132*IFERROR(INDEX(Lists!$M$2:$M$12,MATCH(C132,Lists!$I$2:$I$12,0)),1)/Lists!$Q$2)</f>
        <v/>
      </c>
      <c r="AJ132" s="147">
        <f>IF(Y132="","",Y132*IFERROR(INDEX(Lists!$M$2:$M$12,MATCH(C132,Lists!$I$2:$I$12,0)),1)/Lists!$Q$2)</f>
        <v/>
      </c>
      <c r="AK132" s="105" t="n"/>
      <c r="AL132" s="105" t="n"/>
      <c r="AM132" s="105" t="n"/>
      <c r="AN132" s="105" t="n"/>
      <c r="AO132" s="106" t="n"/>
    </row>
    <row r="133" ht="18" customHeight="1" s="74">
      <c r="A133" s="147">
        <f>IF(OR(F133="",C133="",D133=""),"",IFERROR(INDEX(Lists!$J$2:$J$12,MATCH(C133,Lists!$I$2:$I$12,0)),"XX")&amp;"-"&amp;D133&amp;"-"&amp;TEXT(SUMPRODUCT(($C$2:C133=C133)*($D$2:D133=D133)),"0000"))</f>
        <v/>
      </c>
      <c r="B133" s="152" t="n"/>
      <c r="C133" s="152" t="n"/>
      <c r="D133" s="152" t="n"/>
      <c r="E133" s="150" t="n"/>
      <c r="F133" s="152" t="n"/>
      <c r="G133" s="152" t="n"/>
      <c r="H133" s="152" t="n"/>
      <c r="I133" s="152" t="n"/>
      <c r="J133" s="150" t="n"/>
      <c r="K133" s="150" t="n"/>
      <c r="L133" s="150" t="n"/>
      <c r="M133" s="152" t="n"/>
      <c r="N133" s="150" t="n"/>
      <c r="O133" s="150" t="n"/>
      <c r="P133" s="150" t="n"/>
      <c r="Q133" s="151" t="n"/>
      <c r="R133" s="150" t="n"/>
      <c r="S133" s="150" t="n"/>
      <c r="T133" s="150" t="n"/>
      <c r="U133" s="152" t="n"/>
      <c r="V133" s="150" t="n"/>
      <c r="W133" s="150" t="n"/>
      <c r="X133" s="150" t="n"/>
      <c r="Y133" s="150" t="n"/>
      <c r="Z133" s="150" t="n"/>
      <c r="AA133" s="150" t="n"/>
      <c r="AB133" s="150" t="n"/>
      <c r="AC133" s="150" t="n"/>
      <c r="AD133" s="150" t="n"/>
      <c r="AE133" s="150" t="n"/>
      <c r="AF133" s="150" t="n"/>
      <c r="AG133" s="147">
        <f>IF(OR(C133="",G133="",G133=0),"",IFERROR(INDEX(Lists!$K$2:$K$12,MATCH(C133,Lists!$I$2:$I$12,0)),"AUD"))</f>
        <v/>
      </c>
      <c r="AH133" s="147">
        <f>IF(OR(G133="",G133=0),"",IF(G133&lt;1,TEXT(G133*100,"0")&amp;IFERROR(INDEX(Lists!$U$2:$U$12,MATCH(C133,Lists!$I$2:$I$12,0)),"c"),IFERROR(INDEX(Lists!$L$2:$L$12,MATCH(C133,Lists!$I$2:$I$12,0)),"$")&amp;IF(G133=INT(G133),TEXT(G133,"0"),TEXT(G133,"0.00")))&amp;" "&amp;AG133)</f>
        <v/>
      </c>
      <c r="AI133" s="147">
        <f>IF(X133="","",X133*IFERROR(INDEX(Lists!$M$2:$M$12,MATCH(C133,Lists!$I$2:$I$12,0)),1)/Lists!$Q$2)</f>
        <v/>
      </c>
      <c r="AJ133" s="147">
        <f>IF(Y133="","",Y133*IFERROR(INDEX(Lists!$M$2:$M$12,MATCH(C133,Lists!$I$2:$I$12,0)),1)/Lists!$Q$2)</f>
        <v/>
      </c>
      <c r="AK133" s="105" t="n"/>
      <c r="AL133" s="105" t="n"/>
      <c r="AM133" s="105" t="n"/>
      <c r="AN133" s="105" t="n"/>
      <c r="AO133" s="106" t="n"/>
    </row>
    <row r="134" ht="18" customHeight="1" s="74">
      <c r="A134" s="147">
        <f>IF(OR(F134="",C134="",D134=""),"",IFERROR(INDEX(Lists!$J$2:$J$12,MATCH(C134,Lists!$I$2:$I$12,0)),"XX")&amp;"-"&amp;D134&amp;"-"&amp;TEXT(SUMPRODUCT(($C$2:C134=C134)*($D$2:D134=D134)),"0000"))</f>
        <v/>
      </c>
      <c r="B134" s="152" t="n"/>
      <c r="C134" s="152" t="n"/>
      <c r="D134" s="152" t="n"/>
      <c r="E134" s="150" t="n"/>
      <c r="F134" s="152" t="n"/>
      <c r="G134" s="152" t="n"/>
      <c r="H134" s="152" t="n"/>
      <c r="I134" s="152" t="n"/>
      <c r="J134" s="150" t="n"/>
      <c r="K134" s="150" t="n"/>
      <c r="L134" s="150" t="n"/>
      <c r="M134" s="152" t="n"/>
      <c r="N134" s="150" t="n"/>
      <c r="O134" s="150" t="n"/>
      <c r="P134" s="150" t="n"/>
      <c r="Q134" s="151" t="n"/>
      <c r="R134" s="150" t="n"/>
      <c r="S134" s="150" t="n"/>
      <c r="T134" s="150" t="n"/>
      <c r="U134" s="152" t="n"/>
      <c r="V134" s="150" t="n"/>
      <c r="W134" s="150" t="n"/>
      <c r="X134" s="150" t="n"/>
      <c r="Y134" s="150" t="n"/>
      <c r="Z134" s="150" t="n"/>
      <c r="AA134" s="150" t="n"/>
      <c r="AB134" s="150" t="n"/>
      <c r="AC134" s="150" t="n"/>
      <c r="AD134" s="150" t="n"/>
      <c r="AE134" s="150" t="n"/>
      <c r="AF134" s="150" t="n"/>
      <c r="AG134" s="147">
        <f>IF(OR(C134="",G134="",G134=0),"",IFERROR(INDEX(Lists!$K$2:$K$12,MATCH(C134,Lists!$I$2:$I$12,0)),"AUD"))</f>
        <v/>
      </c>
      <c r="AH134" s="147">
        <f>IF(OR(G134="",G134=0),"",IF(G134&lt;1,TEXT(G134*100,"0")&amp;IFERROR(INDEX(Lists!$U$2:$U$12,MATCH(C134,Lists!$I$2:$I$12,0)),"c"),IFERROR(INDEX(Lists!$L$2:$L$12,MATCH(C134,Lists!$I$2:$I$12,0)),"$")&amp;IF(G134=INT(G134),TEXT(G134,"0"),TEXT(G134,"0.00")))&amp;" "&amp;AG134)</f>
        <v/>
      </c>
      <c r="AI134" s="147">
        <f>IF(X134="","",X134*IFERROR(INDEX(Lists!$M$2:$M$12,MATCH(C134,Lists!$I$2:$I$12,0)),1)/Lists!$Q$2)</f>
        <v/>
      </c>
      <c r="AJ134" s="147">
        <f>IF(Y134="","",Y134*IFERROR(INDEX(Lists!$M$2:$M$12,MATCH(C134,Lists!$I$2:$I$12,0)),1)/Lists!$Q$2)</f>
        <v/>
      </c>
      <c r="AK134" s="105" t="n"/>
      <c r="AL134" s="105" t="n"/>
      <c r="AM134" s="105" t="n"/>
      <c r="AN134" s="105" t="n"/>
      <c r="AO134" s="106" t="n"/>
    </row>
    <row r="135" ht="18" customHeight="1" s="74">
      <c r="A135" s="147">
        <f>IF(OR(F135="",C135="",D135=""),"",IFERROR(INDEX(Lists!$J$2:$J$12,MATCH(C135,Lists!$I$2:$I$12,0)),"XX")&amp;"-"&amp;D135&amp;"-"&amp;TEXT(SUMPRODUCT(($C$2:C135=C135)*($D$2:D135=D135)),"0000"))</f>
        <v/>
      </c>
      <c r="B135" s="152" t="n"/>
      <c r="C135" s="152" t="n"/>
      <c r="D135" s="152" t="n"/>
      <c r="E135" s="150" t="n"/>
      <c r="F135" s="152" t="n"/>
      <c r="G135" s="152" t="n"/>
      <c r="H135" s="152" t="n"/>
      <c r="I135" s="152" t="n"/>
      <c r="J135" s="150" t="n"/>
      <c r="K135" s="150" t="n"/>
      <c r="L135" s="150" t="n"/>
      <c r="M135" s="152" t="n"/>
      <c r="N135" s="150" t="n"/>
      <c r="O135" s="150" t="n"/>
      <c r="P135" s="150" t="n"/>
      <c r="Q135" s="151" t="n"/>
      <c r="R135" s="150" t="n"/>
      <c r="S135" s="150" t="n"/>
      <c r="T135" s="150" t="n"/>
      <c r="U135" s="152" t="n"/>
      <c r="V135" s="150" t="n"/>
      <c r="W135" s="150" t="n"/>
      <c r="X135" s="150" t="n"/>
      <c r="Y135" s="150" t="n"/>
      <c r="Z135" s="150" t="n"/>
      <c r="AA135" s="150" t="n"/>
      <c r="AB135" s="150" t="n"/>
      <c r="AC135" s="150" t="n"/>
      <c r="AD135" s="150" t="n"/>
      <c r="AE135" s="150" t="n"/>
      <c r="AF135" s="150" t="n"/>
      <c r="AG135" s="147">
        <f>IF(OR(C135="",G135="",G135=0),"",IFERROR(INDEX(Lists!$K$2:$K$12,MATCH(C135,Lists!$I$2:$I$12,0)),"AUD"))</f>
        <v/>
      </c>
      <c r="AH135" s="147">
        <f>IF(OR(G135="",G135=0),"",IF(G135&lt;1,TEXT(G135*100,"0")&amp;IFERROR(INDEX(Lists!$U$2:$U$12,MATCH(C135,Lists!$I$2:$I$12,0)),"c"),IFERROR(INDEX(Lists!$L$2:$L$12,MATCH(C135,Lists!$I$2:$I$12,0)),"$")&amp;IF(G135=INT(G135),TEXT(G135,"0"),TEXT(G135,"0.00")))&amp;" "&amp;AG135)</f>
        <v/>
      </c>
      <c r="AI135" s="147">
        <f>IF(X135="","",X135*IFERROR(INDEX(Lists!$M$2:$M$12,MATCH(C135,Lists!$I$2:$I$12,0)),1)/Lists!$Q$2)</f>
        <v/>
      </c>
      <c r="AJ135" s="147">
        <f>IF(Y135="","",Y135*IFERROR(INDEX(Lists!$M$2:$M$12,MATCH(C135,Lists!$I$2:$I$12,0)),1)/Lists!$Q$2)</f>
        <v/>
      </c>
      <c r="AK135" s="105" t="n"/>
      <c r="AL135" s="105" t="n"/>
      <c r="AM135" s="105" t="n"/>
      <c r="AN135" s="105" t="n"/>
      <c r="AO135" s="106" t="n"/>
    </row>
    <row r="136" ht="18" customHeight="1" s="74">
      <c r="A136" s="147">
        <f>IF(OR(F136="",C136="",D136=""),"",IFERROR(INDEX(Lists!$J$2:$J$12,MATCH(C136,Lists!$I$2:$I$12,0)),"XX")&amp;"-"&amp;D136&amp;"-"&amp;TEXT(SUMPRODUCT(($C$2:C136=C136)*($D$2:D136=D136)),"0000"))</f>
        <v/>
      </c>
      <c r="B136" s="152" t="n"/>
      <c r="C136" s="152" t="n"/>
      <c r="D136" s="152" t="n"/>
      <c r="E136" s="150" t="n"/>
      <c r="F136" s="152" t="n"/>
      <c r="G136" s="152" t="n"/>
      <c r="H136" s="152" t="n"/>
      <c r="I136" s="152" t="n"/>
      <c r="J136" s="150" t="n"/>
      <c r="K136" s="150" t="n"/>
      <c r="L136" s="150" t="n"/>
      <c r="M136" s="152" t="n"/>
      <c r="N136" s="150" t="n"/>
      <c r="O136" s="150" t="n"/>
      <c r="P136" s="150" t="n"/>
      <c r="Q136" s="151" t="n"/>
      <c r="R136" s="150" t="n"/>
      <c r="S136" s="150" t="n"/>
      <c r="T136" s="150" t="n"/>
      <c r="U136" s="152" t="n"/>
      <c r="V136" s="150" t="n"/>
      <c r="W136" s="150" t="n"/>
      <c r="X136" s="150" t="n"/>
      <c r="Y136" s="150" t="n"/>
      <c r="Z136" s="150" t="n"/>
      <c r="AA136" s="150" t="n"/>
      <c r="AB136" s="150" t="n"/>
      <c r="AC136" s="150" t="n"/>
      <c r="AD136" s="150" t="n"/>
      <c r="AE136" s="150" t="n"/>
      <c r="AF136" s="150" t="n"/>
      <c r="AG136" s="147">
        <f>IF(OR(C136="",G136="",G136=0),"",IFERROR(INDEX(Lists!$K$2:$K$12,MATCH(C136,Lists!$I$2:$I$12,0)),"AUD"))</f>
        <v/>
      </c>
      <c r="AH136" s="147">
        <f>IF(OR(G136="",G136=0),"",IF(G136&lt;1,TEXT(G136*100,"0")&amp;IFERROR(INDEX(Lists!$U$2:$U$12,MATCH(C136,Lists!$I$2:$I$12,0)),"c"),IFERROR(INDEX(Lists!$L$2:$L$12,MATCH(C136,Lists!$I$2:$I$12,0)),"$")&amp;IF(G136=INT(G136),TEXT(G136,"0"),TEXT(G136,"0.00")))&amp;" "&amp;AG136)</f>
        <v/>
      </c>
      <c r="AI136" s="147">
        <f>IF(X136="","",X136*IFERROR(INDEX(Lists!$M$2:$M$12,MATCH(C136,Lists!$I$2:$I$12,0)),1)/Lists!$Q$2)</f>
        <v/>
      </c>
      <c r="AJ136" s="147">
        <f>IF(Y136="","",Y136*IFERROR(INDEX(Lists!$M$2:$M$12,MATCH(C136,Lists!$I$2:$I$12,0)),1)/Lists!$Q$2)</f>
        <v/>
      </c>
      <c r="AK136" s="105" t="n"/>
      <c r="AL136" s="105" t="n"/>
      <c r="AM136" s="105" t="n"/>
      <c r="AN136" s="105" t="n"/>
      <c r="AO136" s="106" t="n"/>
    </row>
    <row r="137" ht="18" customHeight="1" s="74">
      <c r="A137" s="147">
        <f>IF(OR(F137="",C137="",D137=""),"",IFERROR(INDEX(Lists!$J$2:$J$12,MATCH(C137,Lists!$I$2:$I$12,0)),"XX")&amp;"-"&amp;D137&amp;"-"&amp;TEXT(SUMPRODUCT(($C$2:C137=C137)*($D$2:D137=D137)),"0000"))</f>
        <v/>
      </c>
      <c r="B137" s="152" t="n"/>
      <c r="C137" s="152" t="n"/>
      <c r="D137" s="152" t="n"/>
      <c r="E137" s="150" t="n"/>
      <c r="F137" s="152" t="n"/>
      <c r="G137" s="152" t="n"/>
      <c r="H137" s="152" t="n"/>
      <c r="I137" s="152" t="n"/>
      <c r="J137" s="150" t="n"/>
      <c r="K137" s="150" t="n"/>
      <c r="L137" s="150" t="n"/>
      <c r="M137" s="152" t="n"/>
      <c r="N137" s="150" t="n"/>
      <c r="O137" s="150" t="n"/>
      <c r="P137" s="150" t="n"/>
      <c r="Q137" s="151" t="n"/>
      <c r="R137" s="150" t="n"/>
      <c r="S137" s="150" t="n"/>
      <c r="T137" s="150" t="n"/>
      <c r="U137" s="152" t="n"/>
      <c r="V137" s="150" t="n"/>
      <c r="W137" s="150" t="n"/>
      <c r="X137" s="150" t="n"/>
      <c r="Y137" s="150" t="n"/>
      <c r="Z137" s="150" t="n"/>
      <c r="AA137" s="150" t="n"/>
      <c r="AB137" s="150" t="n"/>
      <c r="AC137" s="150" t="n"/>
      <c r="AD137" s="150" t="n"/>
      <c r="AE137" s="150" t="n"/>
      <c r="AF137" s="150" t="n"/>
      <c r="AG137" s="147">
        <f>IF(OR(C137="",G137="",G137=0),"",IFERROR(INDEX(Lists!$K$2:$K$12,MATCH(C137,Lists!$I$2:$I$12,0)),"AUD"))</f>
        <v/>
      </c>
      <c r="AH137" s="147">
        <f>IF(OR(G137="",G137=0),"",IF(G137&lt;1,TEXT(G137*100,"0")&amp;IFERROR(INDEX(Lists!$U$2:$U$12,MATCH(C137,Lists!$I$2:$I$12,0)),"c"),IFERROR(INDEX(Lists!$L$2:$L$12,MATCH(C137,Lists!$I$2:$I$12,0)),"$")&amp;IF(G137=INT(G137),TEXT(G137,"0"),TEXT(G137,"0.00")))&amp;" "&amp;AG137)</f>
        <v/>
      </c>
      <c r="AI137" s="147">
        <f>IF(X137="","",X137*IFERROR(INDEX(Lists!$M$2:$M$12,MATCH(C137,Lists!$I$2:$I$12,0)),1)/Lists!$Q$2)</f>
        <v/>
      </c>
      <c r="AJ137" s="147">
        <f>IF(Y137="","",Y137*IFERROR(INDEX(Lists!$M$2:$M$12,MATCH(C137,Lists!$I$2:$I$12,0)),1)/Lists!$Q$2)</f>
        <v/>
      </c>
      <c r="AK137" s="105" t="n"/>
      <c r="AL137" s="105" t="n"/>
      <c r="AM137" s="105" t="n"/>
      <c r="AN137" s="105" t="n"/>
      <c r="AO137" s="106" t="n"/>
    </row>
    <row r="138" ht="18" customHeight="1" s="74">
      <c r="A138" s="147">
        <f>IF(OR(F138="",C138="",D138=""),"",IFERROR(INDEX(Lists!$J$2:$J$12,MATCH(C138,Lists!$I$2:$I$12,0)),"XX")&amp;"-"&amp;D138&amp;"-"&amp;TEXT(SUMPRODUCT(($C$2:C138=C138)*($D$2:D138=D138)),"0000"))</f>
        <v/>
      </c>
      <c r="B138" s="152" t="n"/>
      <c r="C138" s="152" t="n"/>
      <c r="D138" s="152" t="n"/>
      <c r="E138" s="150" t="n"/>
      <c r="F138" s="152" t="n"/>
      <c r="G138" s="152" t="n"/>
      <c r="H138" s="152" t="n"/>
      <c r="I138" s="152" t="n"/>
      <c r="J138" s="150" t="n"/>
      <c r="K138" s="150" t="n"/>
      <c r="L138" s="150" t="n"/>
      <c r="M138" s="152" t="n"/>
      <c r="N138" s="150" t="n"/>
      <c r="O138" s="150" t="n"/>
      <c r="P138" s="150" t="n"/>
      <c r="Q138" s="151" t="n"/>
      <c r="R138" s="150" t="n"/>
      <c r="S138" s="150" t="n"/>
      <c r="T138" s="150" t="n"/>
      <c r="U138" s="152" t="n"/>
      <c r="V138" s="150" t="n"/>
      <c r="W138" s="150" t="n"/>
      <c r="X138" s="150" t="n"/>
      <c r="Y138" s="150" t="n"/>
      <c r="Z138" s="150" t="n"/>
      <c r="AA138" s="150" t="n"/>
      <c r="AB138" s="150" t="n"/>
      <c r="AC138" s="150" t="n"/>
      <c r="AD138" s="150" t="n"/>
      <c r="AE138" s="150" t="n"/>
      <c r="AF138" s="150" t="n"/>
      <c r="AG138" s="147">
        <f>IF(OR(C138="",G138="",G138=0),"",IFERROR(INDEX(Lists!$K$2:$K$12,MATCH(C138,Lists!$I$2:$I$12,0)),"AUD"))</f>
        <v/>
      </c>
      <c r="AH138" s="147">
        <f>IF(OR(G138="",G138=0),"",IF(G138&lt;1,TEXT(G138*100,"0")&amp;IFERROR(INDEX(Lists!$U$2:$U$12,MATCH(C138,Lists!$I$2:$I$12,0)),"c"),IFERROR(INDEX(Lists!$L$2:$L$12,MATCH(C138,Lists!$I$2:$I$12,0)),"$")&amp;IF(G138=INT(G138),TEXT(G138,"0"),TEXT(G138,"0.00")))&amp;" "&amp;AG138)</f>
        <v/>
      </c>
      <c r="AI138" s="147">
        <f>IF(X138="","",X138*IFERROR(INDEX(Lists!$M$2:$M$12,MATCH(C138,Lists!$I$2:$I$12,0)),1)/Lists!$Q$2)</f>
        <v/>
      </c>
      <c r="AJ138" s="147">
        <f>IF(Y138="","",Y138*IFERROR(INDEX(Lists!$M$2:$M$12,MATCH(C138,Lists!$I$2:$I$12,0)),1)/Lists!$Q$2)</f>
        <v/>
      </c>
      <c r="AK138" s="105" t="n"/>
      <c r="AL138" s="105" t="n"/>
      <c r="AM138" s="105" t="n"/>
      <c r="AN138" s="105" t="n"/>
      <c r="AO138" s="106" t="n"/>
    </row>
    <row r="139" ht="18" customHeight="1" s="74">
      <c r="A139" s="147">
        <f>IF(OR(F139="",C139="",D139=""),"",IFERROR(INDEX(Lists!$J$2:$J$12,MATCH(C139,Lists!$I$2:$I$12,0)),"XX")&amp;"-"&amp;D139&amp;"-"&amp;TEXT(SUMPRODUCT(($C$2:C139=C139)*($D$2:D139=D139)),"0000"))</f>
        <v/>
      </c>
      <c r="B139" s="152" t="n"/>
      <c r="C139" s="152" t="n"/>
      <c r="D139" s="152" t="n"/>
      <c r="E139" s="150" t="n"/>
      <c r="F139" s="152" t="n"/>
      <c r="G139" s="152" t="n"/>
      <c r="H139" s="152" t="n"/>
      <c r="I139" s="152" t="n"/>
      <c r="J139" s="150" t="n"/>
      <c r="K139" s="150" t="n"/>
      <c r="L139" s="150" t="n"/>
      <c r="M139" s="152" t="n"/>
      <c r="N139" s="150" t="n"/>
      <c r="O139" s="150" t="n"/>
      <c r="P139" s="150" t="n"/>
      <c r="Q139" s="151" t="n"/>
      <c r="R139" s="150" t="n"/>
      <c r="S139" s="150" t="n"/>
      <c r="T139" s="150" t="n"/>
      <c r="U139" s="152" t="n"/>
      <c r="V139" s="150" t="n"/>
      <c r="W139" s="150" t="n"/>
      <c r="X139" s="150" t="n"/>
      <c r="Y139" s="150" t="n"/>
      <c r="Z139" s="150" t="n"/>
      <c r="AA139" s="150" t="n"/>
      <c r="AB139" s="150" t="n"/>
      <c r="AC139" s="150" t="n"/>
      <c r="AD139" s="150" t="n"/>
      <c r="AE139" s="150" t="n"/>
      <c r="AF139" s="150" t="n"/>
      <c r="AG139" s="147">
        <f>IF(OR(C139="",G139="",G139=0),"",IFERROR(INDEX(Lists!$K$2:$K$12,MATCH(C139,Lists!$I$2:$I$12,0)),"AUD"))</f>
        <v/>
      </c>
      <c r="AH139" s="147">
        <f>IF(OR(G139="",G139=0),"",IF(G139&lt;1,TEXT(G139*100,"0")&amp;IFERROR(INDEX(Lists!$U$2:$U$12,MATCH(C139,Lists!$I$2:$I$12,0)),"c"),IFERROR(INDEX(Lists!$L$2:$L$12,MATCH(C139,Lists!$I$2:$I$12,0)),"$")&amp;IF(G139=INT(G139),TEXT(G139,"0"),TEXT(G139,"0.00")))&amp;" "&amp;AG139)</f>
        <v/>
      </c>
      <c r="AI139" s="147">
        <f>IF(X139="","",X139*IFERROR(INDEX(Lists!$M$2:$M$12,MATCH(C139,Lists!$I$2:$I$12,0)),1)/Lists!$Q$2)</f>
        <v/>
      </c>
      <c r="AJ139" s="147">
        <f>IF(Y139="","",Y139*IFERROR(INDEX(Lists!$M$2:$M$12,MATCH(C139,Lists!$I$2:$I$12,0)),1)/Lists!$Q$2)</f>
        <v/>
      </c>
      <c r="AK139" s="105" t="n"/>
      <c r="AL139" s="105" t="n"/>
      <c r="AM139" s="105" t="n"/>
      <c r="AN139" s="105" t="n"/>
      <c r="AO139" s="106" t="n"/>
    </row>
    <row r="140" ht="18" customHeight="1" s="74">
      <c r="A140" s="147">
        <f>IF(OR(F140="",C140="",D140=""),"",IFERROR(INDEX(Lists!$J$2:$J$12,MATCH(C140,Lists!$I$2:$I$12,0)),"XX")&amp;"-"&amp;D140&amp;"-"&amp;TEXT(SUMPRODUCT(($C$2:C140=C140)*($D$2:D140=D140)),"0000"))</f>
        <v/>
      </c>
      <c r="B140" s="152" t="n"/>
      <c r="C140" s="152" t="n"/>
      <c r="D140" s="152" t="n"/>
      <c r="E140" s="150" t="n"/>
      <c r="F140" s="152" t="n"/>
      <c r="G140" s="152" t="n"/>
      <c r="H140" s="152" t="n"/>
      <c r="I140" s="152" t="n"/>
      <c r="J140" s="150" t="n"/>
      <c r="K140" s="150" t="n"/>
      <c r="L140" s="150" t="n"/>
      <c r="M140" s="152" t="n"/>
      <c r="N140" s="150" t="n"/>
      <c r="O140" s="150" t="n"/>
      <c r="P140" s="150" t="n"/>
      <c r="Q140" s="151" t="n"/>
      <c r="R140" s="150" t="n"/>
      <c r="S140" s="150" t="n"/>
      <c r="T140" s="150" t="n"/>
      <c r="U140" s="152" t="n"/>
      <c r="V140" s="150" t="n"/>
      <c r="W140" s="150" t="n"/>
      <c r="X140" s="150" t="n"/>
      <c r="Y140" s="150" t="n"/>
      <c r="Z140" s="150" t="n"/>
      <c r="AA140" s="150" t="n"/>
      <c r="AB140" s="150" t="n"/>
      <c r="AC140" s="150" t="n"/>
      <c r="AD140" s="150" t="n"/>
      <c r="AE140" s="150" t="n"/>
      <c r="AF140" s="150" t="n"/>
      <c r="AG140" s="147">
        <f>IF(OR(C140="",G140="",G140=0),"",IFERROR(INDEX(Lists!$K$2:$K$12,MATCH(C140,Lists!$I$2:$I$12,0)),"AUD"))</f>
        <v/>
      </c>
      <c r="AH140" s="147">
        <f>IF(OR(G140="",G140=0),"",IF(G140&lt;1,TEXT(G140*100,"0")&amp;IFERROR(INDEX(Lists!$U$2:$U$12,MATCH(C140,Lists!$I$2:$I$12,0)),"c"),IFERROR(INDEX(Lists!$L$2:$L$12,MATCH(C140,Lists!$I$2:$I$12,0)),"$")&amp;IF(G140=INT(G140),TEXT(G140,"0"),TEXT(G140,"0.00")))&amp;" "&amp;AG140)</f>
        <v/>
      </c>
      <c r="AI140" s="147">
        <f>IF(X140="","",X140*IFERROR(INDEX(Lists!$M$2:$M$12,MATCH(C140,Lists!$I$2:$I$12,0)),1)/Lists!$Q$2)</f>
        <v/>
      </c>
      <c r="AJ140" s="147">
        <f>IF(Y140="","",Y140*IFERROR(INDEX(Lists!$M$2:$M$12,MATCH(C140,Lists!$I$2:$I$12,0)),1)/Lists!$Q$2)</f>
        <v/>
      </c>
      <c r="AK140" s="105" t="n"/>
      <c r="AL140" s="105" t="n"/>
      <c r="AM140" s="105" t="n"/>
      <c r="AN140" s="105" t="n"/>
      <c r="AO140" s="106" t="n"/>
    </row>
    <row r="141" ht="18" customHeight="1" s="74">
      <c r="A141" s="147">
        <f>IF(OR(F141="",C141="",D141=""),"",IFERROR(INDEX(Lists!$J$2:$J$12,MATCH(C141,Lists!$I$2:$I$12,0)),"XX")&amp;"-"&amp;D141&amp;"-"&amp;TEXT(SUMPRODUCT(($C$2:C141=C141)*($D$2:D141=D141)),"0000"))</f>
        <v/>
      </c>
      <c r="B141" s="152" t="n"/>
      <c r="C141" s="152" t="n"/>
      <c r="D141" s="152" t="n"/>
      <c r="E141" s="150" t="n"/>
      <c r="F141" s="152" t="n"/>
      <c r="G141" s="152" t="n"/>
      <c r="H141" s="152" t="n"/>
      <c r="I141" s="152" t="n"/>
      <c r="J141" s="150" t="n"/>
      <c r="K141" s="150" t="n"/>
      <c r="L141" s="150" t="n"/>
      <c r="M141" s="152" t="n"/>
      <c r="N141" s="150" t="n"/>
      <c r="O141" s="150" t="n"/>
      <c r="P141" s="150" t="n"/>
      <c r="Q141" s="151" t="n"/>
      <c r="R141" s="150" t="n"/>
      <c r="S141" s="150" t="n"/>
      <c r="T141" s="150" t="n"/>
      <c r="U141" s="152" t="n"/>
      <c r="V141" s="150" t="n"/>
      <c r="W141" s="150" t="n"/>
      <c r="X141" s="150" t="n"/>
      <c r="Y141" s="150" t="n"/>
      <c r="Z141" s="150" t="n"/>
      <c r="AA141" s="150" t="n"/>
      <c r="AB141" s="150" t="n"/>
      <c r="AC141" s="150" t="n"/>
      <c r="AD141" s="150" t="n"/>
      <c r="AE141" s="150" t="n"/>
      <c r="AF141" s="150" t="n"/>
      <c r="AG141" s="147">
        <f>IF(OR(C141="",G141="",G141=0),"",IFERROR(INDEX(Lists!$K$2:$K$12,MATCH(C141,Lists!$I$2:$I$12,0)),"AUD"))</f>
        <v/>
      </c>
      <c r="AH141" s="147">
        <f>IF(OR(G141="",G141=0),"",IF(G141&lt;1,TEXT(G141*100,"0")&amp;IFERROR(INDEX(Lists!$U$2:$U$12,MATCH(C141,Lists!$I$2:$I$12,0)),"c"),IFERROR(INDEX(Lists!$L$2:$L$12,MATCH(C141,Lists!$I$2:$I$12,0)),"$")&amp;IF(G141=INT(G141),TEXT(G141,"0"),TEXT(G141,"0.00")))&amp;" "&amp;AG141)</f>
        <v/>
      </c>
      <c r="AI141" s="147">
        <f>IF(X141="","",X141*IFERROR(INDEX(Lists!$M$2:$M$12,MATCH(C141,Lists!$I$2:$I$12,0)),1)/Lists!$Q$2)</f>
        <v/>
      </c>
      <c r="AJ141" s="147">
        <f>IF(Y141="","",Y141*IFERROR(INDEX(Lists!$M$2:$M$12,MATCH(C141,Lists!$I$2:$I$12,0)),1)/Lists!$Q$2)</f>
        <v/>
      </c>
      <c r="AK141" s="105" t="n"/>
      <c r="AL141" s="105" t="n"/>
      <c r="AM141" s="105" t="n"/>
      <c r="AN141" s="105" t="n"/>
      <c r="AO141" s="106" t="n"/>
    </row>
    <row r="142" ht="18" customHeight="1" s="74">
      <c r="A142" s="147">
        <f>IF(OR(F142="",C142="",D142=""),"",IFERROR(INDEX(Lists!$J$2:$J$12,MATCH(C142,Lists!$I$2:$I$12,0)),"XX")&amp;"-"&amp;D142&amp;"-"&amp;TEXT(SUMPRODUCT(($C$2:C142=C142)*($D$2:D142=D142)),"0000"))</f>
        <v/>
      </c>
      <c r="B142" s="152" t="n"/>
      <c r="C142" s="152" t="n"/>
      <c r="D142" s="152" t="n"/>
      <c r="E142" s="150" t="n"/>
      <c r="F142" s="152" t="n"/>
      <c r="G142" s="152" t="n"/>
      <c r="H142" s="152" t="n"/>
      <c r="I142" s="152" t="n"/>
      <c r="J142" s="150" t="n"/>
      <c r="K142" s="150" t="n"/>
      <c r="L142" s="150" t="n"/>
      <c r="M142" s="152" t="n"/>
      <c r="N142" s="150" t="n"/>
      <c r="O142" s="150" t="n"/>
      <c r="P142" s="150" t="n"/>
      <c r="Q142" s="151" t="n"/>
      <c r="R142" s="150" t="n"/>
      <c r="S142" s="150" t="n"/>
      <c r="T142" s="150" t="n"/>
      <c r="U142" s="152" t="n"/>
      <c r="V142" s="150" t="n"/>
      <c r="W142" s="150" t="n"/>
      <c r="X142" s="150" t="n"/>
      <c r="Y142" s="150" t="n"/>
      <c r="Z142" s="150" t="n"/>
      <c r="AA142" s="150" t="n"/>
      <c r="AB142" s="150" t="n"/>
      <c r="AC142" s="150" t="n"/>
      <c r="AD142" s="150" t="n"/>
      <c r="AE142" s="150" t="n"/>
      <c r="AF142" s="150" t="n"/>
      <c r="AG142" s="147">
        <f>IF(OR(C142="",G142="",G142=0),"",IFERROR(INDEX(Lists!$K$2:$K$12,MATCH(C142,Lists!$I$2:$I$12,0)),"AUD"))</f>
        <v/>
      </c>
      <c r="AH142" s="147">
        <f>IF(OR(G142="",G142=0),"",IF(G142&lt;1,TEXT(G142*100,"0")&amp;IFERROR(INDEX(Lists!$U$2:$U$12,MATCH(C142,Lists!$I$2:$I$12,0)),"c"),IFERROR(INDEX(Lists!$L$2:$L$12,MATCH(C142,Lists!$I$2:$I$12,0)),"$")&amp;IF(G142=INT(G142),TEXT(G142,"0"),TEXT(G142,"0.00")))&amp;" "&amp;AG142)</f>
        <v/>
      </c>
      <c r="AI142" s="147">
        <f>IF(X142="","",X142*IFERROR(INDEX(Lists!$M$2:$M$12,MATCH(C142,Lists!$I$2:$I$12,0)),1)/Lists!$Q$2)</f>
        <v/>
      </c>
      <c r="AJ142" s="147">
        <f>IF(Y142="","",Y142*IFERROR(INDEX(Lists!$M$2:$M$12,MATCH(C142,Lists!$I$2:$I$12,0)),1)/Lists!$Q$2)</f>
        <v/>
      </c>
      <c r="AK142" s="105" t="n"/>
      <c r="AL142" s="105" t="n"/>
      <c r="AM142" s="105" t="n"/>
      <c r="AN142" s="105" t="n"/>
      <c r="AO142" s="106" t="n"/>
    </row>
    <row r="143" ht="18" customHeight="1" s="74">
      <c r="A143" s="147">
        <f>IF(OR(F143="",C143="",D143=""),"",IFERROR(INDEX(Lists!$J$2:$J$12,MATCH(C143,Lists!$I$2:$I$12,0)),"XX")&amp;"-"&amp;D143&amp;"-"&amp;TEXT(SUMPRODUCT(($C$2:C143=C143)*($D$2:D143=D143)),"0000"))</f>
        <v/>
      </c>
      <c r="B143" s="152" t="n"/>
      <c r="C143" s="152" t="n"/>
      <c r="D143" s="152" t="n"/>
      <c r="E143" s="150" t="n"/>
      <c r="F143" s="152" t="n"/>
      <c r="G143" s="152" t="n"/>
      <c r="H143" s="152" t="n"/>
      <c r="I143" s="152" t="n"/>
      <c r="J143" s="150" t="n"/>
      <c r="K143" s="150" t="n"/>
      <c r="L143" s="150" t="n"/>
      <c r="M143" s="152" t="n"/>
      <c r="N143" s="150" t="n"/>
      <c r="O143" s="150" t="n"/>
      <c r="P143" s="150" t="n"/>
      <c r="Q143" s="151" t="n"/>
      <c r="R143" s="150" t="n"/>
      <c r="S143" s="150" t="n"/>
      <c r="T143" s="150" t="n"/>
      <c r="U143" s="152" t="n"/>
      <c r="V143" s="150" t="n"/>
      <c r="W143" s="150" t="n"/>
      <c r="X143" s="150" t="n"/>
      <c r="Y143" s="150" t="n"/>
      <c r="Z143" s="150" t="n"/>
      <c r="AA143" s="150" t="n"/>
      <c r="AB143" s="150" t="n"/>
      <c r="AC143" s="150" t="n"/>
      <c r="AD143" s="150" t="n"/>
      <c r="AE143" s="150" t="n"/>
      <c r="AF143" s="150" t="n"/>
      <c r="AG143" s="147">
        <f>IF(OR(C143="",G143="",G143=0),"",IFERROR(INDEX(Lists!$K$2:$K$12,MATCH(C143,Lists!$I$2:$I$12,0)),"AUD"))</f>
        <v/>
      </c>
      <c r="AH143" s="147">
        <f>IF(OR(G143="",G143=0),"",IF(G143&lt;1,TEXT(G143*100,"0")&amp;IFERROR(INDEX(Lists!$U$2:$U$12,MATCH(C143,Lists!$I$2:$I$12,0)),"c"),IFERROR(INDEX(Lists!$L$2:$L$12,MATCH(C143,Lists!$I$2:$I$12,0)),"$")&amp;IF(G143=INT(G143),TEXT(G143,"0"),TEXT(G143,"0.00")))&amp;" "&amp;AG143)</f>
        <v/>
      </c>
      <c r="AI143" s="147">
        <f>IF(X143="","",X143*IFERROR(INDEX(Lists!$M$2:$M$12,MATCH(C143,Lists!$I$2:$I$12,0)),1)/Lists!$Q$2)</f>
        <v/>
      </c>
      <c r="AJ143" s="147">
        <f>IF(Y143="","",Y143*IFERROR(INDEX(Lists!$M$2:$M$12,MATCH(C143,Lists!$I$2:$I$12,0)),1)/Lists!$Q$2)</f>
        <v/>
      </c>
      <c r="AK143" s="105" t="n"/>
      <c r="AL143" s="105" t="n"/>
      <c r="AM143" s="105" t="n"/>
      <c r="AN143" s="105" t="n"/>
      <c r="AO143" s="106" t="n"/>
    </row>
    <row r="144" ht="18" customHeight="1" s="74">
      <c r="A144" s="147">
        <f>IF(OR(F144="",C144="",D144=""),"",IFERROR(INDEX(Lists!$J$2:$J$12,MATCH(C144,Lists!$I$2:$I$12,0)),"XX")&amp;"-"&amp;D144&amp;"-"&amp;TEXT(SUMPRODUCT(($C$2:C144=C144)*($D$2:D144=D144)),"0000"))</f>
        <v/>
      </c>
      <c r="B144" s="152" t="n"/>
      <c r="C144" s="152" t="n"/>
      <c r="D144" s="152" t="n"/>
      <c r="E144" s="150" t="n"/>
      <c r="F144" s="152" t="n"/>
      <c r="G144" s="152" t="n"/>
      <c r="H144" s="152" t="n"/>
      <c r="I144" s="152" t="n"/>
      <c r="J144" s="150" t="n"/>
      <c r="K144" s="150" t="n"/>
      <c r="L144" s="150" t="n"/>
      <c r="M144" s="152" t="n"/>
      <c r="N144" s="150" t="n"/>
      <c r="O144" s="150" t="n"/>
      <c r="P144" s="150" t="n"/>
      <c r="Q144" s="151" t="n"/>
      <c r="R144" s="150" t="n"/>
      <c r="S144" s="150" t="n"/>
      <c r="T144" s="150" t="n"/>
      <c r="U144" s="152" t="n"/>
      <c r="V144" s="150" t="n"/>
      <c r="W144" s="150" t="n"/>
      <c r="X144" s="150" t="n"/>
      <c r="Y144" s="150" t="n"/>
      <c r="Z144" s="150" t="n"/>
      <c r="AA144" s="150" t="n"/>
      <c r="AB144" s="150" t="n"/>
      <c r="AC144" s="150" t="n"/>
      <c r="AD144" s="150" t="n"/>
      <c r="AE144" s="150" t="n"/>
      <c r="AF144" s="150" t="n"/>
      <c r="AG144" s="147">
        <f>IF(OR(C144="",G144="",G144=0),"",IFERROR(INDEX(Lists!$K$2:$K$12,MATCH(C144,Lists!$I$2:$I$12,0)),"AUD"))</f>
        <v/>
      </c>
      <c r="AH144" s="147">
        <f>IF(OR(G144="",G144=0),"",IF(G144&lt;1,TEXT(G144*100,"0")&amp;IFERROR(INDEX(Lists!$U$2:$U$12,MATCH(C144,Lists!$I$2:$I$12,0)),"c"),IFERROR(INDEX(Lists!$L$2:$L$12,MATCH(C144,Lists!$I$2:$I$12,0)),"$")&amp;IF(G144=INT(G144),TEXT(G144,"0"),TEXT(G144,"0.00")))&amp;" "&amp;AG144)</f>
        <v/>
      </c>
      <c r="AI144" s="147">
        <f>IF(X144="","",X144*IFERROR(INDEX(Lists!$M$2:$M$12,MATCH(C144,Lists!$I$2:$I$12,0)),1)/Lists!$Q$2)</f>
        <v/>
      </c>
      <c r="AJ144" s="147">
        <f>IF(Y144="","",Y144*IFERROR(INDEX(Lists!$M$2:$M$12,MATCH(C144,Lists!$I$2:$I$12,0)),1)/Lists!$Q$2)</f>
        <v/>
      </c>
      <c r="AK144" s="105" t="n"/>
      <c r="AL144" s="105" t="n"/>
      <c r="AM144" s="105" t="n"/>
      <c r="AN144" s="105" t="n"/>
      <c r="AO144" s="106" t="n"/>
    </row>
    <row r="145" ht="18" customHeight="1" s="74">
      <c r="A145" s="147">
        <f>IF(OR(F145="",C145="",D145=""),"",IFERROR(INDEX(Lists!$J$2:$J$12,MATCH(C145,Lists!$I$2:$I$12,0)),"XX")&amp;"-"&amp;D145&amp;"-"&amp;TEXT(SUMPRODUCT(($C$2:C145=C145)*($D$2:D145=D145)),"0000"))</f>
        <v/>
      </c>
      <c r="B145" s="152" t="n"/>
      <c r="C145" s="152" t="n"/>
      <c r="D145" s="152" t="n"/>
      <c r="E145" s="150" t="n"/>
      <c r="F145" s="152" t="n"/>
      <c r="G145" s="152" t="n"/>
      <c r="H145" s="152" t="n"/>
      <c r="I145" s="152" t="n"/>
      <c r="J145" s="150" t="n"/>
      <c r="K145" s="150" t="n"/>
      <c r="L145" s="150" t="n"/>
      <c r="M145" s="152" t="n"/>
      <c r="N145" s="150" t="n"/>
      <c r="O145" s="150" t="n"/>
      <c r="P145" s="150" t="n"/>
      <c r="Q145" s="151" t="n"/>
      <c r="R145" s="150" t="n"/>
      <c r="S145" s="150" t="n"/>
      <c r="T145" s="150" t="n"/>
      <c r="U145" s="152" t="n"/>
      <c r="V145" s="150" t="n"/>
      <c r="W145" s="150" t="n"/>
      <c r="X145" s="150" t="n"/>
      <c r="Y145" s="150" t="n"/>
      <c r="Z145" s="150" t="n"/>
      <c r="AA145" s="150" t="n"/>
      <c r="AB145" s="150" t="n"/>
      <c r="AC145" s="150" t="n"/>
      <c r="AD145" s="150" t="n"/>
      <c r="AE145" s="150" t="n"/>
      <c r="AF145" s="150" t="n"/>
      <c r="AG145" s="147">
        <f>IF(OR(C145="",G145="",G145=0),"",IFERROR(INDEX(Lists!$K$2:$K$12,MATCH(C145,Lists!$I$2:$I$12,0)),"AUD"))</f>
        <v/>
      </c>
      <c r="AH145" s="147">
        <f>IF(OR(G145="",G145=0),"",IF(G145&lt;1,TEXT(G145*100,"0")&amp;IFERROR(INDEX(Lists!$U$2:$U$12,MATCH(C145,Lists!$I$2:$I$12,0)),"c"),IFERROR(INDEX(Lists!$L$2:$L$12,MATCH(C145,Lists!$I$2:$I$12,0)),"$")&amp;IF(G145=INT(G145),TEXT(G145,"0"),TEXT(G145,"0.00")))&amp;" "&amp;AG145)</f>
        <v/>
      </c>
      <c r="AI145" s="147">
        <f>IF(X145="","",X145*IFERROR(INDEX(Lists!$M$2:$M$12,MATCH(C145,Lists!$I$2:$I$12,0)),1)/Lists!$Q$2)</f>
        <v/>
      </c>
      <c r="AJ145" s="147">
        <f>IF(Y145="","",Y145*IFERROR(INDEX(Lists!$M$2:$M$12,MATCH(C145,Lists!$I$2:$I$12,0)),1)/Lists!$Q$2)</f>
        <v/>
      </c>
      <c r="AK145" s="105" t="n"/>
      <c r="AL145" s="105" t="n"/>
      <c r="AM145" s="105" t="n"/>
      <c r="AN145" s="105" t="n"/>
      <c r="AO145" s="106" t="n"/>
    </row>
    <row r="146" ht="18" customHeight="1" s="74">
      <c r="A146" s="147">
        <f>IF(OR(F146="",C146="",D146=""),"",IFERROR(INDEX(Lists!$J$2:$J$12,MATCH(C146,Lists!$I$2:$I$12,0)),"XX")&amp;"-"&amp;D146&amp;"-"&amp;TEXT(SUMPRODUCT(($C$2:C146=C146)*($D$2:D146=D146)),"0000"))</f>
        <v/>
      </c>
      <c r="B146" s="152" t="n"/>
      <c r="C146" s="152" t="n"/>
      <c r="D146" s="152" t="n"/>
      <c r="E146" s="150" t="n"/>
      <c r="F146" s="152" t="n"/>
      <c r="G146" s="152" t="n"/>
      <c r="H146" s="152" t="n"/>
      <c r="I146" s="152" t="n"/>
      <c r="J146" s="150" t="n"/>
      <c r="K146" s="150" t="n"/>
      <c r="L146" s="150" t="n"/>
      <c r="M146" s="152" t="n"/>
      <c r="N146" s="150" t="n"/>
      <c r="O146" s="150" t="n"/>
      <c r="P146" s="150" t="n"/>
      <c r="Q146" s="151" t="n"/>
      <c r="R146" s="150" t="n"/>
      <c r="S146" s="150" t="n"/>
      <c r="T146" s="150" t="n"/>
      <c r="U146" s="152" t="n"/>
      <c r="V146" s="150" t="n"/>
      <c r="W146" s="150" t="n"/>
      <c r="X146" s="150" t="n"/>
      <c r="Y146" s="150" t="n"/>
      <c r="Z146" s="150" t="n"/>
      <c r="AA146" s="150" t="n"/>
      <c r="AB146" s="150" t="n"/>
      <c r="AC146" s="150" t="n"/>
      <c r="AD146" s="150" t="n"/>
      <c r="AE146" s="150" t="n"/>
      <c r="AF146" s="150" t="n"/>
      <c r="AG146" s="147">
        <f>IF(OR(C146="",G146="",G146=0),"",IFERROR(INDEX(Lists!$K$2:$K$12,MATCH(C146,Lists!$I$2:$I$12,0)),"AUD"))</f>
        <v/>
      </c>
      <c r="AH146" s="147">
        <f>IF(OR(G146="",G146=0),"",IF(G146&lt;1,TEXT(G146*100,"0")&amp;IFERROR(INDEX(Lists!$U$2:$U$12,MATCH(C146,Lists!$I$2:$I$12,0)),"c"),IFERROR(INDEX(Lists!$L$2:$L$12,MATCH(C146,Lists!$I$2:$I$12,0)),"$")&amp;IF(G146=INT(G146),TEXT(G146,"0"),TEXT(G146,"0.00")))&amp;" "&amp;AG146)</f>
        <v/>
      </c>
      <c r="AI146" s="147">
        <f>IF(X146="","",X146*IFERROR(INDEX(Lists!$M$2:$M$12,MATCH(C146,Lists!$I$2:$I$12,0)),1)/Lists!$Q$2)</f>
        <v/>
      </c>
      <c r="AJ146" s="147">
        <f>IF(Y146="","",Y146*IFERROR(INDEX(Lists!$M$2:$M$12,MATCH(C146,Lists!$I$2:$I$12,0)),1)/Lists!$Q$2)</f>
        <v/>
      </c>
      <c r="AK146" s="105" t="n"/>
      <c r="AL146" s="105" t="n"/>
      <c r="AM146" s="105" t="n"/>
      <c r="AN146" s="105" t="n"/>
      <c r="AO146" s="106" t="n"/>
    </row>
    <row r="147" ht="18" customHeight="1" s="74">
      <c r="A147" s="147">
        <f>IF(OR(F147="",C147="",D147=""),"",IFERROR(INDEX(Lists!$J$2:$J$12,MATCH(C147,Lists!$I$2:$I$12,0)),"XX")&amp;"-"&amp;D147&amp;"-"&amp;TEXT(SUMPRODUCT(($C$2:C147=C147)*($D$2:D147=D147)),"0000"))</f>
        <v/>
      </c>
      <c r="B147" s="152" t="n"/>
      <c r="C147" s="152" t="n"/>
      <c r="D147" s="152" t="n"/>
      <c r="E147" s="150" t="n"/>
      <c r="F147" s="152" t="n"/>
      <c r="G147" s="152" t="n"/>
      <c r="H147" s="152" t="n"/>
      <c r="I147" s="152" t="n"/>
      <c r="J147" s="150" t="n"/>
      <c r="K147" s="150" t="n"/>
      <c r="L147" s="150" t="n"/>
      <c r="M147" s="152" t="n"/>
      <c r="N147" s="150" t="n"/>
      <c r="O147" s="150" t="n"/>
      <c r="P147" s="150" t="n"/>
      <c r="Q147" s="151" t="n"/>
      <c r="R147" s="150" t="n"/>
      <c r="S147" s="150" t="n"/>
      <c r="T147" s="150" t="n"/>
      <c r="U147" s="152" t="n"/>
      <c r="V147" s="150" t="n"/>
      <c r="W147" s="150" t="n"/>
      <c r="X147" s="150" t="n"/>
      <c r="Y147" s="150" t="n"/>
      <c r="Z147" s="150" t="n"/>
      <c r="AA147" s="150" t="n"/>
      <c r="AB147" s="150" t="n"/>
      <c r="AC147" s="150" t="n"/>
      <c r="AD147" s="150" t="n"/>
      <c r="AE147" s="150" t="n"/>
      <c r="AF147" s="150" t="n"/>
      <c r="AG147" s="147">
        <f>IF(OR(C147="",G147="",G147=0),"",IFERROR(INDEX(Lists!$K$2:$K$12,MATCH(C147,Lists!$I$2:$I$12,0)),"AUD"))</f>
        <v/>
      </c>
      <c r="AH147" s="147">
        <f>IF(OR(G147="",G147=0),"",IF(G147&lt;1,TEXT(G147*100,"0")&amp;IFERROR(INDEX(Lists!$U$2:$U$12,MATCH(C147,Lists!$I$2:$I$12,0)),"c"),IFERROR(INDEX(Lists!$L$2:$L$12,MATCH(C147,Lists!$I$2:$I$12,0)),"$")&amp;IF(G147=INT(G147),TEXT(G147,"0"),TEXT(G147,"0.00")))&amp;" "&amp;AG147)</f>
        <v/>
      </c>
      <c r="AI147" s="147">
        <f>IF(X147="","",X147*IFERROR(INDEX(Lists!$M$2:$M$12,MATCH(C147,Lists!$I$2:$I$12,0)),1)/Lists!$Q$2)</f>
        <v/>
      </c>
      <c r="AJ147" s="147">
        <f>IF(Y147="","",Y147*IFERROR(INDEX(Lists!$M$2:$M$12,MATCH(C147,Lists!$I$2:$I$12,0)),1)/Lists!$Q$2)</f>
        <v/>
      </c>
      <c r="AK147" s="105" t="n"/>
      <c r="AL147" s="105" t="n"/>
      <c r="AM147" s="105" t="n"/>
      <c r="AN147" s="105" t="n"/>
      <c r="AO147" s="106" t="n"/>
    </row>
    <row r="148" ht="18" customHeight="1" s="74">
      <c r="A148" s="147">
        <f>IF(OR(F148="",C148="",D148=""),"",IFERROR(INDEX(Lists!$J$2:$J$12,MATCH(C148,Lists!$I$2:$I$12,0)),"XX")&amp;"-"&amp;D148&amp;"-"&amp;TEXT(SUMPRODUCT(($C$2:C148=C148)*($D$2:D148=D148)),"0000"))</f>
        <v/>
      </c>
      <c r="B148" s="152" t="n"/>
      <c r="C148" s="152" t="n"/>
      <c r="D148" s="152" t="n"/>
      <c r="E148" s="150" t="n"/>
      <c r="F148" s="152" t="n"/>
      <c r="G148" s="152" t="n"/>
      <c r="H148" s="152" t="n"/>
      <c r="I148" s="152" t="n"/>
      <c r="J148" s="150" t="n"/>
      <c r="K148" s="150" t="n"/>
      <c r="L148" s="150" t="n"/>
      <c r="M148" s="152" t="n"/>
      <c r="N148" s="150" t="n"/>
      <c r="O148" s="150" t="n"/>
      <c r="P148" s="150" t="n"/>
      <c r="Q148" s="151" t="n"/>
      <c r="R148" s="150" t="n"/>
      <c r="S148" s="150" t="n"/>
      <c r="T148" s="150" t="n"/>
      <c r="U148" s="152" t="n"/>
      <c r="V148" s="150" t="n"/>
      <c r="W148" s="150" t="n"/>
      <c r="X148" s="150" t="n"/>
      <c r="Y148" s="150" t="n"/>
      <c r="Z148" s="150" t="n"/>
      <c r="AA148" s="150" t="n"/>
      <c r="AB148" s="150" t="n"/>
      <c r="AC148" s="150" t="n"/>
      <c r="AD148" s="150" t="n"/>
      <c r="AE148" s="150" t="n"/>
      <c r="AF148" s="150" t="n"/>
      <c r="AG148" s="147">
        <f>IF(OR(C148="",G148="",G148=0),"",IFERROR(INDEX(Lists!$K$2:$K$12,MATCH(C148,Lists!$I$2:$I$12,0)),"AUD"))</f>
        <v/>
      </c>
      <c r="AH148" s="147">
        <f>IF(OR(G148="",G148=0),"",IF(G148&lt;1,TEXT(G148*100,"0")&amp;IFERROR(INDEX(Lists!$U$2:$U$12,MATCH(C148,Lists!$I$2:$I$12,0)),"c"),IFERROR(INDEX(Lists!$L$2:$L$12,MATCH(C148,Lists!$I$2:$I$12,0)),"$")&amp;IF(G148=INT(G148),TEXT(G148,"0"),TEXT(G148,"0.00")))&amp;" "&amp;AG148)</f>
        <v/>
      </c>
      <c r="AI148" s="147">
        <f>IF(X148="","",X148*IFERROR(INDEX(Lists!$M$2:$M$12,MATCH(C148,Lists!$I$2:$I$12,0)),1)/Lists!$Q$2)</f>
        <v/>
      </c>
      <c r="AJ148" s="147">
        <f>IF(Y148="","",Y148*IFERROR(INDEX(Lists!$M$2:$M$12,MATCH(C148,Lists!$I$2:$I$12,0)),1)/Lists!$Q$2)</f>
        <v/>
      </c>
      <c r="AK148" s="105" t="n"/>
      <c r="AL148" s="105" t="n"/>
      <c r="AM148" s="105" t="n"/>
      <c r="AN148" s="105" t="n"/>
      <c r="AO148" s="106" t="n"/>
    </row>
    <row r="149" ht="18" customHeight="1" s="74">
      <c r="A149" s="147">
        <f>IF(OR(F149="",C149="",D149=""),"",IFERROR(INDEX(Lists!$J$2:$J$12,MATCH(C149,Lists!$I$2:$I$12,0)),"XX")&amp;"-"&amp;D149&amp;"-"&amp;TEXT(SUMPRODUCT(($C$2:C149=C149)*($D$2:D149=D149)),"0000"))</f>
        <v/>
      </c>
      <c r="B149" s="152" t="n"/>
      <c r="C149" s="152" t="n"/>
      <c r="D149" s="152" t="n"/>
      <c r="E149" s="150" t="n"/>
      <c r="F149" s="152" t="n"/>
      <c r="G149" s="152" t="n"/>
      <c r="H149" s="152" t="n"/>
      <c r="I149" s="152" t="n"/>
      <c r="J149" s="150" t="n"/>
      <c r="K149" s="150" t="n"/>
      <c r="L149" s="150" t="n"/>
      <c r="M149" s="152" t="n"/>
      <c r="N149" s="150" t="n"/>
      <c r="O149" s="150" t="n"/>
      <c r="P149" s="150" t="n"/>
      <c r="Q149" s="151" t="n"/>
      <c r="R149" s="150" t="n"/>
      <c r="S149" s="150" t="n"/>
      <c r="T149" s="150" t="n"/>
      <c r="U149" s="152" t="n"/>
      <c r="V149" s="150" t="n"/>
      <c r="W149" s="150" t="n"/>
      <c r="X149" s="150" t="n"/>
      <c r="Y149" s="150" t="n"/>
      <c r="Z149" s="150" t="n"/>
      <c r="AA149" s="150" t="n"/>
      <c r="AB149" s="150" t="n"/>
      <c r="AC149" s="150" t="n"/>
      <c r="AD149" s="150" t="n"/>
      <c r="AE149" s="150" t="n"/>
      <c r="AF149" s="150" t="n"/>
      <c r="AG149" s="147">
        <f>IF(OR(C149="",G149="",G149=0),"",IFERROR(INDEX(Lists!$K$2:$K$12,MATCH(C149,Lists!$I$2:$I$12,0)),"AUD"))</f>
        <v/>
      </c>
      <c r="AH149" s="147">
        <f>IF(OR(G149="",G149=0),"",IF(G149&lt;1,TEXT(G149*100,"0")&amp;IFERROR(INDEX(Lists!$U$2:$U$12,MATCH(C149,Lists!$I$2:$I$12,0)),"c"),IFERROR(INDEX(Lists!$L$2:$L$12,MATCH(C149,Lists!$I$2:$I$12,0)),"$")&amp;IF(G149=INT(G149),TEXT(G149,"0"),TEXT(G149,"0.00")))&amp;" "&amp;AG149)</f>
        <v/>
      </c>
      <c r="AI149" s="147">
        <f>IF(X149="","",X149*IFERROR(INDEX(Lists!$M$2:$M$12,MATCH(C149,Lists!$I$2:$I$12,0)),1)/Lists!$Q$2)</f>
        <v/>
      </c>
      <c r="AJ149" s="147">
        <f>IF(Y149="","",Y149*IFERROR(INDEX(Lists!$M$2:$M$12,MATCH(C149,Lists!$I$2:$I$12,0)),1)/Lists!$Q$2)</f>
        <v/>
      </c>
      <c r="AK149" s="105" t="n"/>
      <c r="AL149" s="105" t="n"/>
      <c r="AM149" s="105" t="n"/>
      <c r="AN149" s="105" t="n"/>
      <c r="AO149" s="106" t="n"/>
    </row>
    <row r="150" ht="18" customHeight="1" s="74">
      <c r="A150" s="147">
        <f>IF(OR(F150="",C150="",D150=""),"",IFERROR(INDEX(Lists!$J$2:$J$12,MATCH(C150,Lists!$I$2:$I$12,0)),"XX")&amp;"-"&amp;D150&amp;"-"&amp;TEXT(SUMPRODUCT(($C$2:C150=C150)*($D$2:D150=D150)),"0000"))</f>
        <v/>
      </c>
      <c r="B150" s="152" t="n"/>
      <c r="C150" s="152" t="n"/>
      <c r="D150" s="152" t="n"/>
      <c r="E150" s="150" t="n"/>
      <c r="F150" s="152" t="n"/>
      <c r="G150" s="152" t="n"/>
      <c r="H150" s="152" t="n"/>
      <c r="I150" s="152" t="n"/>
      <c r="J150" s="150" t="n"/>
      <c r="K150" s="150" t="n"/>
      <c r="L150" s="150" t="n"/>
      <c r="M150" s="152" t="n"/>
      <c r="N150" s="150" t="n"/>
      <c r="O150" s="150" t="n"/>
      <c r="P150" s="150" t="n"/>
      <c r="Q150" s="151" t="n"/>
      <c r="R150" s="150" t="n"/>
      <c r="S150" s="150" t="n"/>
      <c r="T150" s="150" t="n"/>
      <c r="U150" s="152" t="n"/>
      <c r="V150" s="150" t="n"/>
      <c r="W150" s="150" t="n"/>
      <c r="X150" s="150" t="n"/>
      <c r="Y150" s="150" t="n"/>
      <c r="Z150" s="150" t="n"/>
      <c r="AA150" s="150" t="n"/>
      <c r="AB150" s="150" t="n"/>
      <c r="AC150" s="150" t="n"/>
      <c r="AD150" s="150" t="n"/>
      <c r="AE150" s="150" t="n"/>
      <c r="AF150" s="150" t="n"/>
      <c r="AG150" s="147">
        <f>IF(OR(C150="",G150="",G150=0),"",IFERROR(INDEX(Lists!$K$2:$K$12,MATCH(C150,Lists!$I$2:$I$12,0)),"AUD"))</f>
        <v/>
      </c>
      <c r="AH150" s="147">
        <f>IF(OR(G150="",G150=0),"",IF(G150&lt;1,TEXT(G150*100,"0")&amp;IFERROR(INDEX(Lists!$U$2:$U$12,MATCH(C150,Lists!$I$2:$I$12,0)),"c"),IFERROR(INDEX(Lists!$L$2:$L$12,MATCH(C150,Lists!$I$2:$I$12,0)),"$")&amp;IF(G150=INT(G150),TEXT(G150,"0"),TEXT(G150,"0.00")))&amp;" "&amp;AG150)</f>
        <v/>
      </c>
      <c r="AI150" s="147">
        <f>IF(X150="","",X150*IFERROR(INDEX(Lists!$M$2:$M$12,MATCH(C150,Lists!$I$2:$I$12,0)),1)/Lists!$Q$2)</f>
        <v/>
      </c>
      <c r="AJ150" s="147">
        <f>IF(Y150="","",Y150*IFERROR(INDEX(Lists!$M$2:$M$12,MATCH(C150,Lists!$I$2:$I$12,0)),1)/Lists!$Q$2)</f>
        <v/>
      </c>
      <c r="AK150" s="105" t="n"/>
      <c r="AL150" s="105" t="n"/>
      <c r="AM150" s="105" t="n"/>
      <c r="AN150" s="105" t="n"/>
      <c r="AO150" s="106" t="n"/>
    </row>
    <row r="151" ht="18" customHeight="1" s="74">
      <c r="A151" s="147">
        <f>IF(OR(F151="",C151="",D151=""),"",IFERROR(INDEX(Lists!$J$2:$J$12,MATCH(C151,Lists!$I$2:$I$12,0)),"XX")&amp;"-"&amp;D151&amp;"-"&amp;TEXT(SUMPRODUCT(($C$2:C151=C151)*($D$2:D151=D151)),"0000"))</f>
        <v/>
      </c>
      <c r="B151" s="152" t="n"/>
      <c r="C151" s="152" t="n"/>
      <c r="D151" s="152" t="n"/>
      <c r="E151" s="150" t="n"/>
      <c r="F151" s="152" t="n"/>
      <c r="G151" s="152" t="n"/>
      <c r="H151" s="152" t="n"/>
      <c r="I151" s="152" t="n"/>
      <c r="J151" s="150" t="n"/>
      <c r="K151" s="150" t="n"/>
      <c r="L151" s="150" t="n"/>
      <c r="M151" s="152" t="n"/>
      <c r="N151" s="150" t="n"/>
      <c r="O151" s="150" t="n"/>
      <c r="P151" s="150" t="n"/>
      <c r="Q151" s="151" t="n"/>
      <c r="R151" s="150" t="n"/>
      <c r="S151" s="150" t="n"/>
      <c r="T151" s="150" t="n"/>
      <c r="U151" s="152" t="n"/>
      <c r="V151" s="150" t="n"/>
      <c r="W151" s="150" t="n"/>
      <c r="X151" s="150" t="n"/>
      <c r="Y151" s="150" t="n"/>
      <c r="Z151" s="150" t="n"/>
      <c r="AA151" s="150" t="n"/>
      <c r="AB151" s="150" t="n"/>
      <c r="AC151" s="150" t="n"/>
      <c r="AD151" s="150" t="n"/>
      <c r="AE151" s="150" t="n"/>
      <c r="AF151" s="150" t="n"/>
      <c r="AG151" s="147">
        <f>IF(OR(C151="",G151="",G151=0),"",IFERROR(INDEX(Lists!$K$2:$K$12,MATCH(C151,Lists!$I$2:$I$12,0)),"AUD"))</f>
        <v/>
      </c>
      <c r="AH151" s="147">
        <f>IF(OR(G151="",G151=0),"",IF(G151&lt;1,TEXT(G151*100,"0")&amp;IFERROR(INDEX(Lists!$U$2:$U$12,MATCH(C151,Lists!$I$2:$I$12,0)),"c"),IFERROR(INDEX(Lists!$L$2:$L$12,MATCH(C151,Lists!$I$2:$I$12,0)),"$")&amp;IF(G151=INT(G151),TEXT(G151,"0"),TEXT(G151,"0.00")))&amp;" "&amp;AG151)</f>
        <v/>
      </c>
      <c r="AI151" s="147">
        <f>IF(X151="","",X151*IFERROR(INDEX(Lists!$M$2:$M$12,MATCH(C151,Lists!$I$2:$I$12,0)),1)/Lists!$Q$2)</f>
        <v/>
      </c>
      <c r="AJ151" s="147">
        <f>IF(Y151="","",Y151*IFERROR(INDEX(Lists!$M$2:$M$12,MATCH(C151,Lists!$I$2:$I$12,0)),1)/Lists!$Q$2)</f>
        <v/>
      </c>
      <c r="AK151" s="105" t="n"/>
      <c r="AL151" s="105" t="n"/>
      <c r="AM151" s="105" t="n"/>
      <c r="AN151" s="105" t="n"/>
      <c r="AO151" s="106" t="n"/>
    </row>
    <row r="152" ht="18" customHeight="1" s="74">
      <c r="A152" s="147">
        <f>IF(OR(F152="",C152="",D152=""),"",IFERROR(INDEX(Lists!$J$2:$J$12,MATCH(C152,Lists!$I$2:$I$12,0)),"XX")&amp;"-"&amp;D152&amp;"-"&amp;TEXT(SUMPRODUCT(($C$2:C152=C152)*($D$2:D152=D152)),"0000"))</f>
        <v/>
      </c>
      <c r="B152" s="152" t="n"/>
      <c r="C152" s="152" t="n"/>
      <c r="D152" s="152" t="n"/>
      <c r="E152" s="150" t="n"/>
      <c r="F152" s="152" t="n"/>
      <c r="G152" s="152" t="n"/>
      <c r="H152" s="152" t="n"/>
      <c r="I152" s="152" t="n"/>
      <c r="J152" s="150" t="n"/>
      <c r="K152" s="150" t="n"/>
      <c r="L152" s="150" t="n"/>
      <c r="M152" s="152" t="n"/>
      <c r="N152" s="150" t="n"/>
      <c r="O152" s="150" t="n"/>
      <c r="P152" s="150" t="n"/>
      <c r="Q152" s="151" t="n"/>
      <c r="R152" s="150" t="n"/>
      <c r="S152" s="150" t="n"/>
      <c r="T152" s="150" t="n"/>
      <c r="U152" s="152" t="n"/>
      <c r="V152" s="150" t="n"/>
      <c r="W152" s="150" t="n"/>
      <c r="X152" s="150" t="n"/>
      <c r="Y152" s="150" t="n"/>
      <c r="Z152" s="150" t="n"/>
      <c r="AA152" s="150" t="n"/>
      <c r="AB152" s="150" t="n"/>
      <c r="AC152" s="150" t="n"/>
      <c r="AD152" s="150" t="n"/>
      <c r="AE152" s="150" t="n"/>
      <c r="AF152" s="150" t="n"/>
      <c r="AG152" s="147">
        <f>IF(OR(C152="",G152="",G152=0),"",IFERROR(INDEX(Lists!$K$2:$K$12,MATCH(C152,Lists!$I$2:$I$12,0)),"AUD"))</f>
        <v/>
      </c>
      <c r="AH152" s="147">
        <f>IF(OR(G152="",G152=0),"",IF(G152&lt;1,TEXT(G152*100,"0")&amp;IFERROR(INDEX(Lists!$U$2:$U$12,MATCH(C152,Lists!$I$2:$I$12,0)),"c"),IFERROR(INDEX(Lists!$L$2:$L$12,MATCH(C152,Lists!$I$2:$I$12,0)),"$")&amp;IF(G152=INT(G152),TEXT(G152,"0"),TEXT(G152,"0.00")))&amp;" "&amp;AG152)</f>
        <v/>
      </c>
      <c r="AI152" s="147">
        <f>IF(X152="","",X152*IFERROR(INDEX(Lists!$M$2:$M$12,MATCH(C152,Lists!$I$2:$I$12,0)),1)/Lists!$Q$2)</f>
        <v/>
      </c>
      <c r="AJ152" s="147">
        <f>IF(Y152="","",Y152*IFERROR(INDEX(Lists!$M$2:$M$12,MATCH(C152,Lists!$I$2:$I$12,0)),1)/Lists!$Q$2)</f>
        <v/>
      </c>
      <c r="AK152" s="105" t="n"/>
      <c r="AL152" s="105" t="n"/>
      <c r="AM152" s="105" t="n"/>
      <c r="AN152" s="105" t="n"/>
      <c r="AO152" s="106" t="n"/>
    </row>
    <row r="153" ht="18" customHeight="1" s="74">
      <c r="A153" s="147">
        <f>IF(OR(F153="",C153="",D153=""),"",IFERROR(INDEX(Lists!$J$2:$J$12,MATCH(C153,Lists!$I$2:$I$12,0)),"XX")&amp;"-"&amp;D153&amp;"-"&amp;TEXT(SUMPRODUCT(($C$2:C153=C153)*($D$2:D153=D153)),"0000"))</f>
        <v/>
      </c>
      <c r="B153" s="152" t="n"/>
      <c r="C153" s="152" t="n"/>
      <c r="D153" s="152" t="n"/>
      <c r="E153" s="150" t="n"/>
      <c r="F153" s="152" t="n"/>
      <c r="G153" s="152" t="n"/>
      <c r="H153" s="152" t="n"/>
      <c r="I153" s="152" t="n"/>
      <c r="J153" s="150" t="n"/>
      <c r="K153" s="150" t="n"/>
      <c r="L153" s="150" t="n"/>
      <c r="M153" s="152" t="n"/>
      <c r="N153" s="150" t="n"/>
      <c r="O153" s="150" t="n"/>
      <c r="P153" s="150" t="n"/>
      <c r="Q153" s="151" t="n"/>
      <c r="R153" s="150" t="n"/>
      <c r="S153" s="150" t="n"/>
      <c r="T153" s="150" t="n"/>
      <c r="U153" s="152" t="n"/>
      <c r="V153" s="150" t="n"/>
      <c r="W153" s="150" t="n"/>
      <c r="X153" s="150" t="n"/>
      <c r="Y153" s="150" t="n"/>
      <c r="Z153" s="150" t="n"/>
      <c r="AA153" s="150" t="n"/>
      <c r="AB153" s="150" t="n"/>
      <c r="AC153" s="150" t="n"/>
      <c r="AD153" s="150" t="n"/>
      <c r="AE153" s="150" t="n"/>
      <c r="AF153" s="150" t="n"/>
      <c r="AG153" s="147">
        <f>IF(OR(C153="",G153="",G153=0),"",IFERROR(INDEX(Lists!$K$2:$K$12,MATCH(C153,Lists!$I$2:$I$12,0)),"AUD"))</f>
        <v/>
      </c>
      <c r="AH153" s="147">
        <f>IF(OR(G153="",G153=0),"",IF(G153&lt;1,TEXT(G153*100,"0")&amp;IFERROR(INDEX(Lists!$U$2:$U$12,MATCH(C153,Lists!$I$2:$I$12,0)),"c"),IFERROR(INDEX(Lists!$L$2:$L$12,MATCH(C153,Lists!$I$2:$I$12,0)),"$")&amp;IF(G153=INT(G153),TEXT(G153,"0"),TEXT(G153,"0.00")))&amp;" "&amp;AG153)</f>
        <v/>
      </c>
      <c r="AI153" s="147">
        <f>IF(X153="","",X153*IFERROR(INDEX(Lists!$M$2:$M$12,MATCH(C153,Lists!$I$2:$I$12,0)),1)/Lists!$Q$2)</f>
        <v/>
      </c>
      <c r="AJ153" s="147">
        <f>IF(Y153="","",Y153*IFERROR(INDEX(Lists!$M$2:$M$12,MATCH(C153,Lists!$I$2:$I$12,0)),1)/Lists!$Q$2)</f>
        <v/>
      </c>
      <c r="AK153" s="105" t="n"/>
      <c r="AL153" s="105" t="n"/>
      <c r="AM153" s="105" t="n"/>
      <c r="AN153" s="105" t="n"/>
      <c r="AO153" s="106" t="n"/>
    </row>
    <row r="154" ht="18" customHeight="1" s="74">
      <c r="A154" s="147">
        <f>IF(OR(F154="",C154="",D154=""),"",IFERROR(INDEX(Lists!$J$2:$J$12,MATCH(C154,Lists!$I$2:$I$12,0)),"XX")&amp;"-"&amp;D154&amp;"-"&amp;TEXT(SUMPRODUCT(($C$2:C154=C154)*($D$2:D154=D154)),"0000"))</f>
        <v/>
      </c>
      <c r="B154" s="152" t="n"/>
      <c r="C154" s="152" t="n"/>
      <c r="D154" s="152" t="n"/>
      <c r="E154" s="150" t="n"/>
      <c r="F154" s="152" t="n"/>
      <c r="G154" s="152" t="n"/>
      <c r="H154" s="152" t="n"/>
      <c r="I154" s="152" t="n"/>
      <c r="J154" s="150" t="n"/>
      <c r="K154" s="150" t="n"/>
      <c r="L154" s="150" t="n"/>
      <c r="M154" s="152" t="n"/>
      <c r="N154" s="150" t="n"/>
      <c r="O154" s="150" t="n"/>
      <c r="P154" s="150" t="n"/>
      <c r="Q154" s="151" t="n"/>
      <c r="R154" s="150" t="n"/>
      <c r="S154" s="150" t="n"/>
      <c r="T154" s="150" t="n"/>
      <c r="U154" s="152" t="n"/>
      <c r="V154" s="150" t="n"/>
      <c r="W154" s="150" t="n"/>
      <c r="X154" s="150" t="n"/>
      <c r="Y154" s="150" t="n"/>
      <c r="Z154" s="150" t="n"/>
      <c r="AA154" s="150" t="n"/>
      <c r="AB154" s="150" t="n"/>
      <c r="AC154" s="150" t="n"/>
      <c r="AD154" s="150" t="n"/>
      <c r="AE154" s="150" t="n"/>
      <c r="AF154" s="150" t="n"/>
      <c r="AG154" s="147">
        <f>IF(OR(C154="",G154="",G154=0),"",IFERROR(INDEX(Lists!$K$2:$K$12,MATCH(C154,Lists!$I$2:$I$12,0)),"AUD"))</f>
        <v/>
      </c>
      <c r="AH154" s="147">
        <f>IF(OR(G154="",G154=0),"",IF(G154&lt;1,TEXT(G154*100,"0")&amp;IFERROR(INDEX(Lists!$U$2:$U$12,MATCH(C154,Lists!$I$2:$I$12,0)),"c"),IFERROR(INDEX(Lists!$L$2:$L$12,MATCH(C154,Lists!$I$2:$I$12,0)),"$")&amp;IF(G154=INT(G154),TEXT(G154,"0"),TEXT(G154,"0.00")))&amp;" "&amp;AG154)</f>
        <v/>
      </c>
      <c r="AI154" s="147">
        <f>IF(X154="","",X154*IFERROR(INDEX(Lists!$M$2:$M$12,MATCH(C154,Lists!$I$2:$I$12,0)),1)/Lists!$Q$2)</f>
        <v/>
      </c>
      <c r="AJ154" s="147">
        <f>IF(Y154="","",Y154*IFERROR(INDEX(Lists!$M$2:$M$12,MATCH(C154,Lists!$I$2:$I$12,0)),1)/Lists!$Q$2)</f>
        <v/>
      </c>
      <c r="AK154" s="105" t="n"/>
      <c r="AL154" s="105" t="n"/>
      <c r="AM154" s="105" t="n"/>
      <c r="AN154" s="105" t="n"/>
      <c r="AO154" s="106" t="n"/>
    </row>
    <row r="155" ht="18" customHeight="1" s="74">
      <c r="A155" s="147">
        <f>IF(OR(F155="",C155="",D155=""),"",IFERROR(INDEX(Lists!$J$2:$J$12,MATCH(C155,Lists!$I$2:$I$12,0)),"XX")&amp;"-"&amp;D155&amp;"-"&amp;TEXT(SUMPRODUCT(($C$2:C155=C155)*($D$2:D155=D155)),"0000"))</f>
        <v/>
      </c>
      <c r="B155" s="152" t="n"/>
      <c r="C155" s="152" t="n"/>
      <c r="D155" s="152" t="n"/>
      <c r="E155" s="150" t="n"/>
      <c r="F155" s="152" t="n"/>
      <c r="G155" s="152" t="n"/>
      <c r="H155" s="152" t="n"/>
      <c r="I155" s="152" t="n"/>
      <c r="J155" s="150" t="n"/>
      <c r="K155" s="150" t="n"/>
      <c r="L155" s="150" t="n"/>
      <c r="M155" s="152" t="n"/>
      <c r="N155" s="150" t="n"/>
      <c r="O155" s="150" t="n"/>
      <c r="P155" s="150" t="n"/>
      <c r="Q155" s="151" t="n"/>
      <c r="R155" s="150" t="n"/>
      <c r="S155" s="150" t="n"/>
      <c r="T155" s="150" t="n"/>
      <c r="U155" s="152" t="n"/>
      <c r="V155" s="150" t="n"/>
      <c r="W155" s="150" t="n"/>
      <c r="X155" s="150" t="n"/>
      <c r="Y155" s="150" t="n"/>
      <c r="Z155" s="150" t="n"/>
      <c r="AA155" s="150" t="n"/>
      <c r="AB155" s="150" t="n"/>
      <c r="AC155" s="150" t="n"/>
      <c r="AD155" s="150" t="n"/>
      <c r="AE155" s="150" t="n"/>
      <c r="AF155" s="150" t="n"/>
      <c r="AG155" s="147">
        <f>IF(OR(C155="",G155="",G155=0),"",IFERROR(INDEX(Lists!$K$2:$K$12,MATCH(C155,Lists!$I$2:$I$12,0)),"AUD"))</f>
        <v/>
      </c>
      <c r="AH155" s="147">
        <f>IF(OR(G155="",G155=0),"",IF(G155&lt;1,TEXT(G155*100,"0")&amp;IFERROR(INDEX(Lists!$U$2:$U$12,MATCH(C155,Lists!$I$2:$I$12,0)),"c"),IFERROR(INDEX(Lists!$L$2:$L$12,MATCH(C155,Lists!$I$2:$I$12,0)),"$")&amp;IF(G155=INT(G155),TEXT(G155,"0"),TEXT(G155,"0.00")))&amp;" "&amp;AG155)</f>
        <v/>
      </c>
      <c r="AI155" s="147">
        <f>IF(X155="","",X155*IFERROR(INDEX(Lists!$M$2:$M$12,MATCH(C155,Lists!$I$2:$I$12,0)),1)/Lists!$Q$2)</f>
        <v/>
      </c>
      <c r="AJ155" s="147">
        <f>IF(Y155="","",Y155*IFERROR(INDEX(Lists!$M$2:$M$12,MATCH(C155,Lists!$I$2:$I$12,0)),1)/Lists!$Q$2)</f>
        <v/>
      </c>
      <c r="AK155" s="105" t="n"/>
      <c r="AL155" s="105" t="n"/>
      <c r="AM155" s="105" t="n"/>
      <c r="AN155" s="105" t="n"/>
      <c r="AO155" s="106" t="n"/>
    </row>
    <row r="156" ht="18" customHeight="1" s="74">
      <c r="A156" s="147">
        <f>IF(OR(F156="",C156="",D156=""),"",IFERROR(INDEX(Lists!$J$2:$J$12,MATCH(C156,Lists!$I$2:$I$12,0)),"XX")&amp;"-"&amp;D156&amp;"-"&amp;TEXT(SUMPRODUCT(($C$2:C156=C156)*($D$2:D156=D156)),"0000"))</f>
        <v/>
      </c>
      <c r="B156" s="152" t="n"/>
      <c r="C156" s="152" t="n"/>
      <c r="D156" s="152" t="n"/>
      <c r="E156" s="150" t="n"/>
      <c r="F156" s="152" t="n"/>
      <c r="G156" s="152" t="n"/>
      <c r="H156" s="152" t="n"/>
      <c r="I156" s="152" t="n"/>
      <c r="J156" s="150" t="n"/>
      <c r="K156" s="150" t="n"/>
      <c r="L156" s="150" t="n"/>
      <c r="M156" s="152" t="n"/>
      <c r="N156" s="150" t="n"/>
      <c r="O156" s="150" t="n"/>
      <c r="P156" s="150" t="n"/>
      <c r="Q156" s="151" t="n"/>
      <c r="R156" s="150" t="n"/>
      <c r="S156" s="150" t="n"/>
      <c r="T156" s="150" t="n"/>
      <c r="U156" s="152" t="n"/>
      <c r="V156" s="150" t="n"/>
      <c r="W156" s="150" t="n"/>
      <c r="X156" s="150" t="n"/>
      <c r="Y156" s="150" t="n"/>
      <c r="Z156" s="150" t="n"/>
      <c r="AA156" s="150" t="n"/>
      <c r="AB156" s="150" t="n"/>
      <c r="AC156" s="150" t="n"/>
      <c r="AD156" s="150" t="n"/>
      <c r="AE156" s="150" t="n"/>
      <c r="AF156" s="150" t="n"/>
      <c r="AG156" s="147">
        <f>IF(OR(C156="",G156="",G156=0),"",IFERROR(INDEX(Lists!$K$2:$K$12,MATCH(C156,Lists!$I$2:$I$12,0)),"AUD"))</f>
        <v/>
      </c>
      <c r="AH156" s="147">
        <f>IF(OR(G156="",G156=0),"",IF(G156&lt;1,TEXT(G156*100,"0")&amp;IFERROR(INDEX(Lists!$U$2:$U$12,MATCH(C156,Lists!$I$2:$I$12,0)),"c"),IFERROR(INDEX(Lists!$L$2:$L$12,MATCH(C156,Lists!$I$2:$I$12,0)),"$")&amp;IF(G156=INT(G156),TEXT(G156,"0"),TEXT(G156,"0.00")))&amp;" "&amp;AG156)</f>
        <v/>
      </c>
      <c r="AI156" s="147">
        <f>IF(X156="","",X156*IFERROR(INDEX(Lists!$M$2:$M$12,MATCH(C156,Lists!$I$2:$I$12,0)),1)/Lists!$Q$2)</f>
        <v/>
      </c>
      <c r="AJ156" s="147">
        <f>IF(Y156="","",Y156*IFERROR(INDEX(Lists!$M$2:$M$12,MATCH(C156,Lists!$I$2:$I$12,0)),1)/Lists!$Q$2)</f>
        <v/>
      </c>
      <c r="AK156" s="105" t="n"/>
      <c r="AL156" s="105" t="n"/>
      <c r="AM156" s="105" t="n"/>
      <c r="AN156" s="105" t="n"/>
      <c r="AO156" s="106" t="n"/>
    </row>
    <row r="157" ht="18" customHeight="1" s="74">
      <c r="A157" s="147">
        <f>IF(OR(F157="",C157="",D157=""),"",IFERROR(INDEX(Lists!$J$2:$J$12,MATCH(C157,Lists!$I$2:$I$12,0)),"XX")&amp;"-"&amp;D157&amp;"-"&amp;TEXT(SUMPRODUCT(($C$2:C157=C157)*($D$2:D157=D157)),"0000"))</f>
        <v/>
      </c>
      <c r="B157" s="152" t="n"/>
      <c r="C157" s="152" t="n"/>
      <c r="D157" s="152" t="n"/>
      <c r="E157" s="150" t="n"/>
      <c r="F157" s="152" t="n"/>
      <c r="G157" s="152" t="n"/>
      <c r="H157" s="152" t="n"/>
      <c r="I157" s="152" t="n"/>
      <c r="J157" s="150" t="n"/>
      <c r="K157" s="150" t="n"/>
      <c r="L157" s="150" t="n"/>
      <c r="M157" s="152" t="n"/>
      <c r="N157" s="150" t="n"/>
      <c r="O157" s="150" t="n"/>
      <c r="P157" s="150" t="n"/>
      <c r="Q157" s="151" t="n"/>
      <c r="R157" s="150" t="n"/>
      <c r="S157" s="150" t="n"/>
      <c r="T157" s="150" t="n"/>
      <c r="U157" s="152" t="n"/>
      <c r="V157" s="150" t="n"/>
      <c r="W157" s="150" t="n"/>
      <c r="X157" s="150" t="n"/>
      <c r="Y157" s="150" t="n"/>
      <c r="Z157" s="150" t="n"/>
      <c r="AA157" s="150" t="n"/>
      <c r="AB157" s="150" t="n"/>
      <c r="AC157" s="150" t="n"/>
      <c r="AD157" s="150" t="n"/>
      <c r="AE157" s="150" t="n"/>
      <c r="AF157" s="150" t="n"/>
      <c r="AG157" s="147">
        <f>IF(OR(C157="",G157="",G157=0),"",IFERROR(INDEX(Lists!$K$2:$K$12,MATCH(C157,Lists!$I$2:$I$12,0)),"AUD"))</f>
        <v/>
      </c>
      <c r="AH157" s="147">
        <f>IF(OR(G157="",G157=0),"",IF(G157&lt;1,TEXT(G157*100,"0")&amp;IFERROR(INDEX(Lists!$U$2:$U$12,MATCH(C157,Lists!$I$2:$I$12,0)),"c"),IFERROR(INDEX(Lists!$L$2:$L$12,MATCH(C157,Lists!$I$2:$I$12,0)),"$")&amp;IF(G157=INT(G157),TEXT(G157,"0"),TEXT(G157,"0.00")))&amp;" "&amp;AG157)</f>
        <v/>
      </c>
      <c r="AI157" s="147">
        <f>IF(X157="","",X157*IFERROR(INDEX(Lists!$M$2:$M$12,MATCH(C157,Lists!$I$2:$I$12,0)),1)/Lists!$Q$2)</f>
        <v/>
      </c>
      <c r="AJ157" s="147">
        <f>IF(Y157="","",Y157*IFERROR(INDEX(Lists!$M$2:$M$12,MATCH(C157,Lists!$I$2:$I$12,0)),1)/Lists!$Q$2)</f>
        <v/>
      </c>
      <c r="AK157" s="105" t="n"/>
      <c r="AL157" s="105" t="n"/>
      <c r="AM157" s="105" t="n"/>
      <c r="AN157" s="105" t="n"/>
      <c r="AO157" s="106" t="n"/>
    </row>
    <row r="158" ht="18" customHeight="1" s="74">
      <c r="A158" s="147">
        <f>IF(OR(F158="",C158="",D158=""),"",IFERROR(INDEX(Lists!$J$2:$J$12,MATCH(C158,Lists!$I$2:$I$12,0)),"XX")&amp;"-"&amp;D158&amp;"-"&amp;TEXT(SUMPRODUCT(($C$2:C158=C158)*($D$2:D158=D158)),"0000"))</f>
        <v/>
      </c>
      <c r="B158" s="152" t="n"/>
      <c r="C158" s="152" t="n"/>
      <c r="D158" s="152" t="n"/>
      <c r="E158" s="150" t="n"/>
      <c r="F158" s="152" t="n"/>
      <c r="G158" s="152" t="n"/>
      <c r="H158" s="152" t="n"/>
      <c r="I158" s="152" t="n"/>
      <c r="J158" s="150" t="n"/>
      <c r="K158" s="150" t="n"/>
      <c r="L158" s="150" t="n"/>
      <c r="M158" s="152" t="n"/>
      <c r="N158" s="150" t="n"/>
      <c r="O158" s="150" t="n"/>
      <c r="P158" s="150" t="n"/>
      <c r="Q158" s="151" t="n"/>
      <c r="R158" s="150" t="n"/>
      <c r="S158" s="150" t="n"/>
      <c r="T158" s="150" t="n"/>
      <c r="U158" s="152" t="n"/>
      <c r="V158" s="150" t="n"/>
      <c r="W158" s="150" t="n"/>
      <c r="X158" s="150" t="n"/>
      <c r="Y158" s="150" t="n"/>
      <c r="Z158" s="150" t="n"/>
      <c r="AA158" s="150" t="n"/>
      <c r="AB158" s="150" t="n"/>
      <c r="AC158" s="150" t="n"/>
      <c r="AD158" s="150" t="n"/>
      <c r="AE158" s="150" t="n"/>
      <c r="AF158" s="150" t="n"/>
      <c r="AG158" s="147">
        <f>IF(OR(C158="",G158="",G158=0),"",IFERROR(INDEX(Lists!$K$2:$K$12,MATCH(C158,Lists!$I$2:$I$12,0)),"AUD"))</f>
        <v/>
      </c>
      <c r="AH158" s="147">
        <f>IF(OR(G158="",G158=0),"",IF(G158&lt;1,TEXT(G158*100,"0")&amp;IFERROR(INDEX(Lists!$U$2:$U$12,MATCH(C158,Lists!$I$2:$I$12,0)),"c"),IFERROR(INDEX(Lists!$L$2:$L$12,MATCH(C158,Lists!$I$2:$I$12,0)),"$")&amp;IF(G158=INT(G158),TEXT(G158,"0"),TEXT(G158,"0.00")))&amp;" "&amp;AG158)</f>
        <v/>
      </c>
      <c r="AI158" s="147">
        <f>IF(X158="","",X158*IFERROR(INDEX(Lists!$M$2:$M$12,MATCH(C158,Lists!$I$2:$I$12,0)),1)/Lists!$Q$2)</f>
        <v/>
      </c>
      <c r="AJ158" s="147">
        <f>IF(Y158="","",Y158*IFERROR(INDEX(Lists!$M$2:$M$12,MATCH(C158,Lists!$I$2:$I$12,0)),1)/Lists!$Q$2)</f>
        <v/>
      </c>
      <c r="AK158" s="105" t="n"/>
      <c r="AL158" s="105" t="n"/>
      <c r="AM158" s="105" t="n"/>
      <c r="AN158" s="105" t="n"/>
      <c r="AO158" s="106" t="n"/>
    </row>
    <row r="159" ht="18" customHeight="1" s="74">
      <c r="A159" s="147">
        <f>IF(OR(F159="",C159="",D159=""),"",IFERROR(INDEX(Lists!$J$2:$J$12,MATCH(C159,Lists!$I$2:$I$12,0)),"XX")&amp;"-"&amp;D159&amp;"-"&amp;TEXT(SUMPRODUCT(($C$2:C159=C159)*($D$2:D159=D159)),"0000"))</f>
        <v/>
      </c>
      <c r="B159" s="152" t="n"/>
      <c r="C159" s="152" t="n"/>
      <c r="D159" s="152" t="n"/>
      <c r="E159" s="150" t="n"/>
      <c r="F159" s="152" t="n"/>
      <c r="G159" s="152" t="n"/>
      <c r="H159" s="152" t="n"/>
      <c r="I159" s="152" t="n"/>
      <c r="J159" s="150" t="n"/>
      <c r="K159" s="150" t="n"/>
      <c r="L159" s="150" t="n"/>
      <c r="M159" s="152" t="n"/>
      <c r="N159" s="150" t="n"/>
      <c r="O159" s="150" t="n"/>
      <c r="P159" s="150" t="n"/>
      <c r="Q159" s="151" t="n"/>
      <c r="R159" s="150" t="n"/>
      <c r="S159" s="150" t="n"/>
      <c r="T159" s="150" t="n"/>
      <c r="U159" s="152" t="n"/>
      <c r="V159" s="150" t="n"/>
      <c r="W159" s="150" t="n"/>
      <c r="X159" s="150" t="n"/>
      <c r="Y159" s="150" t="n"/>
      <c r="Z159" s="150" t="n"/>
      <c r="AA159" s="150" t="n"/>
      <c r="AB159" s="150" t="n"/>
      <c r="AC159" s="150" t="n"/>
      <c r="AD159" s="150" t="n"/>
      <c r="AE159" s="150" t="n"/>
      <c r="AF159" s="150" t="n"/>
      <c r="AG159" s="147">
        <f>IF(OR(C159="",G159="",G159=0),"",IFERROR(INDEX(Lists!$K$2:$K$12,MATCH(C159,Lists!$I$2:$I$12,0)),"AUD"))</f>
        <v/>
      </c>
      <c r="AH159" s="147">
        <f>IF(OR(G159="",G159=0),"",IF(G159&lt;1,TEXT(G159*100,"0")&amp;IFERROR(INDEX(Lists!$U$2:$U$12,MATCH(C159,Lists!$I$2:$I$12,0)),"c"),IFERROR(INDEX(Lists!$L$2:$L$12,MATCH(C159,Lists!$I$2:$I$12,0)),"$")&amp;IF(G159=INT(G159),TEXT(G159,"0"),TEXT(G159,"0.00")))&amp;" "&amp;AG159)</f>
        <v/>
      </c>
      <c r="AI159" s="147">
        <f>IF(X159="","",X159*IFERROR(INDEX(Lists!$M$2:$M$12,MATCH(C159,Lists!$I$2:$I$12,0)),1)/Lists!$Q$2)</f>
        <v/>
      </c>
      <c r="AJ159" s="147">
        <f>IF(Y159="","",Y159*IFERROR(INDEX(Lists!$M$2:$M$12,MATCH(C159,Lists!$I$2:$I$12,0)),1)/Lists!$Q$2)</f>
        <v/>
      </c>
      <c r="AK159" s="105" t="n"/>
      <c r="AL159" s="105" t="n"/>
      <c r="AM159" s="105" t="n"/>
      <c r="AN159" s="105" t="n"/>
      <c r="AO159" s="106" t="n"/>
    </row>
    <row r="160" ht="18" customHeight="1" s="74">
      <c r="A160" s="147">
        <f>IF(OR(F160="",C160="",D160=""),"",IFERROR(INDEX(Lists!$J$2:$J$12,MATCH(C160,Lists!$I$2:$I$12,0)),"XX")&amp;"-"&amp;D160&amp;"-"&amp;TEXT(SUMPRODUCT(($C$2:C160=C160)*($D$2:D160=D160)),"0000"))</f>
        <v/>
      </c>
      <c r="B160" s="152" t="n"/>
      <c r="C160" s="152" t="n"/>
      <c r="D160" s="152" t="n"/>
      <c r="E160" s="150" t="n"/>
      <c r="F160" s="152" t="n"/>
      <c r="G160" s="152" t="n"/>
      <c r="H160" s="152" t="n"/>
      <c r="I160" s="152" t="n"/>
      <c r="J160" s="150" t="n"/>
      <c r="K160" s="150" t="n"/>
      <c r="L160" s="150" t="n"/>
      <c r="M160" s="152" t="n"/>
      <c r="N160" s="150" t="n"/>
      <c r="O160" s="150" t="n"/>
      <c r="P160" s="150" t="n"/>
      <c r="Q160" s="151" t="n"/>
      <c r="R160" s="150" t="n"/>
      <c r="S160" s="150" t="n"/>
      <c r="T160" s="150" t="n"/>
      <c r="U160" s="152" t="n"/>
      <c r="V160" s="150" t="n"/>
      <c r="W160" s="150" t="n"/>
      <c r="X160" s="150" t="n"/>
      <c r="Y160" s="150" t="n"/>
      <c r="Z160" s="150" t="n"/>
      <c r="AA160" s="150" t="n"/>
      <c r="AB160" s="150" t="n"/>
      <c r="AC160" s="150" t="n"/>
      <c r="AD160" s="150" t="n"/>
      <c r="AE160" s="150" t="n"/>
      <c r="AF160" s="150" t="n"/>
      <c r="AG160" s="147">
        <f>IF(OR(C160="",G160="",G160=0),"",IFERROR(INDEX(Lists!$K$2:$K$12,MATCH(C160,Lists!$I$2:$I$12,0)),"AUD"))</f>
        <v/>
      </c>
      <c r="AH160" s="147">
        <f>IF(OR(G160="",G160=0),"",IF(G160&lt;1,TEXT(G160*100,"0")&amp;IFERROR(INDEX(Lists!$U$2:$U$12,MATCH(C160,Lists!$I$2:$I$12,0)),"c"),IFERROR(INDEX(Lists!$L$2:$L$12,MATCH(C160,Lists!$I$2:$I$12,0)),"$")&amp;IF(G160=INT(G160),TEXT(G160,"0"),TEXT(G160,"0.00")))&amp;" "&amp;AG160)</f>
        <v/>
      </c>
      <c r="AI160" s="147">
        <f>IF(X160="","",X160*IFERROR(INDEX(Lists!$M$2:$M$12,MATCH(C160,Lists!$I$2:$I$12,0)),1)/Lists!$Q$2)</f>
        <v/>
      </c>
      <c r="AJ160" s="147">
        <f>IF(Y160="","",Y160*IFERROR(INDEX(Lists!$M$2:$M$12,MATCH(C160,Lists!$I$2:$I$12,0)),1)/Lists!$Q$2)</f>
        <v/>
      </c>
      <c r="AK160" s="105" t="n"/>
      <c r="AL160" s="105" t="n"/>
      <c r="AM160" s="105" t="n"/>
      <c r="AN160" s="105" t="n"/>
      <c r="AO160" s="106" t="n"/>
    </row>
    <row r="161" ht="18" customHeight="1" s="74">
      <c r="A161" s="147">
        <f>IF(OR(F161="",C161="",D161=""),"",IFERROR(INDEX(Lists!$J$2:$J$12,MATCH(C161,Lists!$I$2:$I$12,0)),"XX")&amp;"-"&amp;D161&amp;"-"&amp;TEXT(SUMPRODUCT(($C$2:C161=C161)*($D$2:D161=D161)),"0000"))</f>
        <v/>
      </c>
      <c r="B161" s="152" t="n"/>
      <c r="C161" s="152" t="n"/>
      <c r="D161" s="152" t="n"/>
      <c r="E161" s="150" t="n"/>
      <c r="F161" s="152" t="n"/>
      <c r="G161" s="152" t="n"/>
      <c r="H161" s="152" t="n"/>
      <c r="I161" s="152" t="n"/>
      <c r="J161" s="150" t="n"/>
      <c r="K161" s="150" t="n"/>
      <c r="L161" s="150" t="n"/>
      <c r="M161" s="152" t="n"/>
      <c r="N161" s="150" t="n"/>
      <c r="O161" s="150" t="n"/>
      <c r="P161" s="150" t="n"/>
      <c r="Q161" s="151" t="n"/>
      <c r="R161" s="150" t="n"/>
      <c r="S161" s="150" t="n"/>
      <c r="T161" s="150" t="n"/>
      <c r="U161" s="152" t="n"/>
      <c r="V161" s="150" t="n"/>
      <c r="W161" s="150" t="n"/>
      <c r="X161" s="150" t="n"/>
      <c r="Y161" s="150" t="n"/>
      <c r="Z161" s="150" t="n"/>
      <c r="AA161" s="150" t="n"/>
      <c r="AB161" s="150" t="n"/>
      <c r="AC161" s="150" t="n"/>
      <c r="AD161" s="150" t="n"/>
      <c r="AE161" s="150" t="n"/>
      <c r="AF161" s="150" t="n"/>
      <c r="AG161" s="147">
        <f>IF(OR(C161="",G161="",G161=0),"",IFERROR(INDEX(Lists!$K$2:$K$12,MATCH(C161,Lists!$I$2:$I$12,0)),"AUD"))</f>
        <v/>
      </c>
      <c r="AH161" s="147">
        <f>IF(OR(G161="",G161=0),"",IF(G161&lt;1,TEXT(G161*100,"0")&amp;IFERROR(INDEX(Lists!$U$2:$U$12,MATCH(C161,Lists!$I$2:$I$12,0)),"c"),IFERROR(INDEX(Lists!$L$2:$L$12,MATCH(C161,Lists!$I$2:$I$12,0)),"$")&amp;IF(G161=INT(G161),TEXT(G161,"0"),TEXT(G161,"0.00")))&amp;" "&amp;AG161)</f>
        <v/>
      </c>
      <c r="AI161" s="147">
        <f>IF(X161="","",X161*IFERROR(INDEX(Lists!$M$2:$M$12,MATCH(C161,Lists!$I$2:$I$12,0)),1)/Lists!$Q$2)</f>
        <v/>
      </c>
      <c r="AJ161" s="147">
        <f>IF(Y161="","",Y161*IFERROR(INDEX(Lists!$M$2:$M$12,MATCH(C161,Lists!$I$2:$I$12,0)),1)/Lists!$Q$2)</f>
        <v/>
      </c>
      <c r="AK161" s="105" t="n"/>
      <c r="AL161" s="105" t="n"/>
      <c r="AM161" s="105" t="n"/>
      <c r="AN161" s="105" t="n"/>
      <c r="AO161" s="106" t="n"/>
    </row>
    <row r="162" ht="18" customHeight="1" s="74">
      <c r="A162" s="147">
        <f>IF(OR(F162="",C162="",D162=""),"",IFERROR(INDEX(Lists!$J$2:$J$12,MATCH(C162,Lists!$I$2:$I$12,0)),"XX")&amp;"-"&amp;D162&amp;"-"&amp;TEXT(SUMPRODUCT(($C$2:C162=C162)*($D$2:D162=D162)),"0000"))</f>
        <v/>
      </c>
      <c r="B162" s="152" t="n"/>
      <c r="C162" s="152" t="n"/>
      <c r="D162" s="152" t="n"/>
      <c r="E162" s="150" t="n"/>
      <c r="F162" s="152" t="n"/>
      <c r="G162" s="152" t="n"/>
      <c r="H162" s="152" t="n"/>
      <c r="I162" s="152" t="n"/>
      <c r="J162" s="150" t="n"/>
      <c r="K162" s="150" t="n"/>
      <c r="L162" s="150" t="n"/>
      <c r="M162" s="152" t="n"/>
      <c r="N162" s="150" t="n"/>
      <c r="O162" s="150" t="n"/>
      <c r="P162" s="150" t="n"/>
      <c r="Q162" s="151" t="n"/>
      <c r="R162" s="150" t="n"/>
      <c r="S162" s="150" t="n"/>
      <c r="T162" s="150" t="n"/>
      <c r="U162" s="152" t="n"/>
      <c r="V162" s="150" t="n"/>
      <c r="W162" s="150" t="n"/>
      <c r="X162" s="150" t="n"/>
      <c r="Y162" s="150" t="n"/>
      <c r="Z162" s="150" t="n"/>
      <c r="AA162" s="150" t="n"/>
      <c r="AB162" s="150" t="n"/>
      <c r="AC162" s="150" t="n"/>
      <c r="AD162" s="150" t="n"/>
      <c r="AE162" s="150" t="n"/>
      <c r="AF162" s="150" t="n"/>
      <c r="AG162" s="147">
        <f>IF(OR(C162="",G162="",G162=0),"",IFERROR(INDEX(Lists!$K$2:$K$12,MATCH(C162,Lists!$I$2:$I$12,0)),"AUD"))</f>
        <v/>
      </c>
      <c r="AH162" s="147">
        <f>IF(OR(G162="",G162=0),"",IF(G162&lt;1,TEXT(G162*100,"0")&amp;IFERROR(INDEX(Lists!$U$2:$U$12,MATCH(C162,Lists!$I$2:$I$12,0)),"c"),IFERROR(INDEX(Lists!$L$2:$L$12,MATCH(C162,Lists!$I$2:$I$12,0)),"$")&amp;IF(G162=INT(G162),TEXT(G162,"0"),TEXT(G162,"0.00")))&amp;" "&amp;AG162)</f>
        <v/>
      </c>
      <c r="AI162" s="147">
        <f>IF(X162="","",X162*IFERROR(INDEX(Lists!$M$2:$M$12,MATCH(C162,Lists!$I$2:$I$12,0)),1)/Lists!$Q$2)</f>
        <v/>
      </c>
      <c r="AJ162" s="147">
        <f>IF(Y162="","",Y162*IFERROR(INDEX(Lists!$M$2:$M$12,MATCH(C162,Lists!$I$2:$I$12,0)),1)/Lists!$Q$2)</f>
        <v/>
      </c>
      <c r="AK162" s="105" t="n"/>
      <c r="AL162" s="105" t="n"/>
      <c r="AM162" s="105" t="n"/>
      <c r="AN162" s="105" t="n"/>
      <c r="AO162" s="106" t="n"/>
    </row>
    <row r="163" ht="18" customHeight="1" s="74">
      <c r="A163" s="147">
        <f>IF(OR(F163="",C163="",D163=""),"",IFERROR(INDEX(Lists!$J$2:$J$12,MATCH(C163,Lists!$I$2:$I$12,0)),"XX")&amp;"-"&amp;D163&amp;"-"&amp;TEXT(SUMPRODUCT(($C$2:C163=C163)*($D$2:D163=D163)),"0000"))</f>
        <v/>
      </c>
      <c r="B163" s="152" t="n"/>
      <c r="C163" s="152" t="n"/>
      <c r="D163" s="152" t="n"/>
      <c r="E163" s="150" t="n"/>
      <c r="F163" s="152" t="n"/>
      <c r="G163" s="152" t="n"/>
      <c r="H163" s="152" t="n"/>
      <c r="I163" s="152" t="n"/>
      <c r="J163" s="150" t="n"/>
      <c r="K163" s="150" t="n"/>
      <c r="L163" s="150" t="n"/>
      <c r="M163" s="152" t="n"/>
      <c r="N163" s="150" t="n"/>
      <c r="O163" s="150" t="n"/>
      <c r="P163" s="150" t="n"/>
      <c r="Q163" s="151" t="n"/>
      <c r="R163" s="150" t="n"/>
      <c r="S163" s="150" t="n"/>
      <c r="T163" s="150" t="n"/>
      <c r="U163" s="152" t="n"/>
      <c r="V163" s="150" t="n"/>
      <c r="W163" s="150" t="n"/>
      <c r="X163" s="150" t="n"/>
      <c r="Y163" s="150" t="n"/>
      <c r="Z163" s="150" t="n"/>
      <c r="AA163" s="150" t="n"/>
      <c r="AB163" s="150" t="n"/>
      <c r="AC163" s="150" t="n"/>
      <c r="AD163" s="150" t="n"/>
      <c r="AE163" s="150" t="n"/>
      <c r="AF163" s="150" t="n"/>
      <c r="AG163" s="147">
        <f>IF(OR(C163="",G163="",G163=0),"",IFERROR(INDEX(Lists!$K$2:$K$12,MATCH(C163,Lists!$I$2:$I$12,0)),"AUD"))</f>
        <v/>
      </c>
      <c r="AH163" s="147">
        <f>IF(OR(G163="",G163=0),"",IF(G163&lt;1,TEXT(G163*100,"0")&amp;IFERROR(INDEX(Lists!$U$2:$U$12,MATCH(C163,Lists!$I$2:$I$12,0)),"c"),IFERROR(INDEX(Lists!$L$2:$L$12,MATCH(C163,Lists!$I$2:$I$12,0)),"$")&amp;IF(G163=INT(G163),TEXT(G163,"0"),TEXT(G163,"0.00")))&amp;" "&amp;AG163)</f>
        <v/>
      </c>
      <c r="AI163" s="147">
        <f>IF(X163="","",X163*IFERROR(INDEX(Lists!$M$2:$M$12,MATCH(C163,Lists!$I$2:$I$12,0)),1)/Lists!$Q$2)</f>
        <v/>
      </c>
      <c r="AJ163" s="147">
        <f>IF(Y163="","",Y163*IFERROR(INDEX(Lists!$M$2:$M$12,MATCH(C163,Lists!$I$2:$I$12,0)),1)/Lists!$Q$2)</f>
        <v/>
      </c>
      <c r="AK163" s="105" t="n"/>
      <c r="AL163" s="105" t="n"/>
      <c r="AM163" s="105" t="n"/>
      <c r="AN163" s="105" t="n"/>
      <c r="AO163" s="106" t="n"/>
    </row>
    <row r="164" ht="18" customHeight="1" s="74">
      <c r="A164" s="147">
        <f>IF(OR(F164="",C164="",D164=""),"",IFERROR(INDEX(Lists!$J$2:$J$12,MATCH(C164,Lists!$I$2:$I$12,0)),"XX")&amp;"-"&amp;D164&amp;"-"&amp;TEXT(SUMPRODUCT(($C$2:C164=C164)*($D$2:D164=D164)),"0000"))</f>
        <v/>
      </c>
      <c r="B164" s="152" t="n"/>
      <c r="C164" s="152" t="n"/>
      <c r="D164" s="152" t="n"/>
      <c r="E164" s="150" t="n"/>
      <c r="F164" s="152" t="n"/>
      <c r="G164" s="152" t="n"/>
      <c r="H164" s="152" t="n"/>
      <c r="I164" s="152" t="n"/>
      <c r="J164" s="150" t="n"/>
      <c r="K164" s="150" t="n"/>
      <c r="L164" s="150" t="n"/>
      <c r="M164" s="152" t="n"/>
      <c r="N164" s="150" t="n"/>
      <c r="O164" s="150" t="n"/>
      <c r="P164" s="150" t="n"/>
      <c r="Q164" s="151" t="n"/>
      <c r="R164" s="150" t="n"/>
      <c r="S164" s="150" t="n"/>
      <c r="T164" s="150" t="n"/>
      <c r="U164" s="152" t="n"/>
      <c r="V164" s="150" t="n"/>
      <c r="W164" s="150" t="n"/>
      <c r="X164" s="150" t="n"/>
      <c r="Y164" s="150" t="n"/>
      <c r="Z164" s="150" t="n"/>
      <c r="AA164" s="150" t="n"/>
      <c r="AB164" s="150" t="n"/>
      <c r="AC164" s="150" t="n"/>
      <c r="AD164" s="150" t="n"/>
      <c r="AE164" s="150" t="n"/>
      <c r="AF164" s="150" t="n"/>
      <c r="AG164" s="147">
        <f>IF(OR(C164="",G164="",G164=0),"",IFERROR(INDEX(Lists!$K$2:$K$12,MATCH(C164,Lists!$I$2:$I$12,0)),"AUD"))</f>
        <v/>
      </c>
      <c r="AH164" s="147">
        <f>IF(OR(G164="",G164=0),"",IF(G164&lt;1,TEXT(G164*100,"0")&amp;IFERROR(INDEX(Lists!$U$2:$U$12,MATCH(C164,Lists!$I$2:$I$12,0)),"c"),IFERROR(INDEX(Lists!$L$2:$L$12,MATCH(C164,Lists!$I$2:$I$12,0)),"$")&amp;IF(G164=INT(G164),TEXT(G164,"0"),TEXT(G164,"0.00")))&amp;" "&amp;AG164)</f>
        <v/>
      </c>
      <c r="AI164" s="147">
        <f>IF(X164="","",X164*IFERROR(INDEX(Lists!$M$2:$M$12,MATCH(C164,Lists!$I$2:$I$12,0)),1)/Lists!$Q$2)</f>
        <v/>
      </c>
      <c r="AJ164" s="147">
        <f>IF(Y164="","",Y164*IFERROR(INDEX(Lists!$M$2:$M$12,MATCH(C164,Lists!$I$2:$I$12,0)),1)/Lists!$Q$2)</f>
        <v/>
      </c>
      <c r="AK164" s="105" t="n"/>
      <c r="AL164" s="105" t="n"/>
      <c r="AM164" s="105" t="n"/>
      <c r="AN164" s="105" t="n"/>
      <c r="AO164" s="106" t="n"/>
    </row>
    <row r="165" ht="18" customHeight="1" s="74">
      <c r="A165" s="147">
        <f>IF(OR(F165="",C165="",D165=""),"",IFERROR(INDEX(Lists!$J$2:$J$12,MATCH(C165,Lists!$I$2:$I$12,0)),"XX")&amp;"-"&amp;D165&amp;"-"&amp;TEXT(SUMPRODUCT(($C$2:C165=C165)*($D$2:D165=D165)),"0000"))</f>
        <v/>
      </c>
      <c r="B165" s="152" t="n"/>
      <c r="C165" s="152" t="n"/>
      <c r="D165" s="152" t="n"/>
      <c r="E165" s="150" t="n"/>
      <c r="F165" s="152" t="n"/>
      <c r="G165" s="152" t="n"/>
      <c r="H165" s="152" t="n"/>
      <c r="I165" s="152" t="n"/>
      <c r="J165" s="150" t="n"/>
      <c r="K165" s="150" t="n"/>
      <c r="L165" s="150" t="n"/>
      <c r="M165" s="152" t="n"/>
      <c r="N165" s="150" t="n"/>
      <c r="O165" s="150" t="n"/>
      <c r="P165" s="150" t="n"/>
      <c r="Q165" s="151" t="n"/>
      <c r="R165" s="150" t="n"/>
      <c r="S165" s="150" t="n"/>
      <c r="T165" s="150" t="n"/>
      <c r="U165" s="152" t="n"/>
      <c r="V165" s="150" t="n"/>
      <c r="W165" s="150" t="n"/>
      <c r="X165" s="150" t="n"/>
      <c r="Y165" s="150" t="n"/>
      <c r="Z165" s="150" t="n"/>
      <c r="AA165" s="150" t="n"/>
      <c r="AB165" s="150" t="n"/>
      <c r="AC165" s="150" t="n"/>
      <c r="AD165" s="150" t="n"/>
      <c r="AE165" s="150" t="n"/>
      <c r="AF165" s="150" t="n"/>
      <c r="AG165" s="147">
        <f>IF(OR(C165="",G165="",G165=0),"",IFERROR(INDEX(Lists!$K$2:$K$12,MATCH(C165,Lists!$I$2:$I$12,0)),"AUD"))</f>
        <v/>
      </c>
      <c r="AH165" s="147">
        <f>IF(OR(G165="",G165=0),"",IF(G165&lt;1,TEXT(G165*100,"0")&amp;IFERROR(INDEX(Lists!$U$2:$U$12,MATCH(C165,Lists!$I$2:$I$12,0)),"c"),IFERROR(INDEX(Lists!$L$2:$L$12,MATCH(C165,Lists!$I$2:$I$12,0)),"$")&amp;IF(G165=INT(G165),TEXT(G165,"0"),TEXT(G165,"0.00")))&amp;" "&amp;AG165)</f>
        <v/>
      </c>
      <c r="AI165" s="147">
        <f>IF(X165="","",X165*IFERROR(INDEX(Lists!$M$2:$M$12,MATCH(C165,Lists!$I$2:$I$12,0)),1)/Lists!$Q$2)</f>
        <v/>
      </c>
      <c r="AJ165" s="147">
        <f>IF(Y165="","",Y165*IFERROR(INDEX(Lists!$M$2:$M$12,MATCH(C165,Lists!$I$2:$I$12,0)),1)/Lists!$Q$2)</f>
        <v/>
      </c>
      <c r="AK165" s="105" t="n"/>
      <c r="AL165" s="105" t="n"/>
      <c r="AM165" s="105" t="n"/>
      <c r="AN165" s="105" t="n"/>
      <c r="AO165" s="106" t="n"/>
    </row>
    <row r="166" ht="18" customHeight="1" s="74">
      <c r="A166" s="147">
        <f>IF(OR(F166="",C166="",D166=""),"",IFERROR(INDEX(Lists!$J$2:$J$12,MATCH(C166,Lists!$I$2:$I$12,0)),"XX")&amp;"-"&amp;D166&amp;"-"&amp;TEXT(SUMPRODUCT(($C$2:C166=C166)*($D$2:D166=D166)),"0000"))</f>
        <v/>
      </c>
      <c r="B166" s="152" t="n"/>
      <c r="C166" s="152" t="n"/>
      <c r="D166" s="152" t="n"/>
      <c r="E166" s="150" t="n"/>
      <c r="F166" s="152" t="n"/>
      <c r="G166" s="152" t="n"/>
      <c r="H166" s="152" t="n"/>
      <c r="I166" s="152" t="n"/>
      <c r="J166" s="150" t="n"/>
      <c r="K166" s="150" t="n"/>
      <c r="L166" s="150" t="n"/>
      <c r="M166" s="152" t="n"/>
      <c r="N166" s="150" t="n"/>
      <c r="O166" s="150" t="n"/>
      <c r="P166" s="150" t="n"/>
      <c r="Q166" s="151" t="n"/>
      <c r="R166" s="150" t="n"/>
      <c r="S166" s="150" t="n"/>
      <c r="T166" s="150" t="n"/>
      <c r="U166" s="152" t="n"/>
      <c r="V166" s="150" t="n"/>
      <c r="W166" s="150" t="n"/>
      <c r="X166" s="150" t="n"/>
      <c r="Y166" s="150" t="n"/>
      <c r="Z166" s="150" t="n"/>
      <c r="AA166" s="150" t="n"/>
      <c r="AB166" s="150" t="n"/>
      <c r="AC166" s="150" t="n"/>
      <c r="AD166" s="150" t="n"/>
      <c r="AE166" s="150" t="n"/>
      <c r="AF166" s="150" t="n"/>
      <c r="AG166" s="147">
        <f>IF(OR(C166="",G166="",G166=0),"",IFERROR(INDEX(Lists!$K$2:$K$12,MATCH(C166,Lists!$I$2:$I$12,0)),"AUD"))</f>
        <v/>
      </c>
      <c r="AH166" s="147">
        <f>IF(OR(G166="",G166=0),"",IF(G166&lt;1,TEXT(G166*100,"0")&amp;IFERROR(INDEX(Lists!$U$2:$U$12,MATCH(C166,Lists!$I$2:$I$12,0)),"c"),IFERROR(INDEX(Lists!$L$2:$L$12,MATCH(C166,Lists!$I$2:$I$12,0)),"$")&amp;IF(G166=INT(G166),TEXT(G166,"0"),TEXT(G166,"0.00")))&amp;" "&amp;AG166)</f>
        <v/>
      </c>
      <c r="AI166" s="147">
        <f>IF(X166="","",X166*IFERROR(INDEX(Lists!$M$2:$M$12,MATCH(C166,Lists!$I$2:$I$12,0)),1)/Lists!$Q$2)</f>
        <v/>
      </c>
      <c r="AJ166" s="147">
        <f>IF(Y166="","",Y166*IFERROR(INDEX(Lists!$M$2:$M$12,MATCH(C166,Lists!$I$2:$I$12,0)),1)/Lists!$Q$2)</f>
        <v/>
      </c>
      <c r="AK166" s="105" t="n"/>
      <c r="AL166" s="105" t="n"/>
      <c r="AM166" s="105" t="n"/>
      <c r="AN166" s="105" t="n"/>
      <c r="AO166" s="106" t="n"/>
    </row>
    <row r="167" ht="18" customHeight="1" s="74">
      <c r="A167" s="147">
        <f>IF(OR(F167="",C167="",D167=""),"",IFERROR(INDEX(Lists!$J$2:$J$12,MATCH(C167,Lists!$I$2:$I$12,0)),"XX")&amp;"-"&amp;D167&amp;"-"&amp;TEXT(SUMPRODUCT(($C$2:C167=C167)*($D$2:D167=D167)),"0000"))</f>
        <v/>
      </c>
      <c r="B167" s="152" t="n"/>
      <c r="C167" s="152" t="n"/>
      <c r="D167" s="152" t="n"/>
      <c r="E167" s="150" t="n"/>
      <c r="F167" s="152" t="n"/>
      <c r="G167" s="152" t="n"/>
      <c r="H167" s="152" t="n"/>
      <c r="I167" s="152" t="n"/>
      <c r="J167" s="150" t="n"/>
      <c r="K167" s="150" t="n"/>
      <c r="L167" s="150" t="n"/>
      <c r="M167" s="152" t="n"/>
      <c r="N167" s="150" t="n"/>
      <c r="O167" s="150" t="n"/>
      <c r="P167" s="150" t="n"/>
      <c r="Q167" s="151" t="n"/>
      <c r="R167" s="150" t="n"/>
      <c r="S167" s="150" t="n"/>
      <c r="T167" s="150" t="n"/>
      <c r="U167" s="152" t="n"/>
      <c r="V167" s="150" t="n"/>
      <c r="W167" s="150" t="n"/>
      <c r="X167" s="150" t="n"/>
      <c r="Y167" s="150" t="n"/>
      <c r="Z167" s="150" t="n"/>
      <c r="AA167" s="150" t="n"/>
      <c r="AB167" s="150" t="n"/>
      <c r="AC167" s="150" t="n"/>
      <c r="AD167" s="150" t="n"/>
      <c r="AE167" s="150" t="n"/>
      <c r="AF167" s="150" t="n"/>
      <c r="AG167" s="147">
        <f>IF(OR(C167="",G167="",G167=0),"",IFERROR(INDEX(Lists!$K$2:$K$12,MATCH(C167,Lists!$I$2:$I$12,0)),"AUD"))</f>
        <v/>
      </c>
      <c r="AH167" s="147">
        <f>IF(OR(G167="",G167=0),"",IF(G167&lt;1,TEXT(G167*100,"0")&amp;IFERROR(INDEX(Lists!$U$2:$U$12,MATCH(C167,Lists!$I$2:$I$12,0)),"c"),IFERROR(INDEX(Lists!$L$2:$L$12,MATCH(C167,Lists!$I$2:$I$12,0)),"$")&amp;IF(G167=INT(G167),TEXT(G167,"0"),TEXT(G167,"0.00")))&amp;" "&amp;AG167)</f>
        <v/>
      </c>
      <c r="AI167" s="147">
        <f>IF(X167="","",X167*IFERROR(INDEX(Lists!$M$2:$M$12,MATCH(C167,Lists!$I$2:$I$12,0)),1)/Lists!$Q$2)</f>
        <v/>
      </c>
      <c r="AJ167" s="147">
        <f>IF(Y167="","",Y167*IFERROR(INDEX(Lists!$M$2:$M$12,MATCH(C167,Lists!$I$2:$I$12,0)),1)/Lists!$Q$2)</f>
        <v/>
      </c>
      <c r="AK167" s="105" t="n"/>
      <c r="AL167" s="105" t="n"/>
      <c r="AM167" s="105" t="n"/>
      <c r="AN167" s="105" t="n"/>
      <c r="AO167" s="106" t="n"/>
    </row>
    <row r="168" ht="18" customHeight="1" s="74">
      <c r="A168" s="147">
        <f>IF(OR(F168="",C168="",D168=""),"",IFERROR(INDEX(Lists!$J$2:$J$12,MATCH(C168,Lists!$I$2:$I$12,0)),"XX")&amp;"-"&amp;D168&amp;"-"&amp;TEXT(SUMPRODUCT(($C$2:C168=C168)*($D$2:D168=D168)),"0000"))</f>
        <v/>
      </c>
      <c r="B168" s="152" t="n"/>
      <c r="C168" s="152" t="n"/>
      <c r="D168" s="152" t="n"/>
      <c r="E168" s="150" t="n"/>
      <c r="F168" s="152" t="n"/>
      <c r="G168" s="152" t="n"/>
      <c r="H168" s="152" t="n"/>
      <c r="I168" s="152" t="n"/>
      <c r="J168" s="150" t="n"/>
      <c r="K168" s="150" t="n"/>
      <c r="L168" s="150" t="n"/>
      <c r="M168" s="152" t="n"/>
      <c r="N168" s="150" t="n"/>
      <c r="O168" s="150" t="n"/>
      <c r="P168" s="150" t="n"/>
      <c r="Q168" s="151" t="n"/>
      <c r="R168" s="150" t="n"/>
      <c r="S168" s="150" t="n"/>
      <c r="T168" s="150" t="n"/>
      <c r="U168" s="152" t="n"/>
      <c r="V168" s="150" t="n"/>
      <c r="W168" s="150" t="n"/>
      <c r="X168" s="150" t="n"/>
      <c r="Y168" s="150" t="n"/>
      <c r="Z168" s="150" t="n"/>
      <c r="AA168" s="150" t="n"/>
      <c r="AB168" s="150" t="n"/>
      <c r="AC168" s="150" t="n"/>
      <c r="AD168" s="150" t="n"/>
      <c r="AE168" s="150" t="n"/>
      <c r="AF168" s="150" t="n"/>
      <c r="AG168" s="147">
        <f>IF(OR(C168="",G168="",G168=0),"",IFERROR(INDEX(Lists!$K$2:$K$12,MATCH(C168,Lists!$I$2:$I$12,0)),"AUD"))</f>
        <v/>
      </c>
      <c r="AH168" s="147">
        <f>IF(OR(G168="",G168=0),"",IF(G168&lt;1,TEXT(G168*100,"0")&amp;IFERROR(INDEX(Lists!$U$2:$U$12,MATCH(C168,Lists!$I$2:$I$12,0)),"c"),IFERROR(INDEX(Lists!$L$2:$L$12,MATCH(C168,Lists!$I$2:$I$12,0)),"$")&amp;IF(G168=INT(G168),TEXT(G168,"0"),TEXT(G168,"0.00")))&amp;" "&amp;AG168)</f>
        <v/>
      </c>
      <c r="AI168" s="147">
        <f>IF(X168="","",X168*IFERROR(INDEX(Lists!$M$2:$M$12,MATCH(C168,Lists!$I$2:$I$12,0)),1)/Lists!$Q$2)</f>
        <v/>
      </c>
      <c r="AJ168" s="147">
        <f>IF(Y168="","",Y168*IFERROR(INDEX(Lists!$M$2:$M$12,MATCH(C168,Lists!$I$2:$I$12,0)),1)/Lists!$Q$2)</f>
        <v/>
      </c>
      <c r="AK168" s="105" t="n"/>
      <c r="AL168" s="105" t="n"/>
      <c r="AM168" s="105" t="n"/>
      <c r="AN168" s="105" t="n"/>
      <c r="AO168" s="106" t="n"/>
    </row>
    <row r="169" ht="18" customHeight="1" s="74">
      <c r="A169" s="147">
        <f>IF(OR(F169="",C169="",D169=""),"",IFERROR(INDEX(Lists!$J$2:$J$12,MATCH(C169,Lists!$I$2:$I$12,0)),"XX")&amp;"-"&amp;D169&amp;"-"&amp;TEXT(SUMPRODUCT(($C$2:C169=C169)*($D$2:D169=D169)),"0000"))</f>
        <v/>
      </c>
      <c r="B169" s="152" t="n"/>
      <c r="C169" s="152" t="n"/>
      <c r="D169" s="152" t="n"/>
      <c r="E169" s="150" t="n"/>
      <c r="F169" s="152" t="n"/>
      <c r="G169" s="152" t="n"/>
      <c r="H169" s="152" t="n"/>
      <c r="I169" s="152" t="n"/>
      <c r="J169" s="150" t="n"/>
      <c r="K169" s="150" t="n"/>
      <c r="L169" s="150" t="n"/>
      <c r="M169" s="152" t="n"/>
      <c r="N169" s="150" t="n"/>
      <c r="O169" s="150" t="n"/>
      <c r="P169" s="150" t="n"/>
      <c r="Q169" s="151" t="n"/>
      <c r="R169" s="150" t="n"/>
      <c r="S169" s="150" t="n"/>
      <c r="T169" s="150" t="n"/>
      <c r="U169" s="152" t="n"/>
      <c r="V169" s="150" t="n"/>
      <c r="W169" s="150" t="n"/>
      <c r="X169" s="150" t="n"/>
      <c r="Y169" s="150" t="n"/>
      <c r="Z169" s="150" t="n"/>
      <c r="AA169" s="150" t="n"/>
      <c r="AB169" s="150" t="n"/>
      <c r="AC169" s="150" t="n"/>
      <c r="AD169" s="150" t="n"/>
      <c r="AE169" s="150" t="n"/>
      <c r="AF169" s="150" t="n"/>
      <c r="AG169" s="147">
        <f>IF(OR(C169="",G169="",G169=0),"",IFERROR(INDEX(Lists!$K$2:$K$12,MATCH(C169,Lists!$I$2:$I$12,0)),"AUD"))</f>
        <v/>
      </c>
      <c r="AH169" s="147">
        <f>IF(OR(G169="",G169=0),"",IF(G169&lt;1,TEXT(G169*100,"0")&amp;IFERROR(INDEX(Lists!$U$2:$U$12,MATCH(C169,Lists!$I$2:$I$12,0)),"c"),IFERROR(INDEX(Lists!$L$2:$L$12,MATCH(C169,Lists!$I$2:$I$12,0)),"$")&amp;IF(G169=INT(G169),TEXT(G169,"0"),TEXT(G169,"0.00")))&amp;" "&amp;AG169)</f>
        <v/>
      </c>
      <c r="AI169" s="147">
        <f>IF(X169="","",X169*IFERROR(INDEX(Lists!$M$2:$M$12,MATCH(C169,Lists!$I$2:$I$12,0)),1)/Lists!$Q$2)</f>
        <v/>
      </c>
      <c r="AJ169" s="147">
        <f>IF(Y169="","",Y169*IFERROR(INDEX(Lists!$M$2:$M$12,MATCH(C169,Lists!$I$2:$I$12,0)),1)/Lists!$Q$2)</f>
        <v/>
      </c>
      <c r="AK169" s="105" t="n"/>
      <c r="AL169" s="105" t="n"/>
      <c r="AM169" s="105" t="n"/>
      <c r="AN169" s="105" t="n"/>
      <c r="AO169" s="106" t="n"/>
    </row>
    <row r="170" ht="18" customHeight="1" s="74">
      <c r="A170" s="147">
        <f>IF(OR(F170="",C170="",D170=""),"",IFERROR(INDEX(Lists!$J$2:$J$12,MATCH(C170,Lists!$I$2:$I$12,0)),"XX")&amp;"-"&amp;D170&amp;"-"&amp;TEXT(SUMPRODUCT(($C$2:C170=C170)*($D$2:D170=D170)),"0000"))</f>
        <v/>
      </c>
      <c r="B170" s="152" t="n"/>
      <c r="C170" s="152" t="n"/>
      <c r="D170" s="152" t="n"/>
      <c r="E170" s="150" t="n"/>
      <c r="F170" s="152" t="n"/>
      <c r="G170" s="152" t="n"/>
      <c r="H170" s="152" t="n"/>
      <c r="I170" s="152" t="n"/>
      <c r="J170" s="150" t="n"/>
      <c r="K170" s="150" t="n"/>
      <c r="L170" s="150" t="n"/>
      <c r="M170" s="152" t="n"/>
      <c r="N170" s="150" t="n"/>
      <c r="O170" s="150" t="n"/>
      <c r="P170" s="150" t="n"/>
      <c r="Q170" s="151" t="n"/>
      <c r="R170" s="150" t="n"/>
      <c r="S170" s="150" t="n"/>
      <c r="T170" s="150" t="n"/>
      <c r="U170" s="152" t="n"/>
      <c r="V170" s="150" t="n"/>
      <c r="W170" s="150" t="n"/>
      <c r="X170" s="150" t="n"/>
      <c r="Y170" s="150" t="n"/>
      <c r="Z170" s="150" t="n"/>
      <c r="AA170" s="150" t="n"/>
      <c r="AB170" s="150" t="n"/>
      <c r="AC170" s="150" t="n"/>
      <c r="AD170" s="150" t="n"/>
      <c r="AE170" s="150" t="n"/>
      <c r="AF170" s="150" t="n"/>
      <c r="AG170" s="147">
        <f>IF(OR(C170="",G170="",G170=0),"",IFERROR(INDEX(Lists!$K$2:$K$12,MATCH(C170,Lists!$I$2:$I$12,0)),"AUD"))</f>
        <v/>
      </c>
      <c r="AH170" s="147">
        <f>IF(OR(G170="",G170=0),"",IF(G170&lt;1,TEXT(G170*100,"0")&amp;IFERROR(INDEX(Lists!$U$2:$U$12,MATCH(C170,Lists!$I$2:$I$12,0)),"c"),IFERROR(INDEX(Lists!$L$2:$L$12,MATCH(C170,Lists!$I$2:$I$12,0)),"$")&amp;IF(G170=INT(G170),TEXT(G170,"0"),TEXT(G170,"0.00")))&amp;" "&amp;AG170)</f>
        <v/>
      </c>
      <c r="AI170" s="147">
        <f>IF(X170="","",X170*IFERROR(INDEX(Lists!$M$2:$M$12,MATCH(C170,Lists!$I$2:$I$12,0)),1)/Lists!$Q$2)</f>
        <v/>
      </c>
      <c r="AJ170" s="147">
        <f>IF(Y170="","",Y170*IFERROR(INDEX(Lists!$M$2:$M$12,MATCH(C170,Lists!$I$2:$I$12,0)),1)/Lists!$Q$2)</f>
        <v/>
      </c>
      <c r="AK170" s="105" t="n"/>
      <c r="AL170" s="105" t="n"/>
      <c r="AM170" s="105" t="n"/>
      <c r="AN170" s="105" t="n"/>
      <c r="AO170" s="106" t="n"/>
    </row>
    <row r="171" ht="18" customHeight="1" s="74">
      <c r="A171" s="147">
        <f>IF(OR(F171="",C171="",D171=""),"",IFERROR(INDEX(Lists!$J$2:$J$12,MATCH(C171,Lists!$I$2:$I$12,0)),"XX")&amp;"-"&amp;D171&amp;"-"&amp;TEXT(SUMPRODUCT(($C$2:C171=C171)*($D$2:D171=D171)),"0000"))</f>
        <v/>
      </c>
      <c r="B171" s="152" t="n"/>
      <c r="C171" s="152" t="n"/>
      <c r="D171" s="152" t="n"/>
      <c r="E171" s="150" t="n"/>
      <c r="F171" s="152" t="n"/>
      <c r="G171" s="152" t="n"/>
      <c r="H171" s="152" t="n"/>
      <c r="I171" s="152" t="n"/>
      <c r="J171" s="150" t="n"/>
      <c r="K171" s="150" t="n"/>
      <c r="L171" s="150" t="n"/>
      <c r="M171" s="152" t="n"/>
      <c r="N171" s="150" t="n"/>
      <c r="O171" s="150" t="n"/>
      <c r="P171" s="150" t="n"/>
      <c r="Q171" s="151" t="n"/>
      <c r="R171" s="150" t="n"/>
      <c r="S171" s="150" t="n"/>
      <c r="T171" s="150" t="n"/>
      <c r="U171" s="152" t="n"/>
      <c r="V171" s="150" t="n"/>
      <c r="W171" s="150" t="n"/>
      <c r="X171" s="150" t="n"/>
      <c r="Y171" s="150" t="n"/>
      <c r="Z171" s="150" t="n"/>
      <c r="AA171" s="150" t="n"/>
      <c r="AB171" s="150" t="n"/>
      <c r="AC171" s="150" t="n"/>
      <c r="AD171" s="150" t="n"/>
      <c r="AE171" s="150" t="n"/>
      <c r="AF171" s="150" t="n"/>
      <c r="AG171" s="147">
        <f>IF(OR(C171="",G171="",G171=0),"",IFERROR(INDEX(Lists!$K$2:$K$12,MATCH(C171,Lists!$I$2:$I$12,0)),"AUD"))</f>
        <v/>
      </c>
      <c r="AH171" s="147">
        <f>IF(OR(G171="",G171=0),"",IF(G171&lt;1,TEXT(G171*100,"0")&amp;IFERROR(INDEX(Lists!$U$2:$U$12,MATCH(C171,Lists!$I$2:$I$12,0)),"c"),IFERROR(INDEX(Lists!$L$2:$L$12,MATCH(C171,Lists!$I$2:$I$12,0)),"$")&amp;IF(G171=INT(G171),TEXT(G171,"0"),TEXT(G171,"0.00")))&amp;" "&amp;AG171)</f>
        <v/>
      </c>
      <c r="AI171" s="147">
        <f>IF(X171="","",X171*IFERROR(INDEX(Lists!$M$2:$M$12,MATCH(C171,Lists!$I$2:$I$12,0)),1)/Lists!$Q$2)</f>
        <v/>
      </c>
      <c r="AJ171" s="147">
        <f>IF(Y171="","",Y171*IFERROR(INDEX(Lists!$M$2:$M$12,MATCH(C171,Lists!$I$2:$I$12,0)),1)/Lists!$Q$2)</f>
        <v/>
      </c>
      <c r="AK171" s="105" t="n"/>
      <c r="AL171" s="105" t="n"/>
      <c r="AM171" s="105" t="n"/>
      <c r="AN171" s="105" t="n"/>
      <c r="AO171" s="106" t="n"/>
    </row>
    <row r="172" ht="18" customHeight="1" s="74">
      <c r="A172" s="147">
        <f>IF(OR(F172="",C172="",D172=""),"",IFERROR(INDEX(Lists!$J$2:$J$12,MATCH(C172,Lists!$I$2:$I$12,0)),"XX")&amp;"-"&amp;D172&amp;"-"&amp;TEXT(SUMPRODUCT(($C$2:C172=C172)*($D$2:D172=D172)),"0000"))</f>
        <v/>
      </c>
      <c r="B172" s="152" t="n"/>
      <c r="C172" s="152" t="n"/>
      <c r="D172" s="152" t="n"/>
      <c r="E172" s="150" t="n"/>
      <c r="F172" s="152" t="n"/>
      <c r="G172" s="152" t="n"/>
      <c r="H172" s="152" t="n"/>
      <c r="I172" s="152" t="n"/>
      <c r="J172" s="150" t="n"/>
      <c r="K172" s="150" t="n"/>
      <c r="L172" s="150" t="n"/>
      <c r="M172" s="152" t="n"/>
      <c r="N172" s="150" t="n"/>
      <c r="O172" s="150" t="n"/>
      <c r="P172" s="150" t="n"/>
      <c r="Q172" s="151" t="n"/>
      <c r="R172" s="150" t="n"/>
      <c r="S172" s="150" t="n"/>
      <c r="T172" s="150" t="n"/>
      <c r="U172" s="152" t="n"/>
      <c r="V172" s="150" t="n"/>
      <c r="W172" s="150" t="n"/>
      <c r="X172" s="150" t="n"/>
      <c r="Y172" s="150" t="n"/>
      <c r="Z172" s="150" t="n"/>
      <c r="AA172" s="150" t="n"/>
      <c r="AB172" s="150" t="n"/>
      <c r="AC172" s="150" t="n"/>
      <c r="AD172" s="150" t="n"/>
      <c r="AE172" s="150" t="n"/>
      <c r="AF172" s="150" t="n"/>
      <c r="AG172" s="147">
        <f>IF(OR(C172="",G172="",G172=0),"",IFERROR(INDEX(Lists!$K$2:$K$12,MATCH(C172,Lists!$I$2:$I$12,0)),"AUD"))</f>
        <v/>
      </c>
      <c r="AH172" s="147">
        <f>IF(OR(G172="",G172=0),"",IF(G172&lt;1,TEXT(G172*100,"0")&amp;IFERROR(INDEX(Lists!$U$2:$U$12,MATCH(C172,Lists!$I$2:$I$12,0)),"c"),IFERROR(INDEX(Lists!$L$2:$L$12,MATCH(C172,Lists!$I$2:$I$12,0)),"$")&amp;IF(G172=INT(G172),TEXT(G172,"0"),TEXT(G172,"0.00")))&amp;" "&amp;AG172)</f>
        <v/>
      </c>
      <c r="AI172" s="147">
        <f>IF(X172="","",X172*IFERROR(INDEX(Lists!$M$2:$M$12,MATCH(C172,Lists!$I$2:$I$12,0)),1)/Lists!$Q$2)</f>
        <v/>
      </c>
      <c r="AJ172" s="147">
        <f>IF(Y172="","",Y172*IFERROR(INDEX(Lists!$M$2:$M$12,MATCH(C172,Lists!$I$2:$I$12,0)),1)/Lists!$Q$2)</f>
        <v/>
      </c>
      <c r="AK172" s="105" t="n"/>
      <c r="AL172" s="105" t="n"/>
      <c r="AM172" s="105" t="n"/>
      <c r="AN172" s="105" t="n"/>
      <c r="AO172" s="106" t="n"/>
    </row>
    <row r="173" ht="18" customHeight="1" s="74">
      <c r="A173" s="147">
        <f>IF(OR(F173="",C173="",D173=""),"",IFERROR(INDEX(Lists!$J$2:$J$12,MATCH(C173,Lists!$I$2:$I$12,0)),"XX")&amp;"-"&amp;D173&amp;"-"&amp;TEXT(SUMPRODUCT(($C$2:C173=C173)*($D$2:D173=D173)),"0000"))</f>
        <v/>
      </c>
      <c r="B173" s="152" t="n"/>
      <c r="C173" s="152" t="n"/>
      <c r="D173" s="152" t="n"/>
      <c r="E173" s="150" t="n"/>
      <c r="F173" s="152" t="n"/>
      <c r="G173" s="152" t="n"/>
      <c r="H173" s="152" t="n"/>
      <c r="I173" s="152" t="n"/>
      <c r="J173" s="150" t="n"/>
      <c r="K173" s="150" t="n"/>
      <c r="L173" s="150" t="n"/>
      <c r="M173" s="152" t="n"/>
      <c r="N173" s="150" t="n"/>
      <c r="O173" s="150" t="n"/>
      <c r="P173" s="150" t="n"/>
      <c r="Q173" s="151" t="n"/>
      <c r="R173" s="150" t="n"/>
      <c r="S173" s="150" t="n"/>
      <c r="T173" s="150" t="n"/>
      <c r="U173" s="152" t="n"/>
      <c r="V173" s="150" t="n"/>
      <c r="W173" s="150" t="n"/>
      <c r="X173" s="150" t="n"/>
      <c r="Y173" s="150" t="n"/>
      <c r="Z173" s="150" t="n"/>
      <c r="AA173" s="150" t="n"/>
      <c r="AB173" s="150" t="n"/>
      <c r="AC173" s="150" t="n"/>
      <c r="AD173" s="150" t="n"/>
      <c r="AE173" s="150" t="n"/>
      <c r="AF173" s="150" t="n"/>
      <c r="AG173" s="147">
        <f>IF(OR(C173="",G173="",G173=0),"",IFERROR(INDEX(Lists!$K$2:$K$12,MATCH(C173,Lists!$I$2:$I$12,0)),"AUD"))</f>
        <v/>
      </c>
      <c r="AH173" s="147">
        <f>IF(OR(G173="",G173=0),"",IF(G173&lt;1,TEXT(G173*100,"0")&amp;IFERROR(INDEX(Lists!$U$2:$U$12,MATCH(C173,Lists!$I$2:$I$12,0)),"c"),IFERROR(INDEX(Lists!$L$2:$L$12,MATCH(C173,Lists!$I$2:$I$12,0)),"$")&amp;IF(G173=INT(G173),TEXT(G173,"0"),TEXT(G173,"0.00")))&amp;" "&amp;AG173)</f>
        <v/>
      </c>
      <c r="AI173" s="147">
        <f>IF(X173="","",X173*IFERROR(INDEX(Lists!$M$2:$M$12,MATCH(C173,Lists!$I$2:$I$12,0)),1)/Lists!$Q$2)</f>
        <v/>
      </c>
      <c r="AJ173" s="147">
        <f>IF(Y173="","",Y173*IFERROR(INDEX(Lists!$M$2:$M$12,MATCH(C173,Lists!$I$2:$I$12,0)),1)/Lists!$Q$2)</f>
        <v/>
      </c>
      <c r="AK173" s="105" t="n"/>
      <c r="AL173" s="105" t="n"/>
      <c r="AM173" s="105" t="n"/>
      <c r="AN173" s="105" t="n"/>
      <c r="AO173" s="106" t="n"/>
    </row>
    <row r="174" ht="18" customHeight="1" s="74">
      <c r="A174" s="147">
        <f>IF(OR(F174="",C174="",D174=""),"",IFERROR(INDEX(Lists!$J$2:$J$12,MATCH(C174,Lists!$I$2:$I$12,0)),"XX")&amp;"-"&amp;D174&amp;"-"&amp;TEXT(SUMPRODUCT(($C$2:C174=C174)*($D$2:D174=D174)),"0000"))</f>
        <v/>
      </c>
      <c r="B174" s="152" t="n"/>
      <c r="C174" s="152" t="n"/>
      <c r="D174" s="152" t="n"/>
      <c r="E174" s="150" t="n"/>
      <c r="F174" s="152" t="n"/>
      <c r="G174" s="152" t="n"/>
      <c r="H174" s="152" t="n"/>
      <c r="I174" s="152" t="n"/>
      <c r="J174" s="150" t="n"/>
      <c r="K174" s="150" t="n"/>
      <c r="L174" s="150" t="n"/>
      <c r="M174" s="152" t="n"/>
      <c r="N174" s="150" t="n"/>
      <c r="O174" s="150" t="n"/>
      <c r="P174" s="150" t="n"/>
      <c r="Q174" s="151" t="n"/>
      <c r="R174" s="150" t="n"/>
      <c r="S174" s="150" t="n"/>
      <c r="T174" s="150" t="n"/>
      <c r="U174" s="152" t="n"/>
      <c r="V174" s="150" t="n"/>
      <c r="W174" s="150" t="n"/>
      <c r="X174" s="150" t="n"/>
      <c r="Y174" s="150" t="n"/>
      <c r="Z174" s="150" t="n"/>
      <c r="AA174" s="150" t="n"/>
      <c r="AB174" s="150" t="n"/>
      <c r="AC174" s="150" t="n"/>
      <c r="AD174" s="150" t="n"/>
      <c r="AE174" s="150" t="n"/>
      <c r="AF174" s="150" t="n"/>
      <c r="AG174" s="147">
        <f>IF(OR(C174="",G174="",G174=0),"",IFERROR(INDEX(Lists!$K$2:$K$12,MATCH(C174,Lists!$I$2:$I$12,0)),"AUD"))</f>
        <v/>
      </c>
      <c r="AH174" s="147">
        <f>IF(OR(G174="",G174=0),"",IF(G174&lt;1,TEXT(G174*100,"0")&amp;IFERROR(INDEX(Lists!$U$2:$U$12,MATCH(C174,Lists!$I$2:$I$12,0)),"c"),IFERROR(INDEX(Lists!$L$2:$L$12,MATCH(C174,Lists!$I$2:$I$12,0)),"$")&amp;IF(G174=INT(G174),TEXT(G174,"0"),TEXT(G174,"0.00")))&amp;" "&amp;AG174)</f>
        <v/>
      </c>
      <c r="AI174" s="147">
        <f>IF(X174="","",X174*IFERROR(INDEX(Lists!$M$2:$M$12,MATCH(C174,Lists!$I$2:$I$12,0)),1)/Lists!$Q$2)</f>
        <v/>
      </c>
      <c r="AJ174" s="147">
        <f>IF(Y174="","",Y174*IFERROR(INDEX(Lists!$M$2:$M$12,MATCH(C174,Lists!$I$2:$I$12,0)),1)/Lists!$Q$2)</f>
        <v/>
      </c>
      <c r="AK174" s="105" t="n"/>
      <c r="AL174" s="105" t="n"/>
      <c r="AM174" s="105" t="n"/>
      <c r="AN174" s="105" t="n"/>
      <c r="AO174" s="106" t="n"/>
    </row>
    <row r="175" ht="18" customHeight="1" s="74">
      <c r="A175" s="147">
        <f>IF(OR(F175="",C175="",D175=""),"",IFERROR(INDEX(Lists!$J$2:$J$12,MATCH(C175,Lists!$I$2:$I$12,0)),"XX")&amp;"-"&amp;D175&amp;"-"&amp;TEXT(SUMPRODUCT(($C$2:C175=C175)*($D$2:D175=D175)),"0000"))</f>
        <v/>
      </c>
      <c r="B175" s="152" t="n"/>
      <c r="C175" s="152" t="n"/>
      <c r="D175" s="152" t="n"/>
      <c r="E175" s="150" t="n"/>
      <c r="F175" s="152" t="n"/>
      <c r="G175" s="152" t="n"/>
      <c r="H175" s="152" t="n"/>
      <c r="I175" s="152" t="n"/>
      <c r="J175" s="150" t="n"/>
      <c r="K175" s="150" t="n"/>
      <c r="L175" s="150" t="n"/>
      <c r="M175" s="152" t="n"/>
      <c r="N175" s="150" t="n"/>
      <c r="O175" s="150" t="n"/>
      <c r="P175" s="150" t="n"/>
      <c r="Q175" s="151" t="n"/>
      <c r="R175" s="150" t="n"/>
      <c r="S175" s="150" t="n"/>
      <c r="T175" s="150" t="n"/>
      <c r="U175" s="152" t="n"/>
      <c r="V175" s="150" t="n"/>
      <c r="W175" s="150" t="n"/>
      <c r="X175" s="150" t="n"/>
      <c r="Y175" s="150" t="n"/>
      <c r="Z175" s="150" t="n"/>
      <c r="AA175" s="150" t="n"/>
      <c r="AB175" s="150" t="n"/>
      <c r="AC175" s="150" t="n"/>
      <c r="AD175" s="150" t="n"/>
      <c r="AE175" s="150" t="n"/>
      <c r="AF175" s="150" t="n"/>
      <c r="AG175" s="147">
        <f>IF(OR(C175="",G175="",G175=0),"",IFERROR(INDEX(Lists!$K$2:$K$12,MATCH(C175,Lists!$I$2:$I$12,0)),"AUD"))</f>
        <v/>
      </c>
      <c r="AH175" s="147">
        <f>IF(OR(G175="",G175=0),"",IF(G175&lt;1,TEXT(G175*100,"0")&amp;IFERROR(INDEX(Lists!$U$2:$U$12,MATCH(C175,Lists!$I$2:$I$12,0)),"c"),IFERROR(INDEX(Lists!$L$2:$L$12,MATCH(C175,Lists!$I$2:$I$12,0)),"$")&amp;IF(G175=INT(G175),TEXT(G175,"0"),TEXT(G175,"0.00")))&amp;" "&amp;AG175)</f>
        <v/>
      </c>
      <c r="AI175" s="147">
        <f>IF(X175="","",X175*IFERROR(INDEX(Lists!$M$2:$M$12,MATCH(C175,Lists!$I$2:$I$12,0)),1)/Lists!$Q$2)</f>
        <v/>
      </c>
      <c r="AJ175" s="147">
        <f>IF(Y175="","",Y175*IFERROR(INDEX(Lists!$M$2:$M$12,MATCH(C175,Lists!$I$2:$I$12,0)),1)/Lists!$Q$2)</f>
        <v/>
      </c>
      <c r="AK175" s="105" t="n"/>
      <c r="AL175" s="105" t="n"/>
      <c r="AM175" s="105" t="n"/>
      <c r="AN175" s="105" t="n"/>
      <c r="AO175" s="106" t="n"/>
    </row>
    <row r="176" ht="18" customHeight="1" s="74">
      <c r="A176" s="147">
        <f>IF(OR(F176="",C176="",D176=""),"",IFERROR(INDEX(Lists!$J$2:$J$12,MATCH(C176,Lists!$I$2:$I$12,0)),"XX")&amp;"-"&amp;D176&amp;"-"&amp;TEXT(SUMPRODUCT(($C$2:C176=C176)*($D$2:D176=D176)),"0000"))</f>
        <v/>
      </c>
      <c r="B176" s="152" t="n"/>
      <c r="C176" s="152" t="n"/>
      <c r="D176" s="152" t="n"/>
      <c r="E176" s="150" t="n"/>
      <c r="F176" s="152" t="n"/>
      <c r="G176" s="152" t="n"/>
      <c r="H176" s="152" t="n"/>
      <c r="I176" s="152" t="n"/>
      <c r="J176" s="150" t="n"/>
      <c r="K176" s="150" t="n"/>
      <c r="L176" s="150" t="n"/>
      <c r="M176" s="152" t="n"/>
      <c r="N176" s="150" t="n"/>
      <c r="O176" s="150" t="n"/>
      <c r="P176" s="150" t="n"/>
      <c r="Q176" s="151" t="n"/>
      <c r="R176" s="150" t="n"/>
      <c r="S176" s="150" t="n"/>
      <c r="T176" s="150" t="n"/>
      <c r="U176" s="152" t="n"/>
      <c r="V176" s="150" t="n"/>
      <c r="W176" s="150" t="n"/>
      <c r="X176" s="150" t="n"/>
      <c r="Y176" s="150" t="n"/>
      <c r="Z176" s="150" t="n"/>
      <c r="AA176" s="150" t="n"/>
      <c r="AB176" s="150" t="n"/>
      <c r="AC176" s="150" t="n"/>
      <c r="AD176" s="150" t="n"/>
      <c r="AE176" s="150" t="n"/>
      <c r="AF176" s="150" t="n"/>
      <c r="AG176" s="147">
        <f>IF(OR(C176="",G176="",G176=0),"",IFERROR(INDEX(Lists!$K$2:$K$12,MATCH(C176,Lists!$I$2:$I$12,0)),"AUD"))</f>
        <v/>
      </c>
      <c r="AH176" s="147">
        <f>IF(OR(G176="",G176=0),"",IF(G176&lt;1,TEXT(G176*100,"0")&amp;IFERROR(INDEX(Lists!$U$2:$U$12,MATCH(C176,Lists!$I$2:$I$12,0)),"c"),IFERROR(INDEX(Lists!$L$2:$L$12,MATCH(C176,Lists!$I$2:$I$12,0)),"$")&amp;IF(G176=INT(G176),TEXT(G176,"0"),TEXT(G176,"0.00")))&amp;" "&amp;AG176)</f>
        <v/>
      </c>
      <c r="AI176" s="147">
        <f>IF(X176="","",X176*IFERROR(INDEX(Lists!$M$2:$M$12,MATCH(C176,Lists!$I$2:$I$12,0)),1)/Lists!$Q$2)</f>
        <v/>
      </c>
      <c r="AJ176" s="147">
        <f>IF(Y176="","",Y176*IFERROR(INDEX(Lists!$M$2:$M$12,MATCH(C176,Lists!$I$2:$I$12,0)),1)/Lists!$Q$2)</f>
        <v/>
      </c>
      <c r="AK176" s="105" t="n"/>
      <c r="AL176" s="105" t="n"/>
      <c r="AM176" s="105" t="n"/>
      <c r="AN176" s="105" t="n"/>
      <c r="AO176" s="106" t="n"/>
    </row>
    <row r="177" ht="18" customHeight="1" s="74">
      <c r="A177" s="147">
        <f>IF(OR(F177="",C177="",D177=""),"",IFERROR(INDEX(Lists!$J$2:$J$12,MATCH(C177,Lists!$I$2:$I$12,0)),"XX")&amp;"-"&amp;D177&amp;"-"&amp;TEXT(SUMPRODUCT(($C$2:C177=C177)*($D$2:D177=D177)),"0000"))</f>
        <v/>
      </c>
      <c r="B177" s="152" t="n"/>
      <c r="C177" s="152" t="n"/>
      <c r="D177" s="152" t="n"/>
      <c r="E177" s="150" t="n"/>
      <c r="F177" s="152" t="n"/>
      <c r="G177" s="152" t="n"/>
      <c r="H177" s="152" t="n"/>
      <c r="I177" s="152" t="n"/>
      <c r="J177" s="150" t="n"/>
      <c r="K177" s="150" t="n"/>
      <c r="L177" s="150" t="n"/>
      <c r="M177" s="152" t="n"/>
      <c r="N177" s="150" t="n"/>
      <c r="O177" s="150" t="n"/>
      <c r="P177" s="150" t="n"/>
      <c r="Q177" s="151" t="n"/>
      <c r="R177" s="150" t="n"/>
      <c r="S177" s="150" t="n"/>
      <c r="T177" s="150" t="n"/>
      <c r="U177" s="152" t="n"/>
      <c r="V177" s="150" t="n"/>
      <c r="W177" s="150" t="n"/>
      <c r="X177" s="150" t="n"/>
      <c r="Y177" s="150" t="n"/>
      <c r="Z177" s="150" t="n"/>
      <c r="AA177" s="150" t="n"/>
      <c r="AB177" s="150" t="n"/>
      <c r="AC177" s="150" t="n"/>
      <c r="AD177" s="150" t="n"/>
      <c r="AE177" s="150" t="n"/>
      <c r="AF177" s="150" t="n"/>
      <c r="AG177" s="147">
        <f>IF(OR(C177="",G177="",G177=0),"",IFERROR(INDEX(Lists!$K$2:$K$12,MATCH(C177,Lists!$I$2:$I$12,0)),"AUD"))</f>
        <v/>
      </c>
      <c r="AH177" s="147">
        <f>IF(OR(G177="",G177=0),"",IF(G177&lt;1,TEXT(G177*100,"0")&amp;IFERROR(INDEX(Lists!$U$2:$U$12,MATCH(C177,Lists!$I$2:$I$12,0)),"c"),IFERROR(INDEX(Lists!$L$2:$L$12,MATCH(C177,Lists!$I$2:$I$12,0)),"$")&amp;IF(G177=INT(G177),TEXT(G177,"0"),TEXT(G177,"0.00")))&amp;" "&amp;AG177)</f>
        <v/>
      </c>
      <c r="AI177" s="147">
        <f>IF(X177="","",X177*IFERROR(INDEX(Lists!$M$2:$M$12,MATCH(C177,Lists!$I$2:$I$12,0)),1)/Lists!$Q$2)</f>
        <v/>
      </c>
      <c r="AJ177" s="147">
        <f>IF(Y177="","",Y177*IFERROR(INDEX(Lists!$M$2:$M$12,MATCH(C177,Lists!$I$2:$I$12,0)),1)/Lists!$Q$2)</f>
        <v/>
      </c>
      <c r="AK177" s="105" t="n"/>
      <c r="AL177" s="105" t="n"/>
      <c r="AM177" s="105" t="n"/>
      <c r="AN177" s="105" t="n"/>
      <c r="AO177" s="106" t="n"/>
    </row>
    <row r="178" ht="18" customHeight="1" s="74">
      <c r="A178" s="147">
        <f>IF(OR(F178="",C178="",D178=""),"",IFERROR(INDEX(Lists!$J$2:$J$12,MATCH(C178,Lists!$I$2:$I$12,0)),"XX")&amp;"-"&amp;D178&amp;"-"&amp;TEXT(SUMPRODUCT(($C$2:C178=C178)*($D$2:D178=D178)),"0000"))</f>
        <v/>
      </c>
      <c r="B178" s="152" t="n"/>
      <c r="C178" s="152" t="n"/>
      <c r="D178" s="152" t="n"/>
      <c r="E178" s="150" t="n"/>
      <c r="F178" s="152" t="n"/>
      <c r="G178" s="152" t="n"/>
      <c r="H178" s="152" t="n"/>
      <c r="I178" s="152" t="n"/>
      <c r="J178" s="150" t="n"/>
      <c r="K178" s="150" t="n"/>
      <c r="L178" s="150" t="n"/>
      <c r="M178" s="152" t="n"/>
      <c r="N178" s="150" t="n"/>
      <c r="O178" s="150" t="n"/>
      <c r="P178" s="150" t="n"/>
      <c r="Q178" s="151" t="n"/>
      <c r="R178" s="150" t="n"/>
      <c r="S178" s="150" t="n"/>
      <c r="T178" s="150" t="n"/>
      <c r="U178" s="152" t="n"/>
      <c r="V178" s="150" t="n"/>
      <c r="W178" s="150" t="n"/>
      <c r="X178" s="150" t="n"/>
      <c r="Y178" s="150" t="n"/>
      <c r="Z178" s="150" t="n"/>
      <c r="AA178" s="150" t="n"/>
      <c r="AB178" s="150" t="n"/>
      <c r="AC178" s="150" t="n"/>
      <c r="AD178" s="150" t="n"/>
      <c r="AE178" s="150" t="n"/>
      <c r="AF178" s="150" t="n"/>
      <c r="AG178" s="147">
        <f>IF(OR(C178="",G178="",G178=0),"",IFERROR(INDEX(Lists!$K$2:$K$12,MATCH(C178,Lists!$I$2:$I$12,0)),"AUD"))</f>
        <v/>
      </c>
      <c r="AH178" s="147">
        <f>IF(OR(G178="",G178=0),"",IF(G178&lt;1,TEXT(G178*100,"0")&amp;IFERROR(INDEX(Lists!$U$2:$U$12,MATCH(C178,Lists!$I$2:$I$12,0)),"c"),IFERROR(INDEX(Lists!$L$2:$L$12,MATCH(C178,Lists!$I$2:$I$12,0)),"$")&amp;IF(G178=INT(G178),TEXT(G178,"0"),TEXT(G178,"0.00")))&amp;" "&amp;AG178)</f>
        <v/>
      </c>
      <c r="AI178" s="147">
        <f>IF(X178="","",X178*IFERROR(INDEX(Lists!$M$2:$M$12,MATCH(C178,Lists!$I$2:$I$12,0)),1)/Lists!$Q$2)</f>
        <v/>
      </c>
      <c r="AJ178" s="147">
        <f>IF(Y178="","",Y178*IFERROR(INDEX(Lists!$M$2:$M$12,MATCH(C178,Lists!$I$2:$I$12,0)),1)/Lists!$Q$2)</f>
        <v/>
      </c>
      <c r="AK178" s="105" t="n"/>
      <c r="AL178" s="105" t="n"/>
      <c r="AM178" s="105" t="n"/>
      <c r="AN178" s="105" t="n"/>
      <c r="AO178" s="106" t="n"/>
    </row>
    <row r="179" ht="18" customHeight="1" s="74">
      <c r="A179" s="147">
        <f>IF(OR(F179="",C179="",D179=""),"",IFERROR(INDEX(Lists!$J$2:$J$12,MATCH(C179,Lists!$I$2:$I$12,0)),"XX")&amp;"-"&amp;D179&amp;"-"&amp;TEXT(SUMPRODUCT(($C$2:C179=C179)*($D$2:D179=D179)),"0000"))</f>
        <v/>
      </c>
      <c r="B179" s="152" t="n"/>
      <c r="C179" s="152" t="n"/>
      <c r="D179" s="152" t="n"/>
      <c r="E179" s="150" t="n"/>
      <c r="F179" s="152" t="n"/>
      <c r="G179" s="152" t="n"/>
      <c r="H179" s="152" t="n"/>
      <c r="I179" s="152" t="n"/>
      <c r="J179" s="150" t="n"/>
      <c r="K179" s="150" t="n"/>
      <c r="L179" s="150" t="n"/>
      <c r="M179" s="152" t="n"/>
      <c r="N179" s="150" t="n"/>
      <c r="O179" s="150" t="n"/>
      <c r="P179" s="150" t="n"/>
      <c r="Q179" s="151" t="n"/>
      <c r="R179" s="150" t="n"/>
      <c r="S179" s="150" t="n"/>
      <c r="T179" s="150" t="n"/>
      <c r="U179" s="152" t="n"/>
      <c r="V179" s="150" t="n"/>
      <c r="W179" s="150" t="n"/>
      <c r="X179" s="150" t="n"/>
      <c r="Y179" s="150" t="n"/>
      <c r="Z179" s="150" t="n"/>
      <c r="AA179" s="150" t="n"/>
      <c r="AB179" s="150" t="n"/>
      <c r="AC179" s="150" t="n"/>
      <c r="AD179" s="150" t="n"/>
      <c r="AE179" s="150" t="n"/>
      <c r="AF179" s="150" t="n"/>
      <c r="AG179" s="147">
        <f>IF(OR(C179="",G179="",G179=0),"",IFERROR(INDEX(Lists!$K$2:$K$12,MATCH(C179,Lists!$I$2:$I$12,0)),"AUD"))</f>
        <v/>
      </c>
      <c r="AH179" s="147">
        <f>IF(OR(G179="",G179=0),"",IF(G179&lt;1,TEXT(G179*100,"0")&amp;IFERROR(INDEX(Lists!$U$2:$U$12,MATCH(C179,Lists!$I$2:$I$12,0)),"c"),IFERROR(INDEX(Lists!$L$2:$L$12,MATCH(C179,Lists!$I$2:$I$12,0)),"$")&amp;IF(G179=INT(G179),TEXT(G179,"0"),TEXT(G179,"0.00")))&amp;" "&amp;AG179)</f>
        <v/>
      </c>
      <c r="AI179" s="147">
        <f>IF(X179="","",X179*IFERROR(INDEX(Lists!$M$2:$M$12,MATCH(C179,Lists!$I$2:$I$12,0)),1)/Lists!$Q$2)</f>
        <v/>
      </c>
      <c r="AJ179" s="147">
        <f>IF(Y179="","",Y179*IFERROR(INDEX(Lists!$M$2:$M$12,MATCH(C179,Lists!$I$2:$I$12,0)),1)/Lists!$Q$2)</f>
        <v/>
      </c>
      <c r="AK179" s="105" t="n"/>
      <c r="AL179" s="105" t="n"/>
      <c r="AM179" s="105" t="n"/>
      <c r="AN179" s="105" t="n"/>
      <c r="AO179" s="106" t="n"/>
    </row>
    <row r="180" ht="18" customHeight="1" s="74">
      <c r="A180" s="147">
        <f>IF(OR(F180="",C180="",D180=""),"",IFERROR(INDEX(Lists!$J$2:$J$12,MATCH(C180,Lists!$I$2:$I$12,0)),"XX")&amp;"-"&amp;D180&amp;"-"&amp;TEXT(SUMPRODUCT(($C$2:C180=C180)*($D$2:D180=D180)),"0000"))</f>
        <v/>
      </c>
      <c r="B180" s="152" t="n"/>
      <c r="C180" s="152" t="n"/>
      <c r="D180" s="152" t="n"/>
      <c r="E180" s="150" t="n"/>
      <c r="F180" s="152" t="n"/>
      <c r="G180" s="152" t="n"/>
      <c r="H180" s="152" t="n"/>
      <c r="I180" s="152" t="n"/>
      <c r="J180" s="150" t="n"/>
      <c r="K180" s="150" t="n"/>
      <c r="L180" s="150" t="n"/>
      <c r="M180" s="152" t="n"/>
      <c r="N180" s="150" t="n"/>
      <c r="O180" s="150" t="n"/>
      <c r="P180" s="150" t="n"/>
      <c r="Q180" s="151" t="n"/>
      <c r="R180" s="150" t="n"/>
      <c r="S180" s="150" t="n"/>
      <c r="T180" s="150" t="n"/>
      <c r="U180" s="152" t="n"/>
      <c r="V180" s="150" t="n"/>
      <c r="W180" s="150" t="n"/>
      <c r="X180" s="150" t="n"/>
      <c r="Y180" s="150" t="n"/>
      <c r="Z180" s="150" t="n"/>
      <c r="AA180" s="150" t="n"/>
      <c r="AB180" s="150" t="n"/>
      <c r="AC180" s="150" t="n"/>
      <c r="AD180" s="150" t="n"/>
      <c r="AE180" s="150" t="n"/>
      <c r="AF180" s="150" t="n"/>
      <c r="AG180" s="147">
        <f>IF(OR(C180="",G180="",G180=0),"",IFERROR(INDEX(Lists!$K$2:$K$12,MATCH(C180,Lists!$I$2:$I$12,0)),"AUD"))</f>
        <v/>
      </c>
      <c r="AH180" s="147">
        <f>IF(OR(G180="",G180=0),"",IF(G180&lt;1,TEXT(G180*100,"0")&amp;IFERROR(INDEX(Lists!$U$2:$U$12,MATCH(C180,Lists!$I$2:$I$12,0)),"c"),IFERROR(INDEX(Lists!$L$2:$L$12,MATCH(C180,Lists!$I$2:$I$12,0)),"$")&amp;IF(G180=INT(G180),TEXT(G180,"0"),TEXT(G180,"0.00")))&amp;" "&amp;AG180)</f>
        <v/>
      </c>
      <c r="AI180" s="147">
        <f>IF(X180="","",X180*IFERROR(INDEX(Lists!$M$2:$M$12,MATCH(C180,Lists!$I$2:$I$12,0)),1)/Lists!$Q$2)</f>
        <v/>
      </c>
      <c r="AJ180" s="147">
        <f>IF(Y180="","",Y180*IFERROR(INDEX(Lists!$M$2:$M$12,MATCH(C180,Lists!$I$2:$I$12,0)),1)/Lists!$Q$2)</f>
        <v/>
      </c>
      <c r="AK180" s="105" t="n"/>
      <c r="AL180" s="105" t="n"/>
      <c r="AM180" s="105" t="n"/>
      <c r="AN180" s="105" t="n"/>
      <c r="AO180" s="106" t="n"/>
    </row>
    <row r="181" ht="18" customHeight="1" s="74">
      <c r="A181" s="147">
        <f>IF(OR(F181="",C181="",D181=""),"",IFERROR(INDEX(Lists!$J$2:$J$12,MATCH(C181,Lists!$I$2:$I$12,0)),"XX")&amp;"-"&amp;D181&amp;"-"&amp;TEXT(SUMPRODUCT(($C$2:C181=C181)*($D$2:D181=D181)),"0000"))</f>
        <v/>
      </c>
      <c r="B181" s="152" t="n"/>
      <c r="C181" s="152" t="n"/>
      <c r="D181" s="152" t="n"/>
      <c r="E181" s="150" t="n"/>
      <c r="F181" s="152" t="n"/>
      <c r="G181" s="152" t="n"/>
      <c r="H181" s="152" t="n"/>
      <c r="I181" s="152" t="n"/>
      <c r="J181" s="150" t="n"/>
      <c r="K181" s="150" t="n"/>
      <c r="L181" s="150" t="n"/>
      <c r="M181" s="152" t="n"/>
      <c r="N181" s="150" t="n"/>
      <c r="O181" s="150" t="n"/>
      <c r="P181" s="150" t="n"/>
      <c r="Q181" s="151" t="n"/>
      <c r="R181" s="150" t="n"/>
      <c r="S181" s="150" t="n"/>
      <c r="T181" s="150" t="n"/>
      <c r="U181" s="152" t="n"/>
      <c r="V181" s="150" t="n"/>
      <c r="W181" s="150" t="n"/>
      <c r="X181" s="150" t="n"/>
      <c r="Y181" s="150" t="n"/>
      <c r="Z181" s="150" t="n"/>
      <c r="AA181" s="150" t="n"/>
      <c r="AB181" s="150" t="n"/>
      <c r="AC181" s="150" t="n"/>
      <c r="AD181" s="150" t="n"/>
      <c r="AE181" s="150" t="n"/>
      <c r="AF181" s="150" t="n"/>
      <c r="AG181" s="147">
        <f>IF(OR(C181="",G181="",G181=0),"",IFERROR(INDEX(Lists!$K$2:$K$12,MATCH(C181,Lists!$I$2:$I$12,0)),"AUD"))</f>
        <v/>
      </c>
      <c r="AH181" s="147">
        <f>IF(OR(G181="",G181=0),"",IF(G181&lt;1,TEXT(G181*100,"0")&amp;IFERROR(INDEX(Lists!$U$2:$U$12,MATCH(C181,Lists!$I$2:$I$12,0)),"c"),IFERROR(INDEX(Lists!$L$2:$L$12,MATCH(C181,Lists!$I$2:$I$12,0)),"$")&amp;IF(G181=INT(G181),TEXT(G181,"0"),TEXT(G181,"0.00")))&amp;" "&amp;AG181)</f>
        <v/>
      </c>
      <c r="AI181" s="147">
        <f>IF(X181="","",X181*IFERROR(INDEX(Lists!$M$2:$M$12,MATCH(C181,Lists!$I$2:$I$12,0)),1)/Lists!$Q$2)</f>
        <v/>
      </c>
      <c r="AJ181" s="147">
        <f>IF(Y181="","",Y181*IFERROR(INDEX(Lists!$M$2:$M$12,MATCH(C181,Lists!$I$2:$I$12,0)),1)/Lists!$Q$2)</f>
        <v/>
      </c>
      <c r="AK181" s="105" t="n"/>
      <c r="AL181" s="105" t="n"/>
      <c r="AM181" s="105" t="n"/>
      <c r="AN181" s="105" t="n"/>
      <c r="AO181" s="106" t="n"/>
    </row>
    <row r="182" ht="18" customHeight="1" s="74">
      <c r="A182" s="147">
        <f>IF(OR(F182="",C182="",D182=""),"",IFERROR(INDEX(Lists!$J$2:$J$12,MATCH(C182,Lists!$I$2:$I$12,0)),"XX")&amp;"-"&amp;D182&amp;"-"&amp;TEXT(SUMPRODUCT(($C$2:C182=C182)*($D$2:D182=D182)),"0000"))</f>
        <v/>
      </c>
      <c r="B182" s="152" t="n"/>
      <c r="C182" s="152" t="n"/>
      <c r="D182" s="152" t="n"/>
      <c r="E182" s="150" t="n"/>
      <c r="F182" s="152" t="n"/>
      <c r="G182" s="152" t="n"/>
      <c r="H182" s="152" t="n"/>
      <c r="I182" s="152" t="n"/>
      <c r="J182" s="150" t="n"/>
      <c r="K182" s="150" t="n"/>
      <c r="L182" s="150" t="n"/>
      <c r="M182" s="152" t="n"/>
      <c r="N182" s="150" t="n"/>
      <c r="O182" s="150" t="n"/>
      <c r="P182" s="150" t="n"/>
      <c r="Q182" s="151" t="n"/>
      <c r="R182" s="150" t="n"/>
      <c r="S182" s="150" t="n"/>
      <c r="T182" s="150" t="n"/>
      <c r="U182" s="152" t="n"/>
      <c r="V182" s="150" t="n"/>
      <c r="W182" s="150" t="n"/>
      <c r="X182" s="150" t="n"/>
      <c r="Y182" s="150" t="n"/>
      <c r="Z182" s="150" t="n"/>
      <c r="AA182" s="150" t="n"/>
      <c r="AB182" s="150" t="n"/>
      <c r="AC182" s="150" t="n"/>
      <c r="AD182" s="150" t="n"/>
      <c r="AE182" s="150" t="n"/>
      <c r="AF182" s="150" t="n"/>
      <c r="AG182" s="147">
        <f>IF(OR(C182="",G182="",G182=0),"",IFERROR(INDEX(Lists!$K$2:$K$12,MATCH(C182,Lists!$I$2:$I$12,0)),"AUD"))</f>
        <v/>
      </c>
      <c r="AH182" s="147">
        <f>IF(OR(G182="",G182=0),"",IF(G182&lt;1,TEXT(G182*100,"0")&amp;IFERROR(INDEX(Lists!$U$2:$U$12,MATCH(C182,Lists!$I$2:$I$12,0)),"c"),IFERROR(INDEX(Lists!$L$2:$L$12,MATCH(C182,Lists!$I$2:$I$12,0)),"$")&amp;IF(G182=INT(G182),TEXT(G182,"0"),TEXT(G182,"0.00")))&amp;" "&amp;AG182)</f>
        <v/>
      </c>
      <c r="AI182" s="147">
        <f>IF(X182="","",X182*IFERROR(INDEX(Lists!$M$2:$M$12,MATCH(C182,Lists!$I$2:$I$12,0)),1)/Lists!$Q$2)</f>
        <v/>
      </c>
      <c r="AJ182" s="147">
        <f>IF(Y182="","",Y182*IFERROR(INDEX(Lists!$M$2:$M$12,MATCH(C182,Lists!$I$2:$I$12,0)),1)/Lists!$Q$2)</f>
        <v/>
      </c>
      <c r="AK182" s="105" t="n"/>
      <c r="AL182" s="105" t="n"/>
      <c r="AM182" s="105" t="n"/>
      <c r="AN182" s="105" t="n"/>
      <c r="AO182" s="106" t="n"/>
    </row>
    <row r="183" ht="18" customHeight="1" s="74">
      <c r="A183" s="147">
        <f>IF(OR(F183="",C183="",D183=""),"",IFERROR(INDEX(Lists!$J$2:$J$12,MATCH(C183,Lists!$I$2:$I$12,0)),"XX")&amp;"-"&amp;D183&amp;"-"&amp;TEXT(SUMPRODUCT(($C$2:C183=C183)*($D$2:D183=D183)),"0000"))</f>
        <v/>
      </c>
      <c r="B183" s="152" t="n"/>
      <c r="C183" s="152" t="n"/>
      <c r="D183" s="152" t="n"/>
      <c r="E183" s="150" t="n"/>
      <c r="F183" s="152" t="n"/>
      <c r="G183" s="152" t="n"/>
      <c r="H183" s="152" t="n"/>
      <c r="I183" s="152" t="n"/>
      <c r="J183" s="150" t="n"/>
      <c r="K183" s="150" t="n"/>
      <c r="L183" s="150" t="n"/>
      <c r="M183" s="152" t="n"/>
      <c r="N183" s="150" t="n"/>
      <c r="O183" s="150" t="n"/>
      <c r="P183" s="150" t="n"/>
      <c r="Q183" s="151" t="n"/>
      <c r="R183" s="150" t="n"/>
      <c r="S183" s="150" t="n"/>
      <c r="T183" s="150" t="n"/>
      <c r="U183" s="152" t="n"/>
      <c r="V183" s="150" t="n"/>
      <c r="W183" s="150" t="n"/>
      <c r="X183" s="150" t="n"/>
      <c r="Y183" s="150" t="n"/>
      <c r="Z183" s="150" t="n"/>
      <c r="AA183" s="150" t="n"/>
      <c r="AB183" s="150" t="n"/>
      <c r="AC183" s="150" t="n"/>
      <c r="AD183" s="150" t="n"/>
      <c r="AE183" s="150" t="n"/>
      <c r="AF183" s="150" t="n"/>
      <c r="AG183" s="147">
        <f>IF(OR(C183="",G183="",G183=0),"",IFERROR(INDEX(Lists!$K$2:$K$12,MATCH(C183,Lists!$I$2:$I$12,0)),"AUD"))</f>
        <v/>
      </c>
      <c r="AH183" s="147">
        <f>IF(OR(G183="",G183=0),"",IF(G183&lt;1,TEXT(G183*100,"0")&amp;IFERROR(INDEX(Lists!$U$2:$U$12,MATCH(C183,Lists!$I$2:$I$12,0)),"c"),IFERROR(INDEX(Lists!$L$2:$L$12,MATCH(C183,Lists!$I$2:$I$12,0)),"$")&amp;IF(G183=INT(G183),TEXT(G183,"0"),TEXT(G183,"0.00")))&amp;" "&amp;AG183)</f>
        <v/>
      </c>
      <c r="AI183" s="147">
        <f>IF(X183="","",X183*IFERROR(INDEX(Lists!$M$2:$M$12,MATCH(C183,Lists!$I$2:$I$12,0)),1)/Lists!$Q$2)</f>
        <v/>
      </c>
      <c r="AJ183" s="147">
        <f>IF(Y183="","",Y183*IFERROR(INDEX(Lists!$M$2:$M$12,MATCH(C183,Lists!$I$2:$I$12,0)),1)/Lists!$Q$2)</f>
        <v/>
      </c>
      <c r="AK183" s="105" t="n"/>
      <c r="AL183" s="105" t="n"/>
      <c r="AM183" s="105" t="n"/>
      <c r="AN183" s="105" t="n"/>
      <c r="AO183" s="106" t="n"/>
    </row>
    <row r="184" ht="18" customHeight="1" s="74">
      <c r="A184" s="147">
        <f>IF(OR(F184="",C184="",D184=""),"",IFERROR(INDEX(Lists!$J$2:$J$12,MATCH(C184,Lists!$I$2:$I$12,0)),"XX")&amp;"-"&amp;D184&amp;"-"&amp;TEXT(SUMPRODUCT(($C$2:C184=C184)*($D$2:D184=D184)),"0000"))</f>
        <v/>
      </c>
      <c r="B184" s="152" t="n"/>
      <c r="C184" s="152" t="n"/>
      <c r="D184" s="152" t="n"/>
      <c r="E184" s="150" t="n"/>
      <c r="F184" s="152" t="n"/>
      <c r="G184" s="152" t="n"/>
      <c r="H184" s="152" t="n"/>
      <c r="I184" s="152" t="n"/>
      <c r="J184" s="150" t="n"/>
      <c r="K184" s="150" t="n"/>
      <c r="L184" s="150" t="n"/>
      <c r="M184" s="152" t="n"/>
      <c r="N184" s="150" t="n"/>
      <c r="O184" s="150" t="n"/>
      <c r="P184" s="150" t="n"/>
      <c r="Q184" s="151" t="n"/>
      <c r="R184" s="150" t="n"/>
      <c r="S184" s="150" t="n"/>
      <c r="T184" s="150" t="n"/>
      <c r="U184" s="152" t="n"/>
      <c r="V184" s="150" t="n"/>
      <c r="W184" s="150" t="n"/>
      <c r="X184" s="150" t="n"/>
      <c r="Y184" s="150" t="n"/>
      <c r="Z184" s="150" t="n"/>
      <c r="AA184" s="150" t="n"/>
      <c r="AB184" s="150" t="n"/>
      <c r="AC184" s="150" t="n"/>
      <c r="AD184" s="150" t="n"/>
      <c r="AE184" s="150" t="n"/>
      <c r="AF184" s="150" t="n"/>
      <c r="AG184" s="147">
        <f>IF(OR(C184="",G184="",G184=0),"",IFERROR(INDEX(Lists!$K$2:$K$12,MATCH(C184,Lists!$I$2:$I$12,0)),"AUD"))</f>
        <v/>
      </c>
      <c r="AH184" s="147">
        <f>IF(OR(G184="",G184=0),"",IF(G184&lt;1,TEXT(G184*100,"0")&amp;IFERROR(INDEX(Lists!$U$2:$U$12,MATCH(C184,Lists!$I$2:$I$12,0)),"c"),IFERROR(INDEX(Lists!$L$2:$L$12,MATCH(C184,Lists!$I$2:$I$12,0)),"$")&amp;IF(G184=INT(G184),TEXT(G184,"0"),TEXT(G184,"0.00")))&amp;" "&amp;AG184)</f>
        <v/>
      </c>
      <c r="AI184" s="147">
        <f>IF(X184="","",X184*IFERROR(INDEX(Lists!$M$2:$M$12,MATCH(C184,Lists!$I$2:$I$12,0)),1)/Lists!$Q$2)</f>
        <v/>
      </c>
      <c r="AJ184" s="147">
        <f>IF(Y184="","",Y184*IFERROR(INDEX(Lists!$M$2:$M$12,MATCH(C184,Lists!$I$2:$I$12,0)),1)/Lists!$Q$2)</f>
        <v/>
      </c>
      <c r="AK184" s="105" t="n"/>
      <c r="AL184" s="105" t="n"/>
      <c r="AM184" s="105" t="n"/>
      <c r="AN184" s="105" t="n"/>
      <c r="AO184" s="106" t="n"/>
    </row>
    <row r="185" ht="18" customHeight="1" s="74">
      <c r="A185" s="147">
        <f>IF(OR(F185="",C185="",D185=""),"",IFERROR(INDEX(Lists!$J$2:$J$12,MATCH(C185,Lists!$I$2:$I$12,0)),"XX")&amp;"-"&amp;D185&amp;"-"&amp;TEXT(SUMPRODUCT(($C$2:C185=C185)*($D$2:D185=D185)),"0000"))</f>
        <v/>
      </c>
      <c r="B185" s="152" t="n"/>
      <c r="C185" s="152" t="n"/>
      <c r="D185" s="152" t="n"/>
      <c r="E185" s="150" t="n"/>
      <c r="F185" s="152" t="n"/>
      <c r="G185" s="152" t="n"/>
      <c r="H185" s="152" t="n"/>
      <c r="I185" s="152" t="n"/>
      <c r="J185" s="150" t="n"/>
      <c r="K185" s="150" t="n"/>
      <c r="L185" s="150" t="n"/>
      <c r="M185" s="152" t="n"/>
      <c r="N185" s="150" t="n"/>
      <c r="O185" s="150" t="n"/>
      <c r="P185" s="150" t="n"/>
      <c r="Q185" s="151" t="n"/>
      <c r="R185" s="150" t="n"/>
      <c r="S185" s="150" t="n"/>
      <c r="T185" s="150" t="n"/>
      <c r="U185" s="152" t="n"/>
      <c r="V185" s="150" t="n"/>
      <c r="W185" s="150" t="n"/>
      <c r="X185" s="150" t="n"/>
      <c r="Y185" s="150" t="n"/>
      <c r="Z185" s="150" t="n"/>
      <c r="AA185" s="150" t="n"/>
      <c r="AB185" s="150" t="n"/>
      <c r="AC185" s="150" t="n"/>
      <c r="AD185" s="150" t="n"/>
      <c r="AE185" s="150" t="n"/>
      <c r="AF185" s="150" t="n"/>
      <c r="AG185" s="147">
        <f>IF(OR(C185="",G185="",G185=0),"",IFERROR(INDEX(Lists!$K$2:$K$12,MATCH(C185,Lists!$I$2:$I$12,0)),"AUD"))</f>
        <v/>
      </c>
      <c r="AH185" s="147">
        <f>IF(OR(G185="",G185=0),"",IF(G185&lt;1,TEXT(G185*100,"0")&amp;IFERROR(INDEX(Lists!$U$2:$U$12,MATCH(C185,Lists!$I$2:$I$12,0)),"c"),IFERROR(INDEX(Lists!$L$2:$L$12,MATCH(C185,Lists!$I$2:$I$12,0)),"$")&amp;IF(G185=INT(G185),TEXT(G185,"0"),TEXT(G185,"0.00")))&amp;" "&amp;AG185)</f>
        <v/>
      </c>
      <c r="AI185" s="147">
        <f>IF(X185="","",X185*IFERROR(INDEX(Lists!$M$2:$M$12,MATCH(C185,Lists!$I$2:$I$12,0)),1)/Lists!$Q$2)</f>
        <v/>
      </c>
      <c r="AJ185" s="147">
        <f>IF(Y185="","",Y185*IFERROR(INDEX(Lists!$M$2:$M$12,MATCH(C185,Lists!$I$2:$I$12,0)),1)/Lists!$Q$2)</f>
        <v/>
      </c>
      <c r="AK185" s="105" t="n"/>
      <c r="AL185" s="105" t="n"/>
      <c r="AM185" s="105" t="n"/>
      <c r="AN185" s="105" t="n"/>
      <c r="AO185" s="106" t="n"/>
    </row>
    <row r="186" ht="18" customHeight="1" s="74">
      <c r="A186" s="147">
        <f>IF(OR(F186="",C186="",D186=""),"",IFERROR(INDEX(Lists!$J$2:$J$12,MATCH(C186,Lists!$I$2:$I$12,0)),"XX")&amp;"-"&amp;D186&amp;"-"&amp;TEXT(SUMPRODUCT(($C$2:C186=C186)*($D$2:D186=D186)),"0000"))</f>
        <v/>
      </c>
      <c r="B186" s="152" t="n"/>
      <c r="C186" s="152" t="n"/>
      <c r="D186" s="152" t="n"/>
      <c r="E186" s="150" t="n"/>
      <c r="F186" s="152" t="n"/>
      <c r="G186" s="152" t="n"/>
      <c r="H186" s="152" t="n"/>
      <c r="I186" s="152" t="n"/>
      <c r="J186" s="150" t="n"/>
      <c r="K186" s="150" t="n"/>
      <c r="L186" s="150" t="n"/>
      <c r="M186" s="152" t="n"/>
      <c r="N186" s="150" t="n"/>
      <c r="O186" s="150" t="n"/>
      <c r="P186" s="150" t="n"/>
      <c r="Q186" s="151" t="n"/>
      <c r="R186" s="150" t="n"/>
      <c r="S186" s="150" t="n"/>
      <c r="T186" s="150" t="n"/>
      <c r="U186" s="152" t="n"/>
      <c r="V186" s="150" t="n"/>
      <c r="W186" s="150" t="n"/>
      <c r="X186" s="150" t="n"/>
      <c r="Y186" s="150" t="n"/>
      <c r="Z186" s="150" t="n"/>
      <c r="AA186" s="150" t="n"/>
      <c r="AB186" s="150" t="n"/>
      <c r="AC186" s="150" t="n"/>
      <c r="AD186" s="150" t="n"/>
      <c r="AE186" s="150" t="n"/>
      <c r="AF186" s="150" t="n"/>
      <c r="AG186" s="147">
        <f>IF(OR(C186="",G186="",G186=0),"",IFERROR(INDEX(Lists!$K$2:$K$12,MATCH(C186,Lists!$I$2:$I$12,0)),"AUD"))</f>
        <v/>
      </c>
      <c r="AH186" s="147">
        <f>IF(OR(G186="",G186=0),"",IF(G186&lt;1,TEXT(G186*100,"0")&amp;IFERROR(INDEX(Lists!$U$2:$U$12,MATCH(C186,Lists!$I$2:$I$12,0)),"c"),IFERROR(INDEX(Lists!$L$2:$L$12,MATCH(C186,Lists!$I$2:$I$12,0)),"$")&amp;IF(G186=INT(G186),TEXT(G186,"0"),TEXT(G186,"0.00")))&amp;" "&amp;AG186)</f>
        <v/>
      </c>
      <c r="AI186" s="147">
        <f>IF(X186="","",X186*IFERROR(INDEX(Lists!$M$2:$M$12,MATCH(C186,Lists!$I$2:$I$12,0)),1)/Lists!$Q$2)</f>
        <v/>
      </c>
      <c r="AJ186" s="147">
        <f>IF(Y186="","",Y186*IFERROR(INDEX(Lists!$M$2:$M$12,MATCH(C186,Lists!$I$2:$I$12,0)),1)/Lists!$Q$2)</f>
        <v/>
      </c>
      <c r="AK186" s="105" t="n"/>
      <c r="AL186" s="105" t="n"/>
      <c r="AM186" s="105" t="n"/>
      <c r="AN186" s="105" t="n"/>
      <c r="AO186" s="106" t="n"/>
    </row>
    <row r="187" ht="18" customHeight="1" s="74">
      <c r="A187" s="147">
        <f>IF(OR(F187="",C187="",D187=""),"",IFERROR(INDEX(Lists!$J$2:$J$12,MATCH(C187,Lists!$I$2:$I$12,0)),"XX")&amp;"-"&amp;D187&amp;"-"&amp;TEXT(SUMPRODUCT(($C$2:C187=C187)*($D$2:D187=D187)),"0000"))</f>
        <v/>
      </c>
      <c r="B187" s="152" t="n"/>
      <c r="C187" s="152" t="n"/>
      <c r="D187" s="152" t="n"/>
      <c r="E187" s="150" t="n"/>
      <c r="F187" s="152" t="n"/>
      <c r="G187" s="152" t="n"/>
      <c r="H187" s="152" t="n"/>
      <c r="I187" s="152" t="n"/>
      <c r="J187" s="150" t="n"/>
      <c r="K187" s="150" t="n"/>
      <c r="L187" s="150" t="n"/>
      <c r="M187" s="152" t="n"/>
      <c r="N187" s="150" t="n"/>
      <c r="O187" s="150" t="n"/>
      <c r="P187" s="150" t="n"/>
      <c r="Q187" s="151" t="n"/>
      <c r="R187" s="150" t="n"/>
      <c r="S187" s="150" t="n"/>
      <c r="T187" s="150" t="n"/>
      <c r="U187" s="152" t="n"/>
      <c r="V187" s="150" t="n"/>
      <c r="W187" s="150" t="n"/>
      <c r="X187" s="150" t="n"/>
      <c r="Y187" s="150" t="n"/>
      <c r="Z187" s="150" t="n"/>
      <c r="AA187" s="150" t="n"/>
      <c r="AB187" s="150" t="n"/>
      <c r="AC187" s="150" t="n"/>
      <c r="AD187" s="150" t="n"/>
      <c r="AE187" s="150" t="n"/>
      <c r="AF187" s="150" t="n"/>
      <c r="AG187" s="147">
        <f>IF(OR(C187="",G187="",G187=0),"",IFERROR(INDEX(Lists!$K$2:$K$12,MATCH(C187,Lists!$I$2:$I$12,0)),"AUD"))</f>
        <v/>
      </c>
      <c r="AH187" s="147">
        <f>IF(OR(G187="",G187=0),"",IF(G187&lt;1,TEXT(G187*100,"0")&amp;IFERROR(INDEX(Lists!$U$2:$U$12,MATCH(C187,Lists!$I$2:$I$12,0)),"c"),IFERROR(INDEX(Lists!$L$2:$L$12,MATCH(C187,Lists!$I$2:$I$12,0)),"$")&amp;IF(G187=INT(G187),TEXT(G187,"0"),TEXT(G187,"0.00")))&amp;" "&amp;AG187)</f>
        <v/>
      </c>
      <c r="AI187" s="147">
        <f>IF(X187="","",X187*IFERROR(INDEX(Lists!$M$2:$M$12,MATCH(C187,Lists!$I$2:$I$12,0)),1)/Lists!$Q$2)</f>
        <v/>
      </c>
      <c r="AJ187" s="147">
        <f>IF(Y187="","",Y187*IFERROR(INDEX(Lists!$M$2:$M$12,MATCH(C187,Lists!$I$2:$I$12,0)),1)/Lists!$Q$2)</f>
        <v/>
      </c>
      <c r="AK187" s="105" t="n"/>
      <c r="AL187" s="105" t="n"/>
      <c r="AM187" s="105" t="n"/>
      <c r="AN187" s="105" t="n"/>
      <c r="AO187" s="106" t="n"/>
    </row>
    <row r="188" ht="18" customHeight="1" s="74">
      <c r="A188" s="147">
        <f>IF(OR(F188="",C188="",D188=""),"",IFERROR(INDEX(Lists!$J$2:$J$12,MATCH(C188,Lists!$I$2:$I$12,0)),"XX")&amp;"-"&amp;D188&amp;"-"&amp;TEXT(SUMPRODUCT(($C$2:C188=C188)*($D$2:D188=D188)),"0000"))</f>
        <v/>
      </c>
      <c r="B188" s="152" t="n"/>
      <c r="C188" s="152" t="n"/>
      <c r="D188" s="152" t="n"/>
      <c r="E188" s="150" t="n"/>
      <c r="F188" s="152" t="n"/>
      <c r="G188" s="152" t="n"/>
      <c r="H188" s="152" t="n"/>
      <c r="I188" s="152" t="n"/>
      <c r="J188" s="150" t="n"/>
      <c r="K188" s="150" t="n"/>
      <c r="L188" s="150" t="n"/>
      <c r="M188" s="152" t="n"/>
      <c r="N188" s="150" t="n"/>
      <c r="O188" s="150" t="n"/>
      <c r="P188" s="150" t="n"/>
      <c r="Q188" s="151" t="n"/>
      <c r="R188" s="150" t="n"/>
      <c r="S188" s="150" t="n"/>
      <c r="T188" s="150" t="n"/>
      <c r="U188" s="152" t="n"/>
      <c r="V188" s="150" t="n"/>
      <c r="W188" s="150" t="n"/>
      <c r="X188" s="150" t="n"/>
      <c r="Y188" s="150" t="n"/>
      <c r="Z188" s="150" t="n"/>
      <c r="AA188" s="150" t="n"/>
      <c r="AB188" s="150" t="n"/>
      <c r="AC188" s="150" t="n"/>
      <c r="AD188" s="150" t="n"/>
      <c r="AE188" s="150" t="n"/>
      <c r="AF188" s="150" t="n"/>
      <c r="AG188" s="147">
        <f>IF(OR(C188="",G188="",G188=0),"",IFERROR(INDEX(Lists!$K$2:$K$12,MATCH(C188,Lists!$I$2:$I$12,0)),"AUD"))</f>
        <v/>
      </c>
      <c r="AH188" s="147">
        <f>IF(OR(G188="",G188=0),"",IF(G188&lt;1,TEXT(G188*100,"0")&amp;IFERROR(INDEX(Lists!$U$2:$U$12,MATCH(C188,Lists!$I$2:$I$12,0)),"c"),IFERROR(INDEX(Lists!$L$2:$L$12,MATCH(C188,Lists!$I$2:$I$12,0)),"$")&amp;IF(G188=INT(G188),TEXT(G188,"0"),TEXT(G188,"0.00")))&amp;" "&amp;AG188)</f>
        <v/>
      </c>
      <c r="AI188" s="147">
        <f>IF(X188="","",X188*IFERROR(INDEX(Lists!$M$2:$M$12,MATCH(C188,Lists!$I$2:$I$12,0)),1)/Lists!$Q$2)</f>
        <v/>
      </c>
      <c r="AJ188" s="147">
        <f>IF(Y188="","",Y188*IFERROR(INDEX(Lists!$M$2:$M$12,MATCH(C188,Lists!$I$2:$I$12,0)),1)/Lists!$Q$2)</f>
        <v/>
      </c>
      <c r="AK188" s="105" t="n"/>
      <c r="AL188" s="105" t="n"/>
      <c r="AM188" s="105" t="n"/>
      <c r="AN188" s="105" t="n"/>
      <c r="AO188" s="106" t="n"/>
    </row>
    <row r="189" ht="18" customHeight="1" s="74">
      <c r="A189" s="147">
        <f>IF(OR(F189="",C189="",D189=""),"",IFERROR(INDEX(Lists!$J$2:$J$12,MATCH(C189,Lists!$I$2:$I$12,0)),"XX")&amp;"-"&amp;D189&amp;"-"&amp;TEXT(SUMPRODUCT(($C$2:C189=C189)*($D$2:D189=D189)),"0000"))</f>
        <v/>
      </c>
      <c r="B189" s="152" t="n"/>
      <c r="C189" s="152" t="n"/>
      <c r="D189" s="152" t="n"/>
      <c r="E189" s="150" t="n"/>
      <c r="F189" s="152" t="n"/>
      <c r="G189" s="152" t="n"/>
      <c r="H189" s="152" t="n"/>
      <c r="I189" s="152" t="n"/>
      <c r="J189" s="150" t="n"/>
      <c r="K189" s="150" t="n"/>
      <c r="L189" s="150" t="n"/>
      <c r="M189" s="152" t="n"/>
      <c r="N189" s="150" t="n"/>
      <c r="O189" s="150" t="n"/>
      <c r="P189" s="150" t="n"/>
      <c r="Q189" s="151" t="n"/>
      <c r="R189" s="150" t="n"/>
      <c r="S189" s="150" t="n"/>
      <c r="T189" s="150" t="n"/>
      <c r="U189" s="152" t="n"/>
      <c r="V189" s="150" t="n"/>
      <c r="W189" s="150" t="n"/>
      <c r="X189" s="150" t="n"/>
      <c r="Y189" s="150" t="n"/>
      <c r="Z189" s="150" t="n"/>
      <c r="AA189" s="150" t="n"/>
      <c r="AB189" s="150" t="n"/>
      <c r="AC189" s="150" t="n"/>
      <c r="AD189" s="150" t="n"/>
      <c r="AE189" s="150" t="n"/>
      <c r="AF189" s="150" t="n"/>
      <c r="AG189" s="147">
        <f>IF(OR(C189="",G189="",G189=0),"",IFERROR(INDEX(Lists!$K$2:$K$12,MATCH(C189,Lists!$I$2:$I$12,0)),"AUD"))</f>
        <v/>
      </c>
      <c r="AH189" s="147">
        <f>IF(OR(G189="",G189=0),"",IF(G189&lt;1,TEXT(G189*100,"0")&amp;IFERROR(INDEX(Lists!$U$2:$U$12,MATCH(C189,Lists!$I$2:$I$12,0)),"c"),IFERROR(INDEX(Lists!$L$2:$L$12,MATCH(C189,Lists!$I$2:$I$12,0)),"$")&amp;IF(G189=INT(G189),TEXT(G189,"0"),TEXT(G189,"0.00")))&amp;" "&amp;AG189)</f>
        <v/>
      </c>
      <c r="AI189" s="147">
        <f>IF(X189="","",X189*IFERROR(INDEX(Lists!$M$2:$M$12,MATCH(C189,Lists!$I$2:$I$12,0)),1)/Lists!$Q$2)</f>
        <v/>
      </c>
      <c r="AJ189" s="147">
        <f>IF(Y189="","",Y189*IFERROR(INDEX(Lists!$M$2:$M$12,MATCH(C189,Lists!$I$2:$I$12,0)),1)/Lists!$Q$2)</f>
        <v/>
      </c>
      <c r="AK189" s="105" t="n"/>
      <c r="AL189" s="105" t="n"/>
      <c r="AM189" s="105" t="n"/>
      <c r="AN189" s="105" t="n"/>
      <c r="AO189" s="106" t="n"/>
    </row>
    <row r="190" ht="18" customHeight="1" s="74">
      <c r="A190" s="147">
        <f>IF(OR(F190="",C190="",D190=""),"",IFERROR(INDEX(Lists!$J$2:$J$12,MATCH(C190,Lists!$I$2:$I$12,0)),"XX")&amp;"-"&amp;D190&amp;"-"&amp;TEXT(SUMPRODUCT(($C$2:C190=C190)*($D$2:D190=D190)),"0000"))</f>
        <v/>
      </c>
      <c r="B190" s="152" t="n"/>
      <c r="C190" s="152" t="n"/>
      <c r="D190" s="152" t="n"/>
      <c r="E190" s="150" t="n"/>
      <c r="F190" s="152" t="n"/>
      <c r="G190" s="152" t="n"/>
      <c r="H190" s="152" t="n"/>
      <c r="I190" s="152" t="n"/>
      <c r="J190" s="150" t="n"/>
      <c r="K190" s="150" t="n"/>
      <c r="L190" s="150" t="n"/>
      <c r="M190" s="152" t="n"/>
      <c r="N190" s="150" t="n"/>
      <c r="O190" s="150" t="n"/>
      <c r="P190" s="150" t="n"/>
      <c r="Q190" s="151" t="n"/>
      <c r="R190" s="150" t="n"/>
      <c r="S190" s="150" t="n"/>
      <c r="T190" s="150" t="n"/>
      <c r="U190" s="152" t="n"/>
      <c r="V190" s="150" t="n"/>
      <c r="W190" s="150" t="n"/>
      <c r="X190" s="150" t="n"/>
      <c r="Y190" s="150" t="n"/>
      <c r="Z190" s="150" t="n"/>
      <c r="AA190" s="150" t="n"/>
      <c r="AB190" s="150" t="n"/>
      <c r="AC190" s="150" t="n"/>
      <c r="AD190" s="150" t="n"/>
      <c r="AE190" s="150" t="n"/>
      <c r="AF190" s="150" t="n"/>
      <c r="AG190" s="147">
        <f>IF(OR(C190="",G190="",G190=0),"",IFERROR(INDEX(Lists!$K$2:$K$12,MATCH(C190,Lists!$I$2:$I$12,0)),"AUD"))</f>
        <v/>
      </c>
      <c r="AH190" s="147">
        <f>IF(OR(G190="",G190=0),"",IF(G190&lt;1,TEXT(G190*100,"0")&amp;IFERROR(INDEX(Lists!$U$2:$U$12,MATCH(C190,Lists!$I$2:$I$12,0)),"c"),IFERROR(INDEX(Lists!$L$2:$L$12,MATCH(C190,Lists!$I$2:$I$12,0)),"$")&amp;IF(G190=INT(G190),TEXT(G190,"0"),TEXT(G190,"0.00")))&amp;" "&amp;AG190)</f>
        <v/>
      </c>
      <c r="AI190" s="147">
        <f>IF(X190="","",X190*IFERROR(INDEX(Lists!$M$2:$M$12,MATCH(C190,Lists!$I$2:$I$12,0)),1)/Lists!$Q$2)</f>
        <v/>
      </c>
      <c r="AJ190" s="147">
        <f>IF(Y190="","",Y190*IFERROR(INDEX(Lists!$M$2:$M$12,MATCH(C190,Lists!$I$2:$I$12,0)),1)/Lists!$Q$2)</f>
        <v/>
      </c>
      <c r="AK190" s="105" t="n"/>
      <c r="AL190" s="105" t="n"/>
      <c r="AM190" s="105" t="n"/>
      <c r="AN190" s="105" t="n"/>
      <c r="AO190" s="106" t="n"/>
    </row>
    <row r="191" ht="18" customHeight="1" s="74">
      <c r="A191" s="147">
        <f>IF(OR(F191="",C191="",D191=""),"",IFERROR(INDEX(Lists!$J$2:$J$12,MATCH(C191,Lists!$I$2:$I$12,0)),"XX")&amp;"-"&amp;D191&amp;"-"&amp;TEXT(SUMPRODUCT(($C$2:C191=C191)*($D$2:D191=D191)),"0000"))</f>
        <v/>
      </c>
      <c r="B191" s="152" t="n"/>
      <c r="C191" s="152" t="n"/>
      <c r="D191" s="152" t="n"/>
      <c r="E191" s="150" t="n"/>
      <c r="F191" s="152" t="n"/>
      <c r="G191" s="152" t="n"/>
      <c r="H191" s="152" t="n"/>
      <c r="I191" s="152" t="n"/>
      <c r="J191" s="150" t="n"/>
      <c r="K191" s="150" t="n"/>
      <c r="L191" s="150" t="n"/>
      <c r="M191" s="152" t="n"/>
      <c r="N191" s="150" t="n"/>
      <c r="O191" s="150" t="n"/>
      <c r="P191" s="150" t="n"/>
      <c r="Q191" s="151" t="n"/>
      <c r="R191" s="150" t="n"/>
      <c r="S191" s="150" t="n"/>
      <c r="T191" s="150" t="n"/>
      <c r="U191" s="152" t="n"/>
      <c r="V191" s="150" t="n"/>
      <c r="W191" s="150" t="n"/>
      <c r="X191" s="150" t="n"/>
      <c r="Y191" s="150" t="n"/>
      <c r="Z191" s="150" t="n"/>
      <c r="AA191" s="150" t="n"/>
      <c r="AB191" s="150" t="n"/>
      <c r="AC191" s="150" t="n"/>
      <c r="AD191" s="150" t="n"/>
      <c r="AE191" s="150" t="n"/>
      <c r="AF191" s="150" t="n"/>
      <c r="AG191" s="147">
        <f>IF(OR(C191="",G191="",G191=0),"",IFERROR(INDEX(Lists!$K$2:$K$12,MATCH(C191,Lists!$I$2:$I$12,0)),"AUD"))</f>
        <v/>
      </c>
      <c r="AH191" s="147">
        <f>IF(OR(G191="",G191=0),"",IF(G191&lt;1,TEXT(G191*100,"0")&amp;IFERROR(INDEX(Lists!$U$2:$U$12,MATCH(C191,Lists!$I$2:$I$12,0)),"c"),IFERROR(INDEX(Lists!$L$2:$L$12,MATCH(C191,Lists!$I$2:$I$12,0)),"$")&amp;IF(G191=INT(G191),TEXT(G191,"0"),TEXT(G191,"0.00")))&amp;" "&amp;AG191)</f>
        <v/>
      </c>
      <c r="AI191" s="147">
        <f>IF(X191="","",X191*IFERROR(INDEX(Lists!$M$2:$M$12,MATCH(C191,Lists!$I$2:$I$12,0)),1)/Lists!$Q$2)</f>
        <v/>
      </c>
      <c r="AJ191" s="147">
        <f>IF(Y191="","",Y191*IFERROR(INDEX(Lists!$M$2:$M$12,MATCH(C191,Lists!$I$2:$I$12,0)),1)/Lists!$Q$2)</f>
        <v/>
      </c>
      <c r="AK191" s="105" t="n"/>
      <c r="AL191" s="105" t="n"/>
      <c r="AM191" s="105" t="n"/>
      <c r="AN191" s="105" t="n"/>
      <c r="AO191" s="106" t="n"/>
    </row>
    <row r="192" ht="18" customHeight="1" s="74">
      <c r="A192" s="147">
        <f>IF(OR(F192="",C192="",D192=""),"",IFERROR(INDEX(Lists!$J$2:$J$12,MATCH(C192,Lists!$I$2:$I$12,0)),"XX")&amp;"-"&amp;D192&amp;"-"&amp;TEXT(SUMPRODUCT(($C$2:C192=C192)*($D$2:D192=D192)),"0000"))</f>
        <v/>
      </c>
      <c r="B192" s="152" t="n"/>
      <c r="C192" s="152" t="n"/>
      <c r="D192" s="152" t="n"/>
      <c r="E192" s="150" t="n"/>
      <c r="F192" s="152" t="n"/>
      <c r="G192" s="152" t="n"/>
      <c r="H192" s="152" t="n"/>
      <c r="I192" s="152" t="n"/>
      <c r="J192" s="150" t="n"/>
      <c r="K192" s="150" t="n"/>
      <c r="L192" s="150" t="n"/>
      <c r="M192" s="152" t="n"/>
      <c r="N192" s="150" t="n"/>
      <c r="O192" s="150" t="n"/>
      <c r="P192" s="150" t="n"/>
      <c r="Q192" s="151" t="n"/>
      <c r="R192" s="150" t="n"/>
      <c r="S192" s="150" t="n"/>
      <c r="T192" s="150" t="n"/>
      <c r="U192" s="152" t="n"/>
      <c r="V192" s="150" t="n"/>
      <c r="W192" s="150" t="n"/>
      <c r="X192" s="150" t="n"/>
      <c r="Y192" s="150" t="n"/>
      <c r="Z192" s="150" t="n"/>
      <c r="AA192" s="150" t="n"/>
      <c r="AB192" s="150" t="n"/>
      <c r="AC192" s="150" t="n"/>
      <c r="AD192" s="150" t="n"/>
      <c r="AE192" s="150" t="n"/>
      <c r="AF192" s="150" t="n"/>
      <c r="AG192" s="147">
        <f>IF(OR(C192="",G192="",G192=0),"",IFERROR(INDEX(Lists!$K$2:$K$12,MATCH(C192,Lists!$I$2:$I$12,0)),"AUD"))</f>
        <v/>
      </c>
      <c r="AH192" s="147">
        <f>IF(OR(G192="",G192=0),"",IF(G192&lt;1,TEXT(G192*100,"0")&amp;IFERROR(INDEX(Lists!$U$2:$U$12,MATCH(C192,Lists!$I$2:$I$12,0)),"c"),IFERROR(INDEX(Lists!$L$2:$L$12,MATCH(C192,Lists!$I$2:$I$12,0)),"$")&amp;IF(G192=INT(G192),TEXT(G192,"0"),TEXT(G192,"0.00")))&amp;" "&amp;AG192)</f>
        <v/>
      </c>
      <c r="AI192" s="147">
        <f>IF(X192="","",X192*IFERROR(INDEX(Lists!$M$2:$M$12,MATCH(C192,Lists!$I$2:$I$12,0)),1)/Lists!$Q$2)</f>
        <v/>
      </c>
      <c r="AJ192" s="147">
        <f>IF(Y192="","",Y192*IFERROR(INDEX(Lists!$M$2:$M$12,MATCH(C192,Lists!$I$2:$I$12,0)),1)/Lists!$Q$2)</f>
        <v/>
      </c>
      <c r="AK192" s="105" t="n"/>
      <c r="AL192" s="105" t="n"/>
      <c r="AM192" s="105" t="n"/>
      <c r="AN192" s="105" t="n"/>
      <c r="AO192" s="106" t="n"/>
    </row>
    <row r="193" ht="18" customHeight="1" s="74">
      <c r="A193" s="147">
        <f>IF(OR(F193="",C193="",D193=""),"",IFERROR(INDEX(Lists!$J$2:$J$12,MATCH(C193,Lists!$I$2:$I$12,0)),"XX")&amp;"-"&amp;D193&amp;"-"&amp;TEXT(SUMPRODUCT(($C$2:C193=C193)*($D$2:D193=D193)),"0000"))</f>
        <v/>
      </c>
      <c r="B193" s="152" t="n"/>
      <c r="C193" s="152" t="n"/>
      <c r="D193" s="152" t="n"/>
      <c r="E193" s="150" t="n"/>
      <c r="F193" s="152" t="n"/>
      <c r="G193" s="152" t="n"/>
      <c r="H193" s="152" t="n"/>
      <c r="I193" s="152" t="n"/>
      <c r="J193" s="150" t="n"/>
      <c r="K193" s="150" t="n"/>
      <c r="L193" s="150" t="n"/>
      <c r="M193" s="152" t="n"/>
      <c r="N193" s="150" t="n"/>
      <c r="O193" s="150" t="n"/>
      <c r="P193" s="150" t="n"/>
      <c r="Q193" s="151" t="n"/>
      <c r="R193" s="150" t="n"/>
      <c r="S193" s="150" t="n"/>
      <c r="T193" s="150" t="n"/>
      <c r="U193" s="152" t="n"/>
      <c r="V193" s="150" t="n"/>
      <c r="W193" s="150" t="n"/>
      <c r="X193" s="150" t="n"/>
      <c r="Y193" s="150" t="n"/>
      <c r="Z193" s="150" t="n"/>
      <c r="AA193" s="150" t="n"/>
      <c r="AB193" s="150" t="n"/>
      <c r="AC193" s="150" t="n"/>
      <c r="AD193" s="150" t="n"/>
      <c r="AE193" s="150" t="n"/>
      <c r="AF193" s="150" t="n"/>
      <c r="AG193" s="147">
        <f>IF(OR(C193="",G193="",G193=0),"",IFERROR(INDEX(Lists!$K$2:$K$12,MATCH(C193,Lists!$I$2:$I$12,0)),"AUD"))</f>
        <v/>
      </c>
      <c r="AH193" s="147">
        <f>IF(OR(G193="",G193=0),"",IF(G193&lt;1,TEXT(G193*100,"0")&amp;IFERROR(INDEX(Lists!$U$2:$U$12,MATCH(C193,Lists!$I$2:$I$12,0)),"c"),IFERROR(INDEX(Lists!$L$2:$L$12,MATCH(C193,Lists!$I$2:$I$12,0)),"$")&amp;IF(G193=INT(G193),TEXT(G193,"0"),TEXT(G193,"0.00")))&amp;" "&amp;AG193)</f>
        <v/>
      </c>
      <c r="AI193" s="147">
        <f>IF(X193="","",X193*IFERROR(INDEX(Lists!$M$2:$M$12,MATCH(C193,Lists!$I$2:$I$12,0)),1)/Lists!$Q$2)</f>
        <v/>
      </c>
      <c r="AJ193" s="147">
        <f>IF(Y193="","",Y193*IFERROR(INDEX(Lists!$M$2:$M$12,MATCH(C193,Lists!$I$2:$I$12,0)),1)/Lists!$Q$2)</f>
        <v/>
      </c>
      <c r="AK193" s="105" t="n"/>
      <c r="AL193" s="105" t="n"/>
      <c r="AM193" s="105" t="n"/>
      <c r="AN193" s="105" t="n"/>
      <c r="AO193" s="106" t="n"/>
    </row>
    <row r="194" ht="18" customHeight="1" s="74">
      <c r="A194" s="147">
        <f>IF(OR(F194="",C194="",D194=""),"",IFERROR(INDEX(Lists!$J$2:$J$12,MATCH(C194,Lists!$I$2:$I$12,0)),"XX")&amp;"-"&amp;D194&amp;"-"&amp;TEXT(SUMPRODUCT(($C$2:C194=C194)*($D$2:D194=D194)),"0000"))</f>
        <v/>
      </c>
      <c r="B194" s="152" t="n"/>
      <c r="C194" s="152" t="n"/>
      <c r="D194" s="152" t="n"/>
      <c r="E194" s="150" t="n"/>
      <c r="F194" s="152" t="n"/>
      <c r="G194" s="152" t="n"/>
      <c r="H194" s="152" t="n"/>
      <c r="I194" s="152" t="n"/>
      <c r="J194" s="150" t="n"/>
      <c r="K194" s="150" t="n"/>
      <c r="L194" s="150" t="n"/>
      <c r="M194" s="152" t="n"/>
      <c r="N194" s="150" t="n"/>
      <c r="O194" s="150" t="n"/>
      <c r="P194" s="150" t="n"/>
      <c r="Q194" s="151" t="n"/>
      <c r="R194" s="150" t="n"/>
      <c r="S194" s="150" t="n"/>
      <c r="T194" s="150" t="n"/>
      <c r="U194" s="152" t="n"/>
      <c r="V194" s="150" t="n"/>
      <c r="W194" s="150" t="n"/>
      <c r="X194" s="150" t="n"/>
      <c r="Y194" s="150" t="n"/>
      <c r="Z194" s="150" t="n"/>
      <c r="AA194" s="150" t="n"/>
      <c r="AB194" s="150" t="n"/>
      <c r="AC194" s="150" t="n"/>
      <c r="AD194" s="150" t="n"/>
      <c r="AE194" s="150" t="n"/>
      <c r="AF194" s="150" t="n"/>
      <c r="AG194" s="147">
        <f>IF(OR(C194="",G194="",G194=0),"",IFERROR(INDEX(Lists!$K$2:$K$12,MATCH(C194,Lists!$I$2:$I$12,0)),"AUD"))</f>
        <v/>
      </c>
      <c r="AH194" s="147">
        <f>IF(OR(G194="",G194=0),"",IF(G194&lt;1,TEXT(G194*100,"0")&amp;IFERROR(INDEX(Lists!$U$2:$U$12,MATCH(C194,Lists!$I$2:$I$12,0)),"c"),IFERROR(INDEX(Lists!$L$2:$L$12,MATCH(C194,Lists!$I$2:$I$12,0)),"$")&amp;IF(G194=INT(G194),TEXT(G194,"0"),TEXT(G194,"0.00")))&amp;" "&amp;AG194)</f>
        <v/>
      </c>
      <c r="AI194" s="147">
        <f>IF(X194="","",X194*IFERROR(INDEX(Lists!$M$2:$M$12,MATCH(C194,Lists!$I$2:$I$12,0)),1)/Lists!$Q$2)</f>
        <v/>
      </c>
      <c r="AJ194" s="147">
        <f>IF(Y194="","",Y194*IFERROR(INDEX(Lists!$M$2:$M$12,MATCH(C194,Lists!$I$2:$I$12,0)),1)/Lists!$Q$2)</f>
        <v/>
      </c>
      <c r="AK194" s="105" t="n"/>
      <c r="AL194" s="105" t="n"/>
      <c r="AM194" s="105" t="n"/>
      <c r="AN194" s="105" t="n"/>
      <c r="AO194" s="106" t="n"/>
    </row>
    <row r="195" ht="18" customHeight="1" s="74">
      <c r="A195" s="147">
        <f>IF(OR(F195="",C195="",D195=""),"",IFERROR(INDEX(Lists!$J$2:$J$12,MATCH(C195,Lists!$I$2:$I$12,0)),"XX")&amp;"-"&amp;D195&amp;"-"&amp;TEXT(SUMPRODUCT(($C$2:C195=C195)*($D$2:D195=D195)),"0000"))</f>
        <v/>
      </c>
      <c r="B195" s="152" t="n"/>
      <c r="C195" s="152" t="n"/>
      <c r="D195" s="152" t="n"/>
      <c r="E195" s="150" t="n"/>
      <c r="F195" s="152" t="n"/>
      <c r="G195" s="152" t="n"/>
      <c r="H195" s="152" t="n"/>
      <c r="I195" s="152" t="n"/>
      <c r="J195" s="150" t="n"/>
      <c r="K195" s="150" t="n"/>
      <c r="L195" s="150" t="n"/>
      <c r="M195" s="152" t="n"/>
      <c r="N195" s="150" t="n"/>
      <c r="O195" s="150" t="n"/>
      <c r="P195" s="150" t="n"/>
      <c r="Q195" s="151" t="n"/>
      <c r="R195" s="150" t="n"/>
      <c r="S195" s="150" t="n"/>
      <c r="T195" s="150" t="n"/>
      <c r="U195" s="152" t="n"/>
      <c r="V195" s="150" t="n"/>
      <c r="W195" s="150" t="n"/>
      <c r="X195" s="150" t="n"/>
      <c r="Y195" s="150" t="n"/>
      <c r="Z195" s="150" t="n"/>
      <c r="AA195" s="150" t="n"/>
      <c r="AB195" s="150" t="n"/>
      <c r="AC195" s="150" t="n"/>
      <c r="AD195" s="150" t="n"/>
      <c r="AE195" s="150" t="n"/>
      <c r="AF195" s="150" t="n"/>
      <c r="AG195" s="147">
        <f>IF(OR(C195="",G195="",G195=0),"",IFERROR(INDEX(Lists!$K$2:$K$12,MATCH(C195,Lists!$I$2:$I$12,0)),"AUD"))</f>
        <v/>
      </c>
      <c r="AH195" s="147">
        <f>IF(OR(G195="",G195=0),"",IF(G195&lt;1,TEXT(G195*100,"0")&amp;IFERROR(INDEX(Lists!$U$2:$U$12,MATCH(C195,Lists!$I$2:$I$12,0)),"c"),IFERROR(INDEX(Lists!$L$2:$L$12,MATCH(C195,Lists!$I$2:$I$12,0)),"$")&amp;IF(G195=INT(G195),TEXT(G195,"0"),TEXT(G195,"0.00")))&amp;" "&amp;AG195)</f>
        <v/>
      </c>
      <c r="AI195" s="147">
        <f>IF(X195="","",X195*IFERROR(INDEX(Lists!$M$2:$M$12,MATCH(C195,Lists!$I$2:$I$12,0)),1)/Lists!$Q$2)</f>
        <v/>
      </c>
      <c r="AJ195" s="147">
        <f>IF(Y195="","",Y195*IFERROR(INDEX(Lists!$M$2:$M$12,MATCH(C195,Lists!$I$2:$I$12,0)),1)/Lists!$Q$2)</f>
        <v/>
      </c>
      <c r="AK195" s="105" t="n"/>
      <c r="AL195" s="105" t="n"/>
      <c r="AM195" s="105" t="n"/>
      <c r="AN195" s="105" t="n"/>
      <c r="AO195" s="106" t="n"/>
    </row>
    <row r="196" ht="18" customHeight="1" s="74">
      <c r="A196" s="147">
        <f>IF(OR(F196="",C196="",D196=""),"",IFERROR(INDEX(Lists!$J$2:$J$12,MATCH(C196,Lists!$I$2:$I$12,0)),"XX")&amp;"-"&amp;D196&amp;"-"&amp;TEXT(SUMPRODUCT(($C$2:C196=C196)*($D$2:D196=D196)),"0000"))</f>
        <v/>
      </c>
      <c r="B196" s="152" t="n"/>
      <c r="C196" s="152" t="n"/>
      <c r="D196" s="152" t="n"/>
      <c r="E196" s="150" t="n"/>
      <c r="F196" s="152" t="n"/>
      <c r="G196" s="152" t="n"/>
      <c r="H196" s="152" t="n"/>
      <c r="I196" s="152" t="n"/>
      <c r="J196" s="150" t="n"/>
      <c r="K196" s="150" t="n"/>
      <c r="L196" s="150" t="n"/>
      <c r="M196" s="152" t="n"/>
      <c r="N196" s="150" t="n"/>
      <c r="O196" s="150" t="n"/>
      <c r="P196" s="150" t="n"/>
      <c r="Q196" s="151" t="n"/>
      <c r="R196" s="150" t="n"/>
      <c r="S196" s="150" t="n"/>
      <c r="T196" s="150" t="n"/>
      <c r="U196" s="152" t="n"/>
      <c r="V196" s="150" t="n"/>
      <c r="W196" s="150" t="n"/>
      <c r="X196" s="150" t="n"/>
      <c r="Y196" s="150" t="n"/>
      <c r="Z196" s="150" t="n"/>
      <c r="AA196" s="150" t="n"/>
      <c r="AB196" s="150" t="n"/>
      <c r="AC196" s="150" t="n"/>
      <c r="AD196" s="150" t="n"/>
      <c r="AE196" s="150" t="n"/>
      <c r="AF196" s="150" t="n"/>
      <c r="AG196" s="147">
        <f>IF(OR(C196="",G196="",G196=0),"",IFERROR(INDEX(Lists!$K$2:$K$12,MATCH(C196,Lists!$I$2:$I$12,0)),"AUD"))</f>
        <v/>
      </c>
      <c r="AH196" s="147">
        <f>IF(OR(G196="",G196=0),"",IF(G196&lt;1,TEXT(G196*100,"0")&amp;IFERROR(INDEX(Lists!$U$2:$U$12,MATCH(C196,Lists!$I$2:$I$12,0)),"c"),IFERROR(INDEX(Lists!$L$2:$L$12,MATCH(C196,Lists!$I$2:$I$12,0)),"$")&amp;IF(G196=INT(G196),TEXT(G196,"0"),TEXT(G196,"0.00")))&amp;" "&amp;AG196)</f>
        <v/>
      </c>
      <c r="AI196" s="147">
        <f>IF(X196="","",X196*IFERROR(INDEX(Lists!$M$2:$M$12,MATCH(C196,Lists!$I$2:$I$12,0)),1)/Lists!$Q$2)</f>
        <v/>
      </c>
      <c r="AJ196" s="147">
        <f>IF(Y196="","",Y196*IFERROR(INDEX(Lists!$M$2:$M$12,MATCH(C196,Lists!$I$2:$I$12,0)),1)/Lists!$Q$2)</f>
        <v/>
      </c>
      <c r="AK196" s="105" t="n"/>
      <c r="AL196" s="105" t="n"/>
      <c r="AM196" s="105" t="n"/>
      <c r="AN196" s="105" t="n"/>
      <c r="AO196" s="106" t="n"/>
    </row>
    <row r="197" ht="18" customHeight="1" s="74">
      <c r="A197" s="147">
        <f>IF(OR(F197="",C197="",D197=""),"",IFERROR(INDEX(Lists!$J$2:$J$12,MATCH(C197,Lists!$I$2:$I$12,0)),"XX")&amp;"-"&amp;D197&amp;"-"&amp;TEXT(SUMPRODUCT(($C$2:C197=C197)*($D$2:D197=D197)),"0000"))</f>
        <v/>
      </c>
      <c r="B197" s="152" t="n"/>
      <c r="C197" s="152" t="n"/>
      <c r="D197" s="152" t="n"/>
      <c r="E197" s="150" t="n"/>
      <c r="F197" s="152" t="n"/>
      <c r="G197" s="152" t="n"/>
      <c r="H197" s="152" t="n"/>
      <c r="I197" s="152" t="n"/>
      <c r="J197" s="150" t="n"/>
      <c r="K197" s="150" t="n"/>
      <c r="L197" s="150" t="n"/>
      <c r="M197" s="152" t="n"/>
      <c r="N197" s="150" t="n"/>
      <c r="O197" s="150" t="n"/>
      <c r="P197" s="150" t="n"/>
      <c r="Q197" s="151" t="n"/>
      <c r="R197" s="150" t="n"/>
      <c r="S197" s="150" t="n"/>
      <c r="T197" s="150" t="n"/>
      <c r="U197" s="152" t="n"/>
      <c r="V197" s="150" t="n"/>
      <c r="W197" s="150" t="n"/>
      <c r="X197" s="150" t="n"/>
      <c r="Y197" s="150" t="n"/>
      <c r="Z197" s="150" t="n"/>
      <c r="AA197" s="150" t="n"/>
      <c r="AB197" s="150" t="n"/>
      <c r="AC197" s="150" t="n"/>
      <c r="AD197" s="150" t="n"/>
      <c r="AE197" s="150" t="n"/>
      <c r="AF197" s="150" t="n"/>
      <c r="AG197" s="147">
        <f>IF(OR(C197="",G197="",G197=0),"",IFERROR(INDEX(Lists!$K$2:$K$12,MATCH(C197,Lists!$I$2:$I$12,0)),"AUD"))</f>
        <v/>
      </c>
      <c r="AH197" s="147">
        <f>IF(OR(G197="",G197=0),"",IF(G197&lt;1,TEXT(G197*100,"0")&amp;IFERROR(INDEX(Lists!$U$2:$U$12,MATCH(C197,Lists!$I$2:$I$12,0)),"c"),IFERROR(INDEX(Lists!$L$2:$L$12,MATCH(C197,Lists!$I$2:$I$12,0)),"$")&amp;IF(G197=INT(G197),TEXT(G197,"0"),TEXT(G197,"0.00")))&amp;" "&amp;AG197)</f>
        <v/>
      </c>
      <c r="AI197" s="147">
        <f>IF(X197="","",X197*IFERROR(INDEX(Lists!$M$2:$M$12,MATCH(C197,Lists!$I$2:$I$12,0)),1)/Lists!$Q$2)</f>
        <v/>
      </c>
      <c r="AJ197" s="147">
        <f>IF(Y197="","",Y197*IFERROR(INDEX(Lists!$M$2:$M$12,MATCH(C197,Lists!$I$2:$I$12,0)),1)/Lists!$Q$2)</f>
        <v/>
      </c>
      <c r="AK197" s="105" t="n"/>
      <c r="AL197" s="105" t="n"/>
      <c r="AM197" s="105" t="n"/>
      <c r="AN197" s="105" t="n"/>
      <c r="AO197" s="106" t="n"/>
    </row>
    <row r="198" ht="18" customHeight="1" s="74">
      <c r="A198" s="147">
        <f>IF(OR(F198="",C198="",D198=""),"",IFERROR(INDEX(Lists!$J$2:$J$12,MATCH(C198,Lists!$I$2:$I$12,0)),"XX")&amp;"-"&amp;D198&amp;"-"&amp;TEXT(SUMPRODUCT(($C$2:C198=C198)*($D$2:D198=D198)),"0000"))</f>
        <v/>
      </c>
      <c r="B198" s="152" t="n"/>
      <c r="C198" s="152" t="n"/>
      <c r="D198" s="152" t="n"/>
      <c r="E198" s="150" t="n"/>
      <c r="F198" s="152" t="n"/>
      <c r="G198" s="152" t="n"/>
      <c r="H198" s="152" t="n"/>
      <c r="I198" s="152" t="n"/>
      <c r="J198" s="150" t="n"/>
      <c r="K198" s="150" t="n"/>
      <c r="L198" s="150" t="n"/>
      <c r="M198" s="152" t="n"/>
      <c r="N198" s="150" t="n"/>
      <c r="O198" s="150" t="n"/>
      <c r="P198" s="150" t="n"/>
      <c r="Q198" s="151" t="n"/>
      <c r="R198" s="150" t="n"/>
      <c r="S198" s="150" t="n"/>
      <c r="T198" s="150" t="n"/>
      <c r="U198" s="152" t="n"/>
      <c r="V198" s="150" t="n"/>
      <c r="W198" s="150" t="n"/>
      <c r="X198" s="150" t="n"/>
      <c r="Y198" s="150" t="n"/>
      <c r="Z198" s="150" t="n"/>
      <c r="AA198" s="150" t="n"/>
      <c r="AB198" s="150" t="n"/>
      <c r="AC198" s="150" t="n"/>
      <c r="AD198" s="150" t="n"/>
      <c r="AE198" s="150" t="n"/>
      <c r="AF198" s="150" t="n"/>
      <c r="AG198" s="147">
        <f>IF(OR(C198="",G198="",G198=0),"",IFERROR(INDEX(Lists!$K$2:$K$12,MATCH(C198,Lists!$I$2:$I$12,0)),"AUD"))</f>
        <v/>
      </c>
      <c r="AH198" s="147">
        <f>IF(OR(G198="",G198=0),"",IF(G198&lt;1,TEXT(G198*100,"0")&amp;IFERROR(INDEX(Lists!$U$2:$U$12,MATCH(C198,Lists!$I$2:$I$12,0)),"c"),IFERROR(INDEX(Lists!$L$2:$L$12,MATCH(C198,Lists!$I$2:$I$12,0)),"$")&amp;IF(G198=INT(G198),TEXT(G198,"0"),TEXT(G198,"0.00")))&amp;" "&amp;AG198)</f>
        <v/>
      </c>
      <c r="AI198" s="147">
        <f>IF(X198="","",X198*IFERROR(INDEX(Lists!$M$2:$M$12,MATCH(C198,Lists!$I$2:$I$12,0)),1)/Lists!$Q$2)</f>
        <v/>
      </c>
      <c r="AJ198" s="147">
        <f>IF(Y198="","",Y198*IFERROR(INDEX(Lists!$M$2:$M$12,MATCH(C198,Lists!$I$2:$I$12,0)),1)/Lists!$Q$2)</f>
        <v/>
      </c>
      <c r="AK198" s="105" t="n"/>
      <c r="AL198" s="105" t="n"/>
      <c r="AM198" s="105" t="n"/>
      <c r="AN198" s="105" t="n"/>
      <c r="AO198" s="106" t="n"/>
    </row>
    <row r="199" ht="18" customHeight="1" s="74">
      <c r="A199" s="147">
        <f>IF(OR(F199="",C199="",D199=""),"",IFERROR(INDEX(Lists!$J$2:$J$12,MATCH(C199,Lists!$I$2:$I$12,0)),"XX")&amp;"-"&amp;D199&amp;"-"&amp;TEXT(SUMPRODUCT(($C$2:C199=C199)*($D$2:D199=D199)),"0000"))</f>
        <v/>
      </c>
      <c r="B199" s="152" t="n"/>
      <c r="C199" s="152" t="n"/>
      <c r="D199" s="152" t="n"/>
      <c r="E199" s="150" t="n"/>
      <c r="F199" s="152" t="n"/>
      <c r="G199" s="152" t="n"/>
      <c r="H199" s="152" t="n"/>
      <c r="I199" s="152" t="n"/>
      <c r="J199" s="150" t="n"/>
      <c r="K199" s="150" t="n"/>
      <c r="L199" s="150" t="n"/>
      <c r="M199" s="152" t="n"/>
      <c r="N199" s="150" t="n"/>
      <c r="O199" s="150" t="n"/>
      <c r="P199" s="150" t="n"/>
      <c r="Q199" s="151" t="n"/>
      <c r="R199" s="150" t="n"/>
      <c r="S199" s="150" t="n"/>
      <c r="T199" s="150" t="n"/>
      <c r="U199" s="152" t="n"/>
      <c r="V199" s="150" t="n"/>
      <c r="W199" s="150" t="n"/>
      <c r="X199" s="150" t="n"/>
      <c r="Y199" s="150" t="n"/>
      <c r="Z199" s="150" t="n"/>
      <c r="AA199" s="150" t="n"/>
      <c r="AB199" s="150" t="n"/>
      <c r="AC199" s="150" t="n"/>
      <c r="AD199" s="150" t="n"/>
      <c r="AE199" s="150" t="n"/>
      <c r="AF199" s="150" t="n"/>
      <c r="AG199" s="147">
        <f>IF(OR(C199="",G199="",G199=0),"",IFERROR(INDEX(Lists!$K$2:$K$12,MATCH(C199,Lists!$I$2:$I$12,0)),"AUD"))</f>
        <v/>
      </c>
      <c r="AH199" s="147">
        <f>IF(OR(G199="",G199=0),"",IF(G199&lt;1,TEXT(G199*100,"0")&amp;IFERROR(INDEX(Lists!$U$2:$U$12,MATCH(C199,Lists!$I$2:$I$12,0)),"c"),IFERROR(INDEX(Lists!$L$2:$L$12,MATCH(C199,Lists!$I$2:$I$12,0)),"$")&amp;IF(G199=INT(G199),TEXT(G199,"0"),TEXT(G199,"0.00")))&amp;" "&amp;AG199)</f>
        <v/>
      </c>
      <c r="AI199" s="147">
        <f>IF(X199="","",X199*IFERROR(INDEX(Lists!$M$2:$M$12,MATCH(C199,Lists!$I$2:$I$12,0)),1)/Lists!$Q$2)</f>
        <v/>
      </c>
      <c r="AJ199" s="147">
        <f>IF(Y199="","",Y199*IFERROR(INDEX(Lists!$M$2:$M$12,MATCH(C199,Lists!$I$2:$I$12,0)),1)/Lists!$Q$2)</f>
        <v/>
      </c>
      <c r="AK199" s="105" t="n"/>
      <c r="AL199" s="105" t="n"/>
      <c r="AM199" s="105" t="n"/>
      <c r="AN199" s="105" t="n"/>
      <c r="AO199" s="106" t="n"/>
    </row>
    <row r="200" ht="18" customHeight="1" s="74">
      <c r="A200" s="147">
        <f>IF(OR(F200="",C200="",D200=""),"",IFERROR(INDEX(Lists!$J$2:$J$12,MATCH(C200,Lists!$I$2:$I$12,0)),"XX")&amp;"-"&amp;D200&amp;"-"&amp;TEXT(SUMPRODUCT(($C$2:C200=C200)*($D$2:D200=D200)),"0000"))</f>
        <v/>
      </c>
      <c r="B200" s="152" t="n"/>
      <c r="C200" s="152" t="n"/>
      <c r="D200" s="152" t="n"/>
      <c r="E200" s="150" t="n"/>
      <c r="F200" s="152" t="n"/>
      <c r="G200" s="152" t="n"/>
      <c r="H200" s="152" t="n"/>
      <c r="I200" s="152" t="n"/>
      <c r="J200" s="150" t="n"/>
      <c r="K200" s="150" t="n"/>
      <c r="L200" s="150" t="n"/>
      <c r="M200" s="152" t="n"/>
      <c r="N200" s="150" t="n"/>
      <c r="O200" s="150" t="n"/>
      <c r="P200" s="150" t="n"/>
      <c r="Q200" s="151" t="n"/>
      <c r="R200" s="150" t="n"/>
      <c r="S200" s="150" t="n"/>
      <c r="T200" s="150" t="n"/>
      <c r="U200" s="152" t="n"/>
      <c r="V200" s="150" t="n"/>
      <c r="W200" s="150" t="n"/>
      <c r="X200" s="150" t="n"/>
      <c r="Y200" s="150" t="n"/>
      <c r="Z200" s="150" t="n"/>
      <c r="AA200" s="150" t="n"/>
      <c r="AB200" s="150" t="n"/>
      <c r="AC200" s="150" t="n"/>
      <c r="AD200" s="150" t="n"/>
      <c r="AE200" s="150" t="n"/>
      <c r="AF200" s="150" t="n"/>
      <c r="AG200" s="147">
        <f>IF(OR(C200="",G200="",G200=0),"",IFERROR(INDEX(Lists!$K$2:$K$12,MATCH(C200,Lists!$I$2:$I$12,0)),"AUD"))</f>
        <v/>
      </c>
      <c r="AH200" s="147">
        <f>IF(OR(G200="",G200=0),"",IF(G200&lt;1,TEXT(G200*100,"0")&amp;IFERROR(INDEX(Lists!$U$2:$U$12,MATCH(C200,Lists!$I$2:$I$12,0)),"c"),IFERROR(INDEX(Lists!$L$2:$L$12,MATCH(C200,Lists!$I$2:$I$12,0)),"$")&amp;IF(G200=INT(G200),TEXT(G200,"0"),TEXT(G200,"0.00")))&amp;" "&amp;AG200)</f>
        <v/>
      </c>
      <c r="AI200" s="147">
        <f>IF(X200="","",X200*IFERROR(INDEX(Lists!$M$2:$M$12,MATCH(C200,Lists!$I$2:$I$12,0)),1)/Lists!$Q$2)</f>
        <v/>
      </c>
      <c r="AJ200" s="147">
        <f>IF(Y200="","",Y200*IFERROR(INDEX(Lists!$M$2:$M$12,MATCH(C200,Lists!$I$2:$I$12,0)),1)/Lists!$Q$2)</f>
        <v/>
      </c>
      <c r="AK200" s="105" t="n"/>
      <c r="AL200" s="105" t="n"/>
      <c r="AM200" s="105" t="n"/>
      <c r="AN200" s="105" t="n"/>
      <c r="AO200" s="106" t="n"/>
    </row>
    <row r="201" ht="18" customHeight="1" s="74">
      <c r="A201" s="147">
        <f>IF(OR(F201="",C201="",D201=""),"",IFERROR(INDEX(Lists!$J$2:$J$12,MATCH(C201,Lists!$I$2:$I$12,0)),"XX")&amp;"-"&amp;D201&amp;"-"&amp;TEXT(SUMPRODUCT(($C$2:C201=C201)*($D$2:D201=D201)),"0000"))</f>
        <v/>
      </c>
      <c r="B201" s="152" t="n"/>
      <c r="C201" s="152" t="n"/>
      <c r="D201" s="152" t="n"/>
      <c r="E201" s="150" t="n"/>
      <c r="F201" s="152" t="n"/>
      <c r="G201" s="152" t="n"/>
      <c r="H201" s="152" t="n"/>
      <c r="I201" s="152" t="n"/>
      <c r="J201" s="150" t="n"/>
      <c r="K201" s="150" t="n"/>
      <c r="L201" s="150" t="n"/>
      <c r="M201" s="152" t="n"/>
      <c r="N201" s="150" t="n"/>
      <c r="O201" s="150" t="n"/>
      <c r="P201" s="150" t="n"/>
      <c r="Q201" s="151" t="n"/>
      <c r="R201" s="150" t="n"/>
      <c r="S201" s="150" t="n"/>
      <c r="T201" s="150" t="n"/>
      <c r="U201" s="152" t="n"/>
      <c r="V201" s="150" t="n"/>
      <c r="W201" s="150" t="n"/>
      <c r="X201" s="150" t="n"/>
      <c r="Y201" s="150" t="n"/>
      <c r="Z201" s="150" t="n"/>
      <c r="AA201" s="150" t="n"/>
      <c r="AB201" s="150" t="n"/>
      <c r="AC201" s="150" t="n"/>
      <c r="AD201" s="150" t="n"/>
      <c r="AE201" s="150" t="n"/>
      <c r="AF201" s="150" t="n"/>
      <c r="AG201" s="147">
        <f>IF(OR(C201="",G201="",G201=0),"",IFERROR(INDEX(Lists!$K$2:$K$12,MATCH(C201,Lists!$I$2:$I$12,0)),"AUD"))</f>
        <v/>
      </c>
      <c r="AH201" s="147">
        <f>IF(OR(G201="",G201=0),"",IF(G201&lt;1,TEXT(G201*100,"0")&amp;IFERROR(INDEX(Lists!$U$2:$U$12,MATCH(C201,Lists!$I$2:$I$12,0)),"c"),IFERROR(INDEX(Lists!$L$2:$L$12,MATCH(C201,Lists!$I$2:$I$12,0)),"$")&amp;IF(G201=INT(G201),TEXT(G201,"0"),TEXT(G201,"0.00")))&amp;" "&amp;AG201)</f>
        <v/>
      </c>
      <c r="AI201" s="147">
        <f>IF(X201="","",X201*IFERROR(INDEX(Lists!$M$2:$M$12,MATCH(C201,Lists!$I$2:$I$12,0)),1)/Lists!$Q$2)</f>
        <v/>
      </c>
      <c r="AJ201" s="147">
        <f>IF(Y201="","",Y201*IFERROR(INDEX(Lists!$M$2:$M$12,MATCH(C201,Lists!$I$2:$I$12,0)),1)/Lists!$Q$2)</f>
        <v/>
      </c>
      <c r="AK201" s="105" t="n"/>
      <c r="AL201" s="105" t="n"/>
      <c r="AM201" s="105" t="n"/>
      <c r="AN201" s="105" t="n"/>
      <c r="AO201" s="106" t="n"/>
    </row>
    <row r="202" ht="18" customHeight="1" s="74">
      <c r="A202" s="147">
        <f>IF(OR(F202="",C202="",D202=""),"",IFERROR(INDEX(Lists!$J$2:$J$12,MATCH(C202,Lists!$I$2:$I$12,0)),"XX")&amp;"-"&amp;D202&amp;"-"&amp;TEXT(SUMPRODUCT(($C$2:C202=C202)*($D$2:D202=D202)),"0000"))</f>
        <v/>
      </c>
      <c r="B202" s="152" t="n"/>
      <c r="C202" s="152" t="n"/>
      <c r="D202" s="152" t="n"/>
      <c r="E202" s="150" t="n"/>
      <c r="F202" s="152" t="n"/>
      <c r="G202" s="152" t="n"/>
      <c r="H202" s="152" t="n"/>
      <c r="I202" s="152" t="n"/>
      <c r="J202" s="150" t="n"/>
      <c r="K202" s="150" t="n"/>
      <c r="L202" s="150" t="n"/>
      <c r="M202" s="152" t="n"/>
      <c r="N202" s="150" t="n"/>
      <c r="O202" s="150" t="n"/>
      <c r="P202" s="150" t="n"/>
      <c r="Q202" s="151" t="n"/>
      <c r="R202" s="150" t="n"/>
      <c r="S202" s="150" t="n"/>
      <c r="T202" s="150" t="n"/>
      <c r="U202" s="152" t="n"/>
      <c r="V202" s="150" t="n"/>
      <c r="W202" s="150" t="n"/>
      <c r="X202" s="150" t="n"/>
      <c r="Y202" s="150" t="n"/>
      <c r="Z202" s="150" t="n"/>
      <c r="AA202" s="150" t="n"/>
      <c r="AB202" s="150" t="n"/>
      <c r="AC202" s="150" t="n"/>
      <c r="AD202" s="150" t="n"/>
      <c r="AE202" s="150" t="n"/>
      <c r="AF202" s="150" t="n"/>
      <c r="AG202" s="147">
        <f>IF(OR(C202="",G202="",G202=0),"",IFERROR(INDEX(Lists!$K$2:$K$12,MATCH(C202,Lists!$I$2:$I$12,0)),"AUD"))</f>
        <v/>
      </c>
      <c r="AH202" s="147">
        <f>IF(OR(G202="",G202=0),"",IF(G202&lt;1,TEXT(G202*100,"0")&amp;IFERROR(INDEX(Lists!$U$2:$U$12,MATCH(C202,Lists!$I$2:$I$12,0)),"c"),IFERROR(INDEX(Lists!$L$2:$L$12,MATCH(C202,Lists!$I$2:$I$12,0)),"$")&amp;IF(G202=INT(G202),TEXT(G202,"0"),TEXT(G202,"0.00")))&amp;" "&amp;AG202)</f>
        <v/>
      </c>
      <c r="AI202" s="147">
        <f>IF(X202="","",X202*IFERROR(INDEX(Lists!$M$2:$M$12,MATCH(C202,Lists!$I$2:$I$12,0)),1)/Lists!$Q$2)</f>
        <v/>
      </c>
      <c r="AJ202" s="147">
        <f>IF(Y202="","",Y202*IFERROR(INDEX(Lists!$M$2:$M$12,MATCH(C202,Lists!$I$2:$I$12,0)),1)/Lists!$Q$2)</f>
        <v/>
      </c>
      <c r="AK202" s="105" t="n"/>
      <c r="AL202" s="105" t="n"/>
      <c r="AM202" s="105" t="n"/>
      <c r="AN202" s="105" t="n"/>
      <c r="AO202" s="106" t="n"/>
    </row>
    <row r="203" ht="18" customHeight="1" s="74">
      <c r="A203" s="147">
        <f>IF(OR(F203="",C203="",D203=""),"",IFERROR(INDEX(Lists!$J$2:$J$12,MATCH(C203,Lists!$I$2:$I$12,0)),"XX")&amp;"-"&amp;D203&amp;"-"&amp;TEXT(SUMPRODUCT(($C$2:C203=C203)*($D$2:D203=D203)),"0000"))</f>
        <v/>
      </c>
      <c r="B203" s="152" t="n"/>
      <c r="C203" s="152" t="n"/>
      <c r="D203" s="152" t="n"/>
      <c r="E203" s="150" t="n"/>
      <c r="F203" s="152" t="n"/>
      <c r="G203" s="152" t="n"/>
      <c r="H203" s="152" t="n"/>
      <c r="I203" s="152" t="n"/>
      <c r="J203" s="150" t="n"/>
      <c r="K203" s="150" t="n"/>
      <c r="L203" s="150" t="n"/>
      <c r="M203" s="152" t="n"/>
      <c r="N203" s="150" t="n"/>
      <c r="O203" s="150" t="n"/>
      <c r="P203" s="150" t="n"/>
      <c r="Q203" s="151" t="n"/>
      <c r="R203" s="150" t="n"/>
      <c r="S203" s="150" t="n"/>
      <c r="T203" s="150" t="n"/>
      <c r="U203" s="152" t="n"/>
      <c r="V203" s="150" t="n"/>
      <c r="W203" s="150" t="n"/>
      <c r="X203" s="150" t="n"/>
      <c r="Y203" s="150" t="n"/>
      <c r="Z203" s="150" t="n"/>
      <c r="AA203" s="150" t="n"/>
      <c r="AB203" s="150" t="n"/>
      <c r="AC203" s="150" t="n"/>
      <c r="AD203" s="150" t="n"/>
      <c r="AE203" s="150" t="n"/>
      <c r="AF203" s="150" t="n"/>
      <c r="AG203" s="147">
        <f>IF(OR(C203="",G203="",G203=0),"",IFERROR(INDEX(Lists!$K$2:$K$12,MATCH(C203,Lists!$I$2:$I$12,0)),"AUD"))</f>
        <v/>
      </c>
      <c r="AH203" s="147">
        <f>IF(OR(G203="",G203=0),"",IF(G203&lt;1,TEXT(G203*100,"0")&amp;IFERROR(INDEX(Lists!$U$2:$U$12,MATCH(C203,Lists!$I$2:$I$12,0)),"c"),IFERROR(INDEX(Lists!$L$2:$L$12,MATCH(C203,Lists!$I$2:$I$12,0)),"$")&amp;IF(G203=INT(G203),TEXT(G203,"0"),TEXT(G203,"0.00")))&amp;" "&amp;AG203)</f>
        <v/>
      </c>
      <c r="AI203" s="147">
        <f>IF(X203="","",X203*IFERROR(INDEX(Lists!$M$2:$M$12,MATCH(C203,Lists!$I$2:$I$12,0)),1)/Lists!$Q$2)</f>
        <v/>
      </c>
      <c r="AJ203" s="147">
        <f>IF(Y203="","",Y203*IFERROR(INDEX(Lists!$M$2:$M$12,MATCH(C203,Lists!$I$2:$I$12,0)),1)/Lists!$Q$2)</f>
        <v/>
      </c>
      <c r="AK203" s="105" t="n"/>
      <c r="AL203" s="105" t="n"/>
      <c r="AM203" s="105" t="n"/>
      <c r="AN203" s="105" t="n"/>
      <c r="AO203" s="106" t="n"/>
    </row>
    <row r="204" ht="18" customHeight="1" s="74">
      <c r="A204" s="147">
        <f>IF(OR(F204="",C204="",D204=""),"",IFERROR(INDEX(Lists!$J$2:$J$12,MATCH(C204,Lists!$I$2:$I$12,0)),"XX")&amp;"-"&amp;D204&amp;"-"&amp;TEXT(SUMPRODUCT(($C$2:C204=C204)*($D$2:D204=D204)),"0000"))</f>
        <v/>
      </c>
      <c r="B204" s="152" t="n"/>
      <c r="C204" s="152" t="n"/>
      <c r="D204" s="152" t="n"/>
      <c r="E204" s="150" t="n"/>
      <c r="F204" s="152" t="n"/>
      <c r="G204" s="152" t="n"/>
      <c r="H204" s="152" t="n"/>
      <c r="I204" s="152" t="n"/>
      <c r="J204" s="150" t="n"/>
      <c r="K204" s="150" t="n"/>
      <c r="L204" s="150" t="n"/>
      <c r="M204" s="152" t="n"/>
      <c r="N204" s="150" t="n"/>
      <c r="O204" s="150" t="n"/>
      <c r="P204" s="150" t="n"/>
      <c r="Q204" s="151" t="n"/>
      <c r="R204" s="150" t="n"/>
      <c r="S204" s="150" t="n"/>
      <c r="T204" s="150" t="n"/>
      <c r="U204" s="152" t="n"/>
      <c r="V204" s="150" t="n"/>
      <c r="W204" s="150" t="n"/>
      <c r="X204" s="150" t="n"/>
      <c r="Y204" s="150" t="n"/>
      <c r="Z204" s="150" t="n"/>
      <c r="AA204" s="150" t="n"/>
      <c r="AB204" s="150" t="n"/>
      <c r="AC204" s="150" t="n"/>
      <c r="AD204" s="150" t="n"/>
      <c r="AE204" s="150" t="n"/>
      <c r="AF204" s="150" t="n"/>
      <c r="AG204" s="147">
        <f>IF(OR(C204="",G204="",G204=0),"",IFERROR(INDEX(Lists!$K$2:$K$12,MATCH(C204,Lists!$I$2:$I$12,0)),"AUD"))</f>
        <v/>
      </c>
      <c r="AH204" s="147">
        <f>IF(OR(G204="",G204=0),"",IF(G204&lt;1,TEXT(G204*100,"0")&amp;IFERROR(INDEX(Lists!$U$2:$U$12,MATCH(C204,Lists!$I$2:$I$12,0)),"c"),IFERROR(INDEX(Lists!$L$2:$L$12,MATCH(C204,Lists!$I$2:$I$12,0)),"$")&amp;IF(G204=INT(G204),TEXT(G204,"0"),TEXT(G204,"0.00")))&amp;" "&amp;AG204)</f>
        <v/>
      </c>
      <c r="AI204" s="147">
        <f>IF(X204="","",X204*IFERROR(INDEX(Lists!$M$2:$M$12,MATCH(C204,Lists!$I$2:$I$12,0)),1)/Lists!$Q$2)</f>
        <v/>
      </c>
      <c r="AJ204" s="147">
        <f>IF(Y204="","",Y204*IFERROR(INDEX(Lists!$M$2:$M$12,MATCH(C204,Lists!$I$2:$I$12,0)),1)/Lists!$Q$2)</f>
        <v/>
      </c>
      <c r="AK204" s="105" t="n"/>
      <c r="AL204" s="105" t="n"/>
      <c r="AM204" s="105" t="n"/>
      <c r="AN204" s="105" t="n"/>
      <c r="AO204" s="106" t="n"/>
    </row>
    <row r="205" ht="18" customHeight="1" s="74">
      <c r="A205" s="147">
        <f>IF(OR(F205="",C205="",D205=""),"",IFERROR(INDEX(Lists!$J$2:$J$12,MATCH(C205,Lists!$I$2:$I$12,0)),"XX")&amp;"-"&amp;D205&amp;"-"&amp;TEXT(SUMPRODUCT(($C$2:C205=C205)*($D$2:D205=D205)),"0000"))</f>
        <v/>
      </c>
      <c r="B205" s="152" t="n"/>
      <c r="C205" s="152" t="n"/>
      <c r="D205" s="152" t="n"/>
      <c r="E205" s="150" t="n"/>
      <c r="F205" s="152" t="n"/>
      <c r="G205" s="152" t="n"/>
      <c r="H205" s="152" t="n"/>
      <c r="I205" s="152" t="n"/>
      <c r="J205" s="150" t="n"/>
      <c r="K205" s="150" t="n"/>
      <c r="L205" s="150" t="n"/>
      <c r="M205" s="152" t="n"/>
      <c r="N205" s="150" t="n"/>
      <c r="O205" s="150" t="n"/>
      <c r="P205" s="150" t="n"/>
      <c r="Q205" s="151" t="n"/>
      <c r="R205" s="150" t="n"/>
      <c r="S205" s="150" t="n"/>
      <c r="T205" s="150" t="n"/>
      <c r="U205" s="152" t="n"/>
      <c r="V205" s="150" t="n"/>
      <c r="W205" s="150" t="n"/>
      <c r="X205" s="150" t="n"/>
      <c r="Y205" s="150" t="n"/>
      <c r="Z205" s="150" t="n"/>
      <c r="AA205" s="150" t="n"/>
      <c r="AB205" s="150" t="n"/>
      <c r="AC205" s="150" t="n"/>
      <c r="AD205" s="150" t="n"/>
      <c r="AE205" s="150" t="n"/>
      <c r="AF205" s="150" t="n"/>
      <c r="AG205" s="147">
        <f>IF(OR(C205="",G205="",G205=0),"",IFERROR(INDEX(Lists!$K$2:$K$12,MATCH(C205,Lists!$I$2:$I$12,0)),"AUD"))</f>
        <v/>
      </c>
      <c r="AH205" s="147">
        <f>IF(OR(G205="",G205=0),"",IF(G205&lt;1,TEXT(G205*100,"0")&amp;IFERROR(INDEX(Lists!$U$2:$U$12,MATCH(C205,Lists!$I$2:$I$12,0)),"c"),IFERROR(INDEX(Lists!$L$2:$L$12,MATCH(C205,Lists!$I$2:$I$12,0)),"$")&amp;IF(G205=INT(G205),TEXT(G205,"0"),TEXT(G205,"0.00")))&amp;" "&amp;AG205)</f>
        <v/>
      </c>
      <c r="AI205" s="147">
        <f>IF(X205="","",X205*IFERROR(INDEX(Lists!$M$2:$M$12,MATCH(C205,Lists!$I$2:$I$12,0)),1)/Lists!$Q$2)</f>
        <v/>
      </c>
      <c r="AJ205" s="147">
        <f>IF(Y205="","",Y205*IFERROR(INDEX(Lists!$M$2:$M$12,MATCH(C205,Lists!$I$2:$I$12,0)),1)/Lists!$Q$2)</f>
        <v/>
      </c>
      <c r="AK205" s="105" t="n"/>
      <c r="AL205" s="105" t="n"/>
      <c r="AM205" s="105" t="n"/>
      <c r="AN205" s="105" t="n"/>
      <c r="AO205" s="106" t="n"/>
    </row>
    <row r="206" ht="18" customHeight="1" s="74">
      <c r="A206" s="147">
        <f>IF(OR(F206="",C206="",D206=""),"",IFERROR(INDEX(Lists!$J$2:$J$12,MATCH(C206,Lists!$I$2:$I$12,0)),"XX")&amp;"-"&amp;D206&amp;"-"&amp;TEXT(SUMPRODUCT(($C$2:C206=C206)*($D$2:D206=D206)),"0000"))</f>
        <v/>
      </c>
      <c r="B206" s="152" t="n"/>
      <c r="C206" s="152" t="n"/>
      <c r="D206" s="152" t="n"/>
      <c r="E206" s="150" t="n"/>
      <c r="F206" s="152" t="n"/>
      <c r="G206" s="152" t="n"/>
      <c r="H206" s="152" t="n"/>
      <c r="I206" s="152" t="n"/>
      <c r="J206" s="150" t="n"/>
      <c r="K206" s="150" t="n"/>
      <c r="L206" s="150" t="n"/>
      <c r="M206" s="152" t="n"/>
      <c r="N206" s="150" t="n"/>
      <c r="O206" s="150" t="n"/>
      <c r="P206" s="150" t="n"/>
      <c r="Q206" s="151" t="n"/>
      <c r="R206" s="150" t="n"/>
      <c r="S206" s="150" t="n"/>
      <c r="T206" s="150" t="n"/>
      <c r="U206" s="152" t="n"/>
      <c r="V206" s="150" t="n"/>
      <c r="W206" s="150" t="n"/>
      <c r="X206" s="150" t="n"/>
      <c r="Y206" s="150" t="n"/>
      <c r="Z206" s="150" t="n"/>
      <c r="AA206" s="150" t="n"/>
      <c r="AB206" s="150" t="n"/>
      <c r="AC206" s="150" t="n"/>
      <c r="AD206" s="150" t="n"/>
      <c r="AE206" s="150" t="n"/>
      <c r="AF206" s="150" t="n"/>
      <c r="AG206" s="147">
        <f>IF(OR(C206="",G206="",G206=0),"",IFERROR(INDEX(Lists!$K$2:$K$12,MATCH(C206,Lists!$I$2:$I$12,0)),"AUD"))</f>
        <v/>
      </c>
      <c r="AH206" s="147">
        <f>IF(OR(G206="",G206=0),"",IF(G206&lt;1,TEXT(G206*100,"0")&amp;IFERROR(INDEX(Lists!$U$2:$U$12,MATCH(C206,Lists!$I$2:$I$12,0)),"c"),IFERROR(INDEX(Lists!$L$2:$L$12,MATCH(C206,Lists!$I$2:$I$12,0)),"$")&amp;IF(G206=INT(G206),TEXT(G206,"0"),TEXT(G206,"0.00")))&amp;" "&amp;AG206)</f>
        <v/>
      </c>
      <c r="AI206" s="147">
        <f>IF(X206="","",X206*IFERROR(INDEX(Lists!$M$2:$M$12,MATCH(C206,Lists!$I$2:$I$12,0)),1)/Lists!$Q$2)</f>
        <v/>
      </c>
      <c r="AJ206" s="147">
        <f>IF(Y206="","",Y206*IFERROR(INDEX(Lists!$M$2:$M$12,MATCH(C206,Lists!$I$2:$I$12,0)),1)/Lists!$Q$2)</f>
        <v/>
      </c>
      <c r="AK206" s="105" t="n"/>
      <c r="AL206" s="105" t="n"/>
      <c r="AM206" s="105" t="n"/>
      <c r="AN206" s="105" t="n"/>
      <c r="AO206" s="106" t="n"/>
    </row>
    <row r="207" ht="18" customHeight="1" s="74">
      <c r="A207" s="147">
        <f>IF(OR(F207="",C207="",D207=""),"",IFERROR(INDEX(Lists!$J$2:$J$12,MATCH(C207,Lists!$I$2:$I$12,0)),"XX")&amp;"-"&amp;D207&amp;"-"&amp;TEXT(SUMPRODUCT(($C$2:C207=C207)*($D$2:D207=D207)),"0000"))</f>
        <v/>
      </c>
      <c r="B207" s="152" t="n"/>
      <c r="C207" s="152" t="n"/>
      <c r="D207" s="152" t="n"/>
      <c r="E207" s="150" t="n"/>
      <c r="F207" s="152" t="n"/>
      <c r="G207" s="152" t="n"/>
      <c r="H207" s="152" t="n"/>
      <c r="I207" s="152" t="n"/>
      <c r="J207" s="150" t="n"/>
      <c r="K207" s="150" t="n"/>
      <c r="L207" s="150" t="n"/>
      <c r="M207" s="152" t="n"/>
      <c r="N207" s="150" t="n"/>
      <c r="O207" s="150" t="n"/>
      <c r="P207" s="150" t="n"/>
      <c r="Q207" s="151" t="n"/>
      <c r="R207" s="150" t="n"/>
      <c r="S207" s="150" t="n"/>
      <c r="T207" s="150" t="n"/>
      <c r="U207" s="152" t="n"/>
      <c r="V207" s="150" t="n"/>
      <c r="W207" s="150" t="n"/>
      <c r="X207" s="150" t="n"/>
      <c r="Y207" s="150" t="n"/>
      <c r="Z207" s="150" t="n"/>
      <c r="AA207" s="150" t="n"/>
      <c r="AB207" s="150" t="n"/>
      <c r="AC207" s="150" t="n"/>
      <c r="AD207" s="150" t="n"/>
      <c r="AE207" s="150" t="n"/>
      <c r="AF207" s="150" t="n"/>
      <c r="AG207" s="147">
        <f>IF(OR(C207="",G207="",G207=0),"",IFERROR(INDEX(Lists!$K$2:$K$12,MATCH(C207,Lists!$I$2:$I$12,0)),"AUD"))</f>
        <v/>
      </c>
      <c r="AH207" s="147">
        <f>IF(OR(G207="",G207=0),"",IF(G207&lt;1,TEXT(G207*100,"0")&amp;IFERROR(INDEX(Lists!$U$2:$U$12,MATCH(C207,Lists!$I$2:$I$12,0)),"c"),IFERROR(INDEX(Lists!$L$2:$L$12,MATCH(C207,Lists!$I$2:$I$12,0)),"$")&amp;IF(G207=INT(G207),TEXT(G207,"0"),TEXT(G207,"0.00")))&amp;" "&amp;AG207)</f>
        <v/>
      </c>
      <c r="AI207" s="147">
        <f>IF(X207="","",X207*IFERROR(INDEX(Lists!$M$2:$M$12,MATCH(C207,Lists!$I$2:$I$12,0)),1)/Lists!$Q$2)</f>
        <v/>
      </c>
      <c r="AJ207" s="147">
        <f>IF(Y207="","",Y207*IFERROR(INDEX(Lists!$M$2:$M$12,MATCH(C207,Lists!$I$2:$I$12,0)),1)/Lists!$Q$2)</f>
        <v/>
      </c>
      <c r="AK207" s="105" t="n"/>
      <c r="AL207" s="105" t="n"/>
      <c r="AM207" s="105" t="n"/>
      <c r="AN207" s="105" t="n"/>
      <c r="AO207" s="106" t="n"/>
    </row>
    <row r="208" ht="18" customHeight="1" s="74">
      <c r="A208" s="147">
        <f>IF(OR(F208="",C208="",D208=""),"",IFERROR(INDEX(Lists!$J$2:$J$12,MATCH(C208,Lists!$I$2:$I$12,0)),"XX")&amp;"-"&amp;D208&amp;"-"&amp;TEXT(SUMPRODUCT(($C$2:C208=C208)*($D$2:D208=D208)),"0000"))</f>
        <v/>
      </c>
      <c r="B208" s="152" t="n"/>
      <c r="C208" s="152" t="n"/>
      <c r="D208" s="152" t="n"/>
      <c r="E208" s="150" t="n"/>
      <c r="F208" s="152" t="n"/>
      <c r="G208" s="152" t="n"/>
      <c r="H208" s="152" t="n"/>
      <c r="I208" s="152" t="n"/>
      <c r="J208" s="150" t="n"/>
      <c r="K208" s="150" t="n"/>
      <c r="L208" s="150" t="n"/>
      <c r="M208" s="152" t="n"/>
      <c r="N208" s="150" t="n"/>
      <c r="O208" s="150" t="n"/>
      <c r="P208" s="150" t="n"/>
      <c r="Q208" s="151" t="n"/>
      <c r="R208" s="150" t="n"/>
      <c r="S208" s="150" t="n"/>
      <c r="T208" s="150" t="n"/>
      <c r="U208" s="152" t="n"/>
      <c r="V208" s="150" t="n"/>
      <c r="W208" s="150" t="n"/>
      <c r="X208" s="150" t="n"/>
      <c r="Y208" s="150" t="n"/>
      <c r="Z208" s="150" t="n"/>
      <c r="AA208" s="150" t="n"/>
      <c r="AB208" s="150" t="n"/>
      <c r="AC208" s="150" t="n"/>
      <c r="AD208" s="150" t="n"/>
      <c r="AE208" s="150" t="n"/>
      <c r="AF208" s="150" t="n"/>
      <c r="AG208" s="147">
        <f>IF(OR(C208="",G208="",G208=0),"",IFERROR(INDEX(Lists!$K$2:$K$12,MATCH(C208,Lists!$I$2:$I$12,0)),"AUD"))</f>
        <v/>
      </c>
      <c r="AH208" s="147">
        <f>IF(OR(G208="",G208=0),"",IF(G208&lt;1,TEXT(G208*100,"0")&amp;IFERROR(INDEX(Lists!$U$2:$U$12,MATCH(C208,Lists!$I$2:$I$12,0)),"c"),IFERROR(INDEX(Lists!$L$2:$L$12,MATCH(C208,Lists!$I$2:$I$12,0)),"$")&amp;IF(G208=INT(G208),TEXT(G208,"0"),TEXT(G208,"0.00")))&amp;" "&amp;AG208)</f>
        <v/>
      </c>
      <c r="AI208" s="147">
        <f>IF(X208="","",X208*IFERROR(INDEX(Lists!$M$2:$M$12,MATCH(C208,Lists!$I$2:$I$12,0)),1)/Lists!$Q$2)</f>
        <v/>
      </c>
      <c r="AJ208" s="147">
        <f>IF(Y208="","",Y208*IFERROR(INDEX(Lists!$M$2:$M$12,MATCH(C208,Lists!$I$2:$I$12,0)),1)/Lists!$Q$2)</f>
        <v/>
      </c>
      <c r="AK208" s="105" t="n"/>
      <c r="AL208" s="105" t="n"/>
      <c r="AM208" s="105" t="n"/>
      <c r="AN208" s="105" t="n"/>
      <c r="AO208" s="106" t="n"/>
    </row>
    <row r="209" ht="18" customHeight="1" s="74">
      <c r="A209" s="147">
        <f>IF(OR(F209="",C209="",D209=""),"",IFERROR(INDEX(Lists!$J$2:$J$12,MATCH(C209,Lists!$I$2:$I$12,0)),"XX")&amp;"-"&amp;D209&amp;"-"&amp;TEXT(SUMPRODUCT(($C$2:C209=C209)*($D$2:D209=D209)),"0000"))</f>
        <v/>
      </c>
      <c r="B209" s="152" t="n"/>
      <c r="C209" s="152" t="n"/>
      <c r="D209" s="152" t="n"/>
      <c r="E209" s="150" t="n"/>
      <c r="F209" s="152" t="n"/>
      <c r="G209" s="152" t="n"/>
      <c r="H209" s="152" t="n"/>
      <c r="I209" s="152" t="n"/>
      <c r="J209" s="150" t="n"/>
      <c r="K209" s="150" t="n"/>
      <c r="L209" s="150" t="n"/>
      <c r="M209" s="152" t="n"/>
      <c r="N209" s="150" t="n"/>
      <c r="O209" s="150" t="n"/>
      <c r="P209" s="150" t="n"/>
      <c r="Q209" s="151" t="n"/>
      <c r="R209" s="150" t="n"/>
      <c r="S209" s="150" t="n"/>
      <c r="T209" s="150" t="n"/>
      <c r="U209" s="152" t="n"/>
      <c r="V209" s="150" t="n"/>
      <c r="W209" s="150" t="n"/>
      <c r="X209" s="150" t="n"/>
      <c r="Y209" s="150" t="n"/>
      <c r="Z209" s="150" t="n"/>
      <c r="AA209" s="150" t="n"/>
      <c r="AB209" s="150" t="n"/>
      <c r="AC209" s="150" t="n"/>
      <c r="AD209" s="150" t="n"/>
      <c r="AE209" s="150" t="n"/>
      <c r="AF209" s="150" t="n"/>
      <c r="AG209" s="147">
        <f>IF(OR(C209="",G209="",G209=0),"",IFERROR(INDEX(Lists!$K$2:$K$12,MATCH(C209,Lists!$I$2:$I$12,0)),"AUD"))</f>
        <v/>
      </c>
      <c r="AH209" s="147">
        <f>IF(OR(G209="",G209=0),"",IF(G209&lt;1,TEXT(G209*100,"0")&amp;IFERROR(INDEX(Lists!$U$2:$U$12,MATCH(C209,Lists!$I$2:$I$12,0)),"c"),IFERROR(INDEX(Lists!$L$2:$L$12,MATCH(C209,Lists!$I$2:$I$12,0)),"$")&amp;IF(G209=INT(G209),TEXT(G209,"0"),TEXT(G209,"0.00")))&amp;" "&amp;AG209)</f>
        <v/>
      </c>
      <c r="AI209" s="147">
        <f>IF(X209="","",X209*IFERROR(INDEX(Lists!$M$2:$M$12,MATCH(C209,Lists!$I$2:$I$12,0)),1)/Lists!$Q$2)</f>
        <v/>
      </c>
      <c r="AJ209" s="147">
        <f>IF(Y209="","",Y209*IFERROR(INDEX(Lists!$M$2:$M$12,MATCH(C209,Lists!$I$2:$I$12,0)),1)/Lists!$Q$2)</f>
        <v/>
      </c>
      <c r="AK209" s="105" t="n"/>
      <c r="AL209" s="105" t="n"/>
      <c r="AM209" s="105" t="n"/>
      <c r="AN209" s="105" t="n"/>
      <c r="AO209" s="106" t="n"/>
    </row>
    <row r="210" ht="18" customHeight="1" s="74">
      <c r="A210" s="147">
        <f>IF(OR(F210="",C210="",D210=""),"",IFERROR(INDEX(Lists!$J$2:$J$12,MATCH(C210,Lists!$I$2:$I$12,0)),"XX")&amp;"-"&amp;D210&amp;"-"&amp;TEXT(SUMPRODUCT(($C$2:C210=C210)*($D$2:D210=D210)),"0000"))</f>
        <v/>
      </c>
      <c r="B210" s="152" t="n"/>
      <c r="C210" s="152" t="n"/>
      <c r="D210" s="152" t="n"/>
      <c r="E210" s="150" t="n"/>
      <c r="F210" s="152" t="n"/>
      <c r="G210" s="152" t="n"/>
      <c r="H210" s="152" t="n"/>
      <c r="I210" s="152" t="n"/>
      <c r="J210" s="150" t="n"/>
      <c r="K210" s="150" t="n"/>
      <c r="L210" s="150" t="n"/>
      <c r="M210" s="152" t="n"/>
      <c r="N210" s="150" t="n"/>
      <c r="O210" s="150" t="n"/>
      <c r="P210" s="150" t="n"/>
      <c r="Q210" s="151" t="n"/>
      <c r="R210" s="150" t="n"/>
      <c r="S210" s="150" t="n"/>
      <c r="T210" s="150" t="n"/>
      <c r="U210" s="152" t="n"/>
      <c r="V210" s="150" t="n"/>
      <c r="W210" s="150" t="n"/>
      <c r="X210" s="150" t="n"/>
      <c r="Y210" s="150" t="n"/>
      <c r="Z210" s="150" t="n"/>
      <c r="AA210" s="150" t="n"/>
      <c r="AB210" s="150" t="n"/>
      <c r="AC210" s="150" t="n"/>
      <c r="AD210" s="150" t="n"/>
      <c r="AE210" s="150" t="n"/>
      <c r="AF210" s="150" t="n"/>
      <c r="AG210" s="147">
        <f>IF(OR(C210="",G210="",G210=0),"",IFERROR(INDEX(Lists!$K$2:$K$12,MATCH(C210,Lists!$I$2:$I$12,0)),"AUD"))</f>
        <v/>
      </c>
      <c r="AH210" s="147">
        <f>IF(OR(G210="",G210=0),"",IF(G210&lt;1,TEXT(G210*100,"0")&amp;IFERROR(INDEX(Lists!$U$2:$U$12,MATCH(C210,Lists!$I$2:$I$12,0)),"c"),IFERROR(INDEX(Lists!$L$2:$L$12,MATCH(C210,Lists!$I$2:$I$12,0)),"$")&amp;IF(G210=INT(G210),TEXT(G210,"0"),TEXT(G210,"0.00")))&amp;" "&amp;AG210)</f>
        <v/>
      </c>
      <c r="AI210" s="147">
        <f>IF(X210="","",X210*IFERROR(INDEX(Lists!$M$2:$M$12,MATCH(C210,Lists!$I$2:$I$12,0)),1)/Lists!$Q$2)</f>
        <v/>
      </c>
      <c r="AJ210" s="147">
        <f>IF(Y210="","",Y210*IFERROR(INDEX(Lists!$M$2:$M$12,MATCH(C210,Lists!$I$2:$I$12,0)),1)/Lists!$Q$2)</f>
        <v/>
      </c>
      <c r="AK210" s="105" t="n"/>
      <c r="AL210" s="105" t="n"/>
      <c r="AM210" s="105" t="n"/>
      <c r="AN210" s="105" t="n"/>
      <c r="AO210" s="106" t="n"/>
    </row>
    <row r="211" ht="18" customHeight="1" s="74">
      <c r="A211" s="147">
        <f>IF(OR(F211="",C211="",D211=""),"",IFERROR(INDEX(Lists!$J$2:$J$12,MATCH(C211,Lists!$I$2:$I$12,0)),"XX")&amp;"-"&amp;D211&amp;"-"&amp;TEXT(SUMPRODUCT(($C$2:C211=C211)*($D$2:D211=D211)),"0000"))</f>
        <v/>
      </c>
      <c r="B211" s="152" t="n"/>
      <c r="C211" s="152" t="n"/>
      <c r="D211" s="152" t="n"/>
      <c r="E211" s="150" t="n"/>
      <c r="F211" s="152" t="n"/>
      <c r="G211" s="152" t="n"/>
      <c r="H211" s="152" t="n"/>
      <c r="I211" s="152" t="n"/>
      <c r="J211" s="150" t="n"/>
      <c r="K211" s="150" t="n"/>
      <c r="L211" s="150" t="n"/>
      <c r="M211" s="152" t="n"/>
      <c r="N211" s="150" t="n"/>
      <c r="O211" s="150" t="n"/>
      <c r="P211" s="150" t="n"/>
      <c r="Q211" s="151" t="n"/>
      <c r="R211" s="150" t="n"/>
      <c r="S211" s="150" t="n"/>
      <c r="T211" s="150" t="n"/>
      <c r="U211" s="152" t="n"/>
      <c r="V211" s="150" t="n"/>
      <c r="W211" s="150" t="n"/>
      <c r="X211" s="150" t="n"/>
      <c r="Y211" s="150" t="n"/>
      <c r="Z211" s="150" t="n"/>
      <c r="AA211" s="150" t="n"/>
      <c r="AB211" s="150" t="n"/>
      <c r="AC211" s="150" t="n"/>
      <c r="AD211" s="150" t="n"/>
      <c r="AE211" s="150" t="n"/>
      <c r="AF211" s="150" t="n"/>
      <c r="AG211" s="147">
        <f>IF(OR(C211="",G211="",G211=0),"",IFERROR(INDEX(Lists!$K$2:$K$12,MATCH(C211,Lists!$I$2:$I$12,0)),"AUD"))</f>
        <v/>
      </c>
      <c r="AH211" s="147">
        <f>IF(OR(G211="",G211=0),"",IF(G211&lt;1,TEXT(G211*100,"0")&amp;IFERROR(INDEX(Lists!$U$2:$U$12,MATCH(C211,Lists!$I$2:$I$12,0)),"c"),IFERROR(INDEX(Lists!$L$2:$L$12,MATCH(C211,Lists!$I$2:$I$12,0)),"$")&amp;IF(G211=INT(G211),TEXT(G211,"0"),TEXT(G211,"0.00")))&amp;" "&amp;AG211)</f>
        <v/>
      </c>
      <c r="AI211" s="147">
        <f>IF(X211="","",X211*IFERROR(INDEX(Lists!$M$2:$M$12,MATCH(C211,Lists!$I$2:$I$12,0)),1)/Lists!$Q$2)</f>
        <v/>
      </c>
      <c r="AJ211" s="147">
        <f>IF(Y211="","",Y211*IFERROR(INDEX(Lists!$M$2:$M$12,MATCH(C211,Lists!$I$2:$I$12,0)),1)/Lists!$Q$2)</f>
        <v/>
      </c>
      <c r="AK211" s="105" t="n"/>
      <c r="AL211" s="105" t="n"/>
      <c r="AM211" s="105" t="n"/>
      <c r="AN211" s="105" t="n"/>
      <c r="AO211" s="106" t="n"/>
    </row>
    <row r="212" ht="18" customHeight="1" s="74">
      <c r="A212" s="147">
        <f>IF(OR(F212="",C212="",D212=""),"",IFERROR(INDEX(Lists!$J$2:$J$12,MATCH(C212,Lists!$I$2:$I$12,0)),"XX")&amp;"-"&amp;D212&amp;"-"&amp;TEXT(SUMPRODUCT(($C$2:C212=C212)*($D$2:D212=D212)),"0000"))</f>
        <v/>
      </c>
      <c r="B212" s="152" t="n"/>
      <c r="C212" s="152" t="n"/>
      <c r="D212" s="152" t="n"/>
      <c r="E212" s="150" t="n"/>
      <c r="F212" s="152" t="n"/>
      <c r="G212" s="152" t="n"/>
      <c r="H212" s="152" t="n"/>
      <c r="I212" s="152" t="n"/>
      <c r="J212" s="150" t="n"/>
      <c r="K212" s="150" t="n"/>
      <c r="L212" s="150" t="n"/>
      <c r="M212" s="152" t="n"/>
      <c r="N212" s="150" t="n"/>
      <c r="O212" s="150" t="n"/>
      <c r="P212" s="150" t="n"/>
      <c r="Q212" s="151" t="n"/>
      <c r="R212" s="150" t="n"/>
      <c r="S212" s="150" t="n"/>
      <c r="T212" s="150" t="n"/>
      <c r="U212" s="152" t="n"/>
      <c r="V212" s="150" t="n"/>
      <c r="W212" s="150" t="n"/>
      <c r="X212" s="150" t="n"/>
      <c r="Y212" s="150" t="n"/>
      <c r="Z212" s="150" t="n"/>
      <c r="AA212" s="150" t="n"/>
      <c r="AB212" s="150" t="n"/>
      <c r="AC212" s="150" t="n"/>
      <c r="AD212" s="150" t="n"/>
      <c r="AE212" s="150" t="n"/>
      <c r="AF212" s="150" t="n"/>
      <c r="AG212" s="147">
        <f>IF(OR(C212="",G212="",G212=0),"",IFERROR(INDEX(Lists!$K$2:$K$12,MATCH(C212,Lists!$I$2:$I$12,0)),"AUD"))</f>
        <v/>
      </c>
      <c r="AH212" s="147">
        <f>IF(OR(G212="",G212=0),"",IF(G212&lt;1,TEXT(G212*100,"0")&amp;IFERROR(INDEX(Lists!$U$2:$U$12,MATCH(C212,Lists!$I$2:$I$12,0)),"c"),IFERROR(INDEX(Lists!$L$2:$L$12,MATCH(C212,Lists!$I$2:$I$12,0)),"$")&amp;IF(G212=INT(G212),TEXT(G212,"0"),TEXT(G212,"0.00")))&amp;" "&amp;AG212)</f>
        <v/>
      </c>
      <c r="AI212" s="147">
        <f>IF(X212="","",X212*IFERROR(INDEX(Lists!$M$2:$M$12,MATCH(C212,Lists!$I$2:$I$12,0)),1)/Lists!$Q$2)</f>
        <v/>
      </c>
      <c r="AJ212" s="147">
        <f>IF(Y212="","",Y212*IFERROR(INDEX(Lists!$M$2:$M$12,MATCH(C212,Lists!$I$2:$I$12,0)),1)/Lists!$Q$2)</f>
        <v/>
      </c>
      <c r="AK212" s="105" t="n"/>
      <c r="AL212" s="105" t="n"/>
      <c r="AM212" s="105" t="n"/>
      <c r="AN212" s="105" t="n"/>
      <c r="AO212" s="106" t="n"/>
    </row>
    <row r="213" ht="18" customHeight="1" s="74">
      <c r="A213" s="147">
        <f>IF(OR(F213="",C213="",D213=""),"",IFERROR(INDEX(Lists!$J$2:$J$12,MATCH(C213,Lists!$I$2:$I$12,0)),"XX")&amp;"-"&amp;D213&amp;"-"&amp;TEXT(SUMPRODUCT(($C$2:C213=C213)*($D$2:D213=D213)),"0000"))</f>
        <v/>
      </c>
      <c r="B213" s="152" t="n"/>
      <c r="C213" s="152" t="n"/>
      <c r="D213" s="152" t="n"/>
      <c r="E213" s="150" t="n"/>
      <c r="F213" s="152" t="n"/>
      <c r="G213" s="152" t="n"/>
      <c r="H213" s="152" t="n"/>
      <c r="I213" s="152" t="n"/>
      <c r="J213" s="150" t="n"/>
      <c r="K213" s="150" t="n"/>
      <c r="L213" s="150" t="n"/>
      <c r="M213" s="152" t="n"/>
      <c r="N213" s="150" t="n"/>
      <c r="O213" s="150" t="n"/>
      <c r="P213" s="150" t="n"/>
      <c r="Q213" s="151" t="n"/>
      <c r="R213" s="150" t="n"/>
      <c r="S213" s="150" t="n"/>
      <c r="T213" s="150" t="n"/>
      <c r="U213" s="152" t="n"/>
      <c r="V213" s="150" t="n"/>
      <c r="W213" s="150" t="n"/>
      <c r="X213" s="150" t="n"/>
      <c r="Y213" s="150" t="n"/>
      <c r="Z213" s="150" t="n"/>
      <c r="AA213" s="150" t="n"/>
      <c r="AB213" s="150" t="n"/>
      <c r="AC213" s="150" t="n"/>
      <c r="AD213" s="150" t="n"/>
      <c r="AE213" s="150" t="n"/>
      <c r="AF213" s="150" t="n"/>
      <c r="AG213" s="147">
        <f>IF(OR(C213="",G213="",G213=0),"",IFERROR(INDEX(Lists!$K$2:$K$12,MATCH(C213,Lists!$I$2:$I$12,0)),"AUD"))</f>
        <v/>
      </c>
      <c r="AH213" s="147">
        <f>IF(OR(G213="",G213=0),"",IF(G213&lt;1,TEXT(G213*100,"0")&amp;IFERROR(INDEX(Lists!$U$2:$U$12,MATCH(C213,Lists!$I$2:$I$12,0)),"c"),IFERROR(INDEX(Lists!$L$2:$L$12,MATCH(C213,Lists!$I$2:$I$12,0)),"$")&amp;IF(G213=INT(G213),TEXT(G213,"0"),TEXT(G213,"0.00")))&amp;" "&amp;AG213)</f>
        <v/>
      </c>
      <c r="AI213" s="147">
        <f>IF(X213="","",X213*IFERROR(INDEX(Lists!$M$2:$M$12,MATCH(C213,Lists!$I$2:$I$12,0)),1)/Lists!$Q$2)</f>
        <v/>
      </c>
      <c r="AJ213" s="147">
        <f>IF(Y213="","",Y213*IFERROR(INDEX(Lists!$M$2:$M$12,MATCH(C213,Lists!$I$2:$I$12,0)),1)/Lists!$Q$2)</f>
        <v/>
      </c>
      <c r="AK213" s="105" t="n"/>
      <c r="AL213" s="105" t="n"/>
      <c r="AM213" s="105" t="n"/>
      <c r="AN213" s="105" t="n"/>
      <c r="AO213" s="106" t="n"/>
    </row>
    <row r="214" ht="18" customHeight="1" s="74">
      <c r="A214" s="147">
        <f>IF(OR(F214="",C214="",D214=""),"",IFERROR(INDEX(Lists!$J$2:$J$12,MATCH(C214,Lists!$I$2:$I$12,0)),"XX")&amp;"-"&amp;D214&amp;"-"&amp;TEXT(SUMPRODUCT(($C$2:C214=C214)*($D$2:D214=D214)),"0000"))</f>
        <v/>
      </c>
      <c r="B214" s="152" t="n"/>
      <c r="C214" s="152" t="n"/>
      <c r="D214" s="152" t="n"/>
      <c r="E214" s="150" t="n"/>
      <c r="F214" s="152" t="n"/>
      <c r="G214" s="152" t="n"/>
      <c r="H214" s="152" t="n"/>
      <c r="I214" s="152" t="n"/>
      <c r="J214" s="150" t="n"/>
      <c r="K214" s="150" t="n"/>
      <c r="L214" s="150" t="n"/>
      <c r="M214" s="152" t="n"/>
      <c r="N214" s="150" t="n"/>
      <c r="O214" s="150" t="n"/>
      <c r="P214" s="150" t="n"/>
      <c r="Q214" s="151" t="n"/>
      <c r="R214" s="150" t="n"/>
      <c r="S214" s="150" t="n"/>
      <c r="T214" s="150" t="n"/>
      <c r="U214" s="152" t="n"/>
      <c r="V214" s="150" t="n"/>
      <c r="W214" s="150" t="n"/>
      <c r="X214" s="150" t="n"/>
      <c r="Y214" s="150" t="n"/>
      <c r="Z214" s="150" t="n"/>
      <c r="AA214" s="150" t="n"/>
      <c r="AB214" s="150" t="n"/>
      <c r="AC214" s="150" t="n"/>
      <c r="AD214" s="150" t="n"/>
      <c r="AE214" s="150" t="n"/>
      <c r="AF214" s="150" t="n"/>
      <c r="AG214" s="147">
        <f>IF(OR(C214="",G214="",G214=0),"",IFERROR(INDEX(Lists!$K$2:$K$12,MATCH(C214,Lists!$I$2:$I$12,0)),"AUD"))</f>
        <v/>
      </c>
      <c r="AH214" s="147">
        <f>IF(OR(G214="",G214=0),"",IF(G214&lt;1,TEXT(G214*100,"0")&amp;IFERROR(INDEX(Lists!$U$2:$U$12,MATCH(C214,Lists!$I$2:$I$12,0)),"c"),IFERROR(INDEX(Lists!$L$2:$L$12,MATCH(C214,Lists!$I$2:$I$12,0)),"$")&amp;IF(G214=INT(G214),TEXT(G214,"0"),TEXT(G214,"0.00")))&amp;" "&amp;AG214)</f>
        <v/>
      </c>
      <c r="AI214" s="147">
        <f>IF(X214="","",X214*IFERROR(INDEX(Lists!$M$2:$M$12,MATCH(C214,Lists!$I$2:$I$12,0)),1)/Lists!$Q$2)</f>
        <v/>
      </c>
      <c r="AJ214" s="147">
        <f>IF(Y214="","",Y214*IFERROR(INDEX(Lists!$M$2:$M$12,MATCH(C214,Lists!$I$2:$I$12,0)),1)/Lists!$Q$2)</f>
        <v/>
      </c>
      <c r="AK214" s="105" t="n"/>
      <c r="AL214" s="105" t="n"/>
      <c r="AM214" s="105" t="n"/>
      <c r="AN214" s="105" t="n"/>
      <c r="AO214" s="106" t="n"/>
    </row>
    <row r="215" ht="18" customHeight="1" s="74">
      <c r="A215" s="147">
        <f>IF(OR(F215="",C215="",D215=""),"",IFERROR(INDEX(Lists!$J$2:$J$12,MATCH(C215,Lists!$I$2:$I$12,0)),"XX")&amp;"-"&amp;D215&amp;"-"&amp;TEXT(SUMPRODUCT(($C$2:C215=C215)*($D$2:D215=D215)),"0000"))</f>
        <v/>
      </c>
      <c r="B215" s="152" t="n"/>
      <c r="C215" s="152" t="n"/>
      <c r="D215" s="152" t="n"/>
      <c r="E215" s="150" t="n"/>
      <c r="F215" s="152" t="n"/>
      <c r="G215" s="152" t="n"/>
      <c r="H215" s="152" t="n"/>
      <c r="I215" s="152" t="n"/>
      <c r="J215" s="150" t="n"/>
      <c r="K215" s="150" t="n"/>
      <c r="L215" s="150" t="n"/>
      <c r="M215" s="152" t="n"/>
      <c r="N215" s="150" t="n"/>
      <c r="O215" s="150" t="n"/>
      <c r="P215" s="150" t="n"/>
      <c r="Q215" s="151" t="n"/>
      <c r="R215" s="150" t="n"/>
      <c r="S215" s="150" t="n"/>
      <c r="T215" s="150" t="n"/>
      <c r="U215" s="152" t="n"/>
      <c r="V215" s="150" t="n"/>
      <c r="W215" s="150" t="n"/>
      <c r="X215" s="150" t="n"/>
      <c r="Y215" s="150" t="n"/>
      <c r="Z215" s="150" t="n"/>
      <c r="AA215" s="150" t="n"/>
      <c r="AB215" s="150" t="n"/>
      <c r="AC215" s="150" t="n"/>
      <c r="AD215" s="150" t="n"/>
      <c r="AE215" s="150" t="n"/>
      <c r="AF215" s="150" t="n"/>
      <c r="AG215" s="147">
        <f>IF(OR(C215="",G215="",G215=0),"",IFERROR(INDEX(Lists!$K$2:$K$12,MATCH(C215,Lists!$I$2:$I$12,0)),"AUD"))</f>
        <v/>
      </c>
      <c r="AH215" s="147">
        <f>IF(OR(G215="",G215=0),"",IF(G215&lt;1,TEXT(G215*100,"0")&amp;IFERROR(INDEX(Lists!$U$2:$U$12,MATCH(C215,Lists!$I$2:$I$12,0)),"c"),IFERROR(INDEX(Lists!$L$2:$L$12,MATCH(C215,Lists!$I$2:$I$12,0)),"$")&amp;IF(G215=INT(G215),TEXT(G215,"0"),TEXT(G215,"0.00")))&amp;" "&amp;AG215)</f>
        <v/>
      </c>
      <c r="AI215" s="147">
        <f>IF(X215="","",X215*IFERROR(INDEX(Lists!$M$2:$M$12,MATCH(C215,Lists!$I$2:$I$12,0)),1)/Lists!$Q$2)</f>
        <v/>
      </c>
      <c r="AJ215" s="147">
        <f>IF(Y215="","",Y215*IFERROR(INDEX(Lists!$M$2:$M$12,MATCH(C215,Lists!$I$2:$I$12,0)),1)/Lists!$Q$2)</f>
        <v/>
      </c>
      <c r="AK215" s="105" t="n"/>
      <c r="AL215" s="105" t="n"/>
      <c r="AM215" s="105" t="n"/>
      <c r="AN215" s="105" t="n"/>
      <c r="AO215" s="106" t="n"/>
    </row>
    <row r="216" ht="18" customHeight="1" s="74">
      <c r="A216" s="147">
        <f>IF(OR(F216="",C216="",D216=""),"",IFERROR(INDEX(Lists!$J$2:$J$12,MATCH(C216,Lists!$I$2:$I$12,0)),"XX")&amp;"-"&amp;D216&amp;"-"&amp;TEXT(SUMPRODUCT(($C$2:C216=C216)*($D$2:D216=D216)),"0000"))</f>
        <v/>
      </c>
      <c r="B216" s="152" t="n"/>
      <c r="C216" s="152" t="n"/>
      <c r="D216" s="152" t="n"/>
      <c r="E216" s="150" t="n"/>
      <c r="F216" s="152" t="n"/>
      <c r="G216" s="152" t="n"/>
      <c r="H216" s="152" t="n"/>
      <c r="I216" s="152" t="n"/>
      <c r="J216" s="150" t="n"/>
      <c r="K216" s="150" t="n"/>
      <c r="L216" s="150" t="n"/>
      <c r="M216" s="152" t="n"/>
      <c r="N216" s="150" t="n"/>
      <c r="O216" s="150" t="n"/>
      <c r="P216" s="150" t="n"/>
      <c r="Q216" s="151" t="n"/>
      <c r="R216" s="150" t="n"/>
      <c r="S216" s="150" t="n"/>
      <c r="T216" s="150" t="n"/>
      <c r="U216" s="152" t="n"/>
      <c r="V216" s="150" t="n"/>
      <c r="W216" s="150" t="n"/>
      <c r="X216" s="150" t="n"/>
      <c r="Y216" s="150" t="n"/>
      <c r="Z216" s="150" t="n"/>
      <c r="AA216" s="150" t="n"/>
      <c r="AB216" s="150" t="n"/>
      <c r="AC216" s="150" t="n"/>
      <c r="AD216" s="150" t="n"/>
      <c r="AE216" s="150" t="n"/>
      <c r="AF216" s="150" t="n"/>
      <c r="AG216" s="147">
        <f>IF(OR(C216="",G216="",G216=0),"",IFERROR(INDEX(Lists!$K$2:$K$12,MATCH(C216,Lists!$I$2:$I$12,0)),"AUD"))</f>
        <v/>
      </c>
      <c r="AH216" s="147">
        <f>IF(OR(G216="",G216=0),"",IF(G216&lt;1,TEXT(G216*100,"0")&amp;IFERROR(INDEX(Lists!$U$2:$U$12,MATCH(C216,Lists!$I$2:$I$12,0)),"c"),IFERROR(INDEX(Lists!$L$2:$L$12,MATCH(C216,Lists!$I$2:$I$12,0)),"$")&amp;IF(G216=INT(G216),TEXT(G216,"0"),TEXT(G216,"0.00")))&amp;" "&amp;AG216)</f>
        <v/>
      </c>
      <c r="AI216" s="147">
        <f>IF(X216="","",X216*IFERROR(INDEX(Lists!$M$2:$M$12,MATCH(C216,Lists!$I$2:$I$12,0)),1)/Lists!$Q$2)</f>
        <v/>
      </c>
      <c r="AJ216" s="147">
        <f>IF(Y216="","",Y216*IFERROR(INDEX(Lists!$M$2:$M$12,MATCH(C216,Lists!$I$2:$I$12,0)),1)/Lists!$Q$2)</f>
        <v/>
      </c>
      <c r="AK216" s="105" t="n"/>
      <c r="AL216" s="105" t="n"/>
      <c r="AM216" s="105" t="n"/>
      <c r="AN216" s="105" t="n"/>
      <c r="AO216" s="106" t="n"/>
    </row>
    <row r="217" ht="18" customHeight="1" s="74">
      <c r="A217" s="147">
        <f>IF(OR(F217="",C217="",D217=""),"",IFERROR(INDEX(Lists!$J$2:$J$12,MATCH(C217,Lists!$I$2:$I$12,0)),"XX")&amp;"-"&amp;D217&amp;"-"&amp;TEXT(SUMPRODUCT(($C$2:C217=C217)*($D$2:D217=D217)),"0000"))</f>
        <v/>
      </c>
      <c r="B217" s="152" t="n"/>
      <c r="C217" s="152" t="n"/>
      <c r="D217" s="152" t="n"/>
      <c r="E217" s="150" t="n"/>
      <c r="F217" s="152" t="n"/>
      <c r="G217" s="152" t="n"/>
      <c r="H217" s="152" t="n"/>
      <c r="I217" s="152" t="n"/>
      <c r="J217" s="150" t="n"/>
      <c r="K217" s="150" t="n"/>
      <c r="L217" s="150" t="n"/>
      <c r="M217" s="152" t="n"/>
      <c r="N217" s="150" t="n"/>
      <c r="O217" s="150" t="n"/>
      <c r="P217" s="150" t="n"/>
      <c r="Q217" s="151" t="n"/>
      <c r="R217" s="150" t="n"/>
      <c r="S217" s="150" t="n"/>
      <c r="T217" s="150" t="n"/>
      <c r="U217" s="152" t="n"/>
      <c r="V217" s="150" t="n"/>
      <c r="W217" s="150" t="n"/>
      <c r="X217" s="150" t="n"/>
      <c r="Y217" s="150" t="n"/>
      <c r="Z217" s="150" t="n"/>
      <c r="AA217" s="150" t="n"/>
      <c r="AB217" s="150" t="n"/>
      <c r="AC217" s="150" t="n"/>
      <c r="AD217" s="150" t="n"/>
      <c r="AE217" s="150" t="n"/>
      <c r="AF217" s="150" t="n"/>
      <c r="AG217" s="147">
        <f>IF(OR(C217="",G217="",G217=0),"",IFERROR(INDEX(Lists!$K$2:$K$12,MATCH(C217,Lists!$I$2:$I$12,0)),"AUD"))</f>
        <v/>
      </c>
      <c r="AH217" s="147">
        <f>IF(OR(G217="",G217=0),"",IF(G217&lt;1,TEXT(G217*100,"0")&amp;IFERROR(INDEX(Lists!$U$2:$U$12,MATCH(C217,Lists!$I$2:$I$12,0)),"c"),IFERROR(INDEX(Lists!$L$2:$L$12,MATCH(C217,Lists!$I$2:$I$12,0)),"$")&amp;IF(G217=INT(G217),TEXT(G217,"0"),TEXT(G217,"0.00")))&amp;" "&amp;AG217)</f>
        <v/>
      </c>
      <c r="AI217" s="147">
        <f>IF(X217="","",X217*IFERROR(INDEX(Lists!$M$2:$M$12,MATCH(C217,Lists!$I$2:$I$12,0)),1)/Lists!$Q$2)</f>
        <v/>
      </c>
      <c r="AJ217" s="147">
        <f>IF(Y217="","",Y217*IFERROR(INDEX(Lists!$M$2:$M$12,MATCH(C217,Lists!$I$2:$I$12,0)),1)/Lists!$Q$2)</f>
        <v/>
      </c>
      <c r="AK217" s="105" t="n"/>
      <c r="AL217" s="105" t="n"/>
      <c r="AM217" s="105" t="n"/>
      <c r="AN217" s="105" t="n"/>
      <c r="AO217" s="106" t="n"/>
    </row>
    <row r="218" ht="18" customHeight="1" s="74">
      <c r="A218" s="147">
        <f>IF(OR(F218="",C218="",D218=""),"",IFERROR(INDEX(Lists!$J$2:$J$12,MATCH(C218,Lists!$I$2:$I$12,0)),"XX")&amp;"-"&amp;D218&amp;"-"&amp;TEXT(SUMPRODUCT(($C$2:C218=C218)*($D$2:D218=D218)),"0000"))</f>
        <v/>
      </c>
      <c r="B218" s="152" t="n"/>
      <c r="C218" s="152" t="n"/>
      <c r="D218" s="152" t="n"/>
      <c r="E218" s="150" t="n"/>
      <c r="F218" s="152" t="n"/>
      <c r="G218" s="152" t="n"/>
      <c r="H218" s="152" t="n"/>
      <c r="I218" s="152" t="n"/>
      <c r="J218" s="150" t="n"/>
      <c r="K218" s="150" t="n"/>
      <c r="L218" s="150" t="n"/>
      <c r="M218" s="152" t="n"/>
      <c r="N218" s="150" t="n"/>
      <c r="O218" s="150" t="n"/>
      <c r="P218" s="150" t="n"/>
      <c r="Q218" s="151" t="n"/>
      <c r="R218" s="150" t="n"/>
      <c r="S218" s="150" t="n"/>
      <c r="T218" s="150" t="n"/>
      <c r="U218" s="152" t="n"/>
      <c r="V218" s="150" t="n"/>
      <c r="W218" s="150" t="n"/>
      <c r="X218" s="150" t="n"/>
      <c r="Y218" s="150" t="n"/>
      <c r="Z218" s="150" t="n"/>
      <c r="AA218" s="150" t="n"/>
      <c r="AB218" s="150" t="n"/>
      <c r="AC218" s="150" t="n"/>
      <c r="AD218" s="150" t="n"/>
      <c r="AE218" s="150" t="n"/>
      <c r="AF218" s="150" t="n"/>
      <c r="AG218" s="147">
        <f>IF(OR(C218="",G218="",G218=0),"",IFERROR(INDEX(Lists!$K$2:$K$12,MATCH(C218,Lists!$I$2:$I$12,0)),"AUD"))</f>
        <v/>
      </c>
      <c r="AH218" s="147">
        <f>IF(OR(G218="",G218=0),"",IF(G218&lt;1,TEXT(G218*100,"0")&amp;IFERROR(INDEX(Lists!$U$2:$U$12,MATCH(C218,Lists!$I$2:$I$12,0)),"c"),IFERROR(INDEX(Lists!$L$2:$L$12,MATCH(C218,Lists!$I$2:$I$12,0)),"$")&amp;IF(G218=INT(G218),TEXT(G218,"0"),TEXT(G218,"0.00")))&amp;" "&amp;AG218)</f>
        <v/>
      </c>
      <c r="AI218" s="147">
        <f>IF(X218="","",X218*IFERROR(INDEX(Lists!$M$2:$M$12,MATCH(C218,Lists!$I$2:$I$12,0)),1)/Lists!$Q$2)</f>
        <v/>
      </c>
      <c r="AJ218" s="147">
        <f>IF(Y218="","",Y218*IFERROR(INDEX(Lists!$M$2:$M$12,MATCH(C218,Lists!$I$2:$I$12,0)),1)/Lists!$Q$2)</f>
        <v/>
      </c>
      <c r="AK218" s="105" t="n"/>
      <c r="AL218" s="105" t="n"/>
      <c r="AM218" s="105" t="n"/>
      <c r="AN218" s="105" t="n"/>
      <c r="AO218" s="106" t="n"/>
    </row>
    <row r="219" ht="18" customHeight="1" s="74">
      <c r="A219" s="147">
        <f>IF(OR(F219="",C219="",D219=""),"",IFERROR(INDEX(Lists!$J$2:$J$12,MATCH(C219,Lists!$I$2:$I$12,0)),"XX")&amp;"-"&amp;D219&amp;"-"&amp;TEXT(SUMPRODUCT(($C$2:C219=C219)*($D$2:D219=D219)),"0000"))</f>
        <v/>
      </c>
      <c r="B219" s="152" t="n"/>
      <c r="C219" s="152" t="n"/>
      <c r="D219" s="152" t="n"/>
      <c r="E219" s="150" t="n"/>
      <c r="F219" s="152" t="n"/>
      <c r="G219" s="152" t="n"/>
      <c r="H219" s="152" t="n"/>
      <c r="I219" s="152" t="n"/>
      <c r="J219" s="150" t="n"/>
      <c r="K219" s="150" t="n"/>
      <c r="L219" s="150" t="n"/>
      <c r="M219" s="152" t="n"/>
      <c r="N219" s="150" t="n"/>
      <c r="O219" s="150" t="n"/>
      <c r="P219" s="150" t="n"/>
      <c r="Q219" s="151" t="n"/>
      <c r="R219" s="150" t="n"/>
      <c r="S219" s="150" t="n"/>
      <c r="T219" s="150" t="n"/>
      <c r="U219" s="152" t="n"/>
      <c r="V219" s="150" t="n"/>
      <c r="W219" s="150" t="n"/>
      <c r="X219" s="150" t="n"/>
      <c r="Y219" s="150" t="n"/>
      <c r="Z219" s="150" t="n"/>
      <c r="AA219" s="150" t="n"/>
      <c r="AB219" s="150" t="n"/>
      <c r="AC219" s="150" t="n"/>
      <c r="AD219" s="150" t="n"/>
      <c r="AE219" s="150" t="n"/>
      <c r="AF219" s="150" t="n"/>
      <c r="AG219" s="147">
        <f>IF(OR(C219="",G219="",G219=0),"",IFERROR(INDEX(Lists!$K$2:$K$12,MATCH(C219,Lists!$I$2:$I$12,0)),"AUD"))</f>
        <v/>
      </c>
      <c r="AH219" s="147">
        <f>IF(OR(G219="",G219=0),"",IF(G219&lt;1,TEXT(G219*100,"0")&amp;IFERROR(INDEX(Lists!$U$2:$U$12,MATCH(C219,Lists!$I$2:$I$12,0)),"c"),IFERROR(INDEX(Lists!$L$2:$L$12,MATCH(C219,Lists!$I$2:$I$12,0)),"$")&amp;IF(G219=INT(G219),TEXT(G219,"0"),TEXT(G219,"0.00")))&amp;" "&amp;AG219)</f>
        <v/>
      </c>
      <c r="AI219" s="147">
        <f>IF(X219="","",X219*IFERROR(INDEX(Lists!$M$2:$M$12,MATCH(C219,Lists!$I$2:$I$12,0)),1)/Lists!$Q$2)</f>
        <v/>
      </c>
      <c r="AJ219" s="147">
        <f>IF(Y219="","",Y219*IFERROR(INDEX(Lists!$M$2:$M$12,MATCH(C219,Lists!$I$2:$I$12,0)),1)/Lists!$Q$2)</f>
        <v/>
      </c>
      <c r="AK219" s="105" t="n"/>
      <c r="AL219" s="105" t="n"/>
      <c r="AM219" s="105" t="n"/>
      <c r="AN219" s="105" t="n"/>
      <c r="AO219" s="106" t="n"/>
    </row>
    <row r="220" ht="18" customHeight="1" s="74">
      <c r="A220" s="147">
        <f>IF(OR(F220="",C220="",D220=""),"",IFERROR(INDEX(Lists!$J$2:$J$12,MATCH(C220,Lists!$I$2:$I$12,0)),"XX")&amp;"-"&amp;D220&amp;"-"&amp;TEXT(SUMPRODUCT(($C$2:C220=C220)*($D$2:D220=D220)),"0000"))</f>
        <v/>
      </c>
      <c r="B220" s="152" t="n"/>
      <c r="C220" s="152" t="n"/>
      <c r="D220" s="152" t="n"/>
      <c r="E220" s="150" t="n"/>
      <c r="F220" s="152" t="n"/>
      <c r="G220" s="152" t="n"/>
      <c r="H220" s="152" t="n"/>
      <c r="I220" s="152" t="n"/>
      <c r="J220" s="150" t="n"/>
      <c r="K220" s="150" t="n"/>
      <c r="L220" s="150" t="n"/>
      <c r="M220" s="152" t="n"/>
      <c r="N220" s="150" t="n"/>
      <c r="O220" s="150" t="n"/>
      <c r="P220" s="150" t="n"/>
      <c r="Q220" s="151" t="n"/>
      <c r="R220" s="150" t="n"/>
      <c r="S220" s="150" t="n"/>
      <c r="T220" s="150" t="n"/>
      <c r="U220" s="152" t="n"/>
      <c r="V220" s="150" t="n"/>
      <c r="W220" s="150" t="n"/>
      <c r="X220" s="150" t="n"/>
      <c r="Y220" s="150" t="n"/>
      <c r="Z220" s="150" t="n"/>
      <c r="AA220" s="150" t="n"/>
      <c r="AB220" s="150" t="n"/>
      <c r="AC220" s="150" t="n"/>
      <c r="AD220" s="150" t="n"/>
      <c r="AE220" s="150" t="n"/>
      <c r="AF220" s="150" t="n"/>
      <c r="AG220" s="147">
        <f>IF(OR(C220="",G220="",G220=0),"",IFERROR(INDEX(Lists!$K$2:$K$12,MATCH(C220,Lists!$I$2:$I$12,0)),"AUD"))</f>
        <v/>
      </c>
      <c r="AH220" s="147">
        <f>IF(OR(G220="",G220=0),"",IF(G220&lt;1,TEXT(G220*100,"0")&amp;IFERROR(INDEX(Lists!$U$2:$U$12,MATCH(C220,Lists!$I$2:$I$12,0)),"c"),IFERROR(INDEX(Lists!$L$2:$L$12,MATCH(C220,Lists!$I$2:$I$12,0)),"$")&amp;IF(G220=INT(G220),TEXT(G220,"0"),TEXT(G220,"0.00")))&amp;" "&amp;AG220)</f>
        <v/>
      </c>
      <c r="AI220" s="147">
        <f>IF(X220="","",X220*IFERROR(INDEX(Lists!$M$2:$M$12,MATCH(C220,Lists!$I$2:$I$12,0)),1)/Lists!$Q$2)</f>
        <v/>
      </c>
      <c r="AJ220" s="147">
        <f>IF(Y220="","",Y220*IFERROR(INDEX(Lists!$M$2:$M$12,MATCH(C220,Lists!$I$2:$I$12,0)),1)/Lists!$Q$2)</f>
        <v/>
      </c>
      <c r="AK220" s="105" t="n"/>
      <c r="AL220" s="105" t="n"/>
      <c r="AM220" s="105" t="n"/>
      <c r="AN220" s="105" t="n"/>
      <c r="AO220" s="106" t="n"/>
    </row>
    <row r="221" ht="18" customHeight="1" s="74">
      <c r="A221" s="147">
        <f>IF(OR(F221="",C221="",D221=""),"",IFERROR(INDEX(Lists!$J$2:$J$12,MATCH(C221,Lists!$I$2:$I$12,0)),"XX")&amp;"-"&amp;D221&amp;"-"&amp;TEXT(SUMPRODUCT(($C$2:C221=C221)*($D$2:D221=D221)),"0000"))</f>
        <v/>
      </c>
      <c r="B221" s="152" t="n"/>
      <c r="C221" s="152" t="n"/>
      <c r="D221" s="152" t="n"/>
      <c r="E221" s="150" t="n"/>
      <c r="F221" s="152" t="n"/>
      <c r="G221" s="152" t="n"/>
      <c r="H221" s="152" t="n"/>
      <c r="I221" s="152" t="n"/>
      <c r="J221" s="150" t="n"/>
      <c r="K221" s="150" t="n"/>
      <c r="L221" s="150" t="n"/>
      <c r="M221" s="152" t="n"/>
      <c r="N221" s="150" t="n"/>
      <c r="O221" s="150" t="n"/>
      <c r="P221" s="150" t="n"/>
      <c r="Q221" s="151" t="n"/>
      <c r="R221" s="150" t="n"/>
      <c r="S221" s="150" t="n"/>
      <c r="T221" s="150" t="n"/>
      <c r="U221" s="152" t="n"/>
      <c r="V221" s="150" t="n"/>
      <c r="W221" s="150" t="n"/>
      <c r="X221" s="150" t="n"/>
      <c r="Y221" s="150" t="n"/>
      <c r="Z221" s="150" t="n"/>
      <c r="AA221" s="150" t="n"/>
      <c r="AB221" s="150" t="n"/>
      <c r="AC221" s="150" t="n"/>
      <c r="AD221" s="150" t="n"/>
      <c r="AE221" s="150" t="n"/>
      <c r="AF221" s="150" t="n"/>
      <c r="AG221" s="147">
        <f>IF(OR(C221="",G221="",G221=0),"",IFERROR(INDEX(Lists!$K$2:$K$12,MATCH(C221,Lists!$I$2:$I$12,0)),"AUD"))</f>
        <v/>
      </c>
      <c r="AH221" s="147">
        <f>IF(OR(G221="",G221=0),"",IF(G221&lt;1,TEXT(G221*100,"0")&amp;IFERROR(INDEX(Lists!$U$2:$U$12,MATCH(C221,Lists!$I$2:$I$12,0)),"c"),IFERROR(INDEX(Lists!$L$2:$L$12,MATCH(C221,Lists!$I$2:$I$12,0)),"$")&amp;IF(G221=INT(G221),TEXT(G221,"0"),TEXT(G221,"0.00")))&amp;" "&amp;AG221)</f>
        <v/>
      </c>
      <c r="AI221" s="147">
        <f>IF(X221="","",X221*IFERROR(INDEX(Lists!$M$2:$M$12,MATCH(C221,Lists!$I$2:$I$12,0)),1)/Lists!$Q$2)</f>
        <v/>
      </c>
      <c r="AJ221" s="147">
        <f>IF(Y221="","",Y221*IFERROR(INDEX(Lists!$M$2:$M$12,MATCH(C221,Lists!$I$2:$I$12,0)),1)/Lists!$Q$2)</f>
        <v/>
      </c>
      <c r="AK221" s="105" t="n"/>
      <c r="AL221" s="105" t="n"/>
      <c r="AM221" s="105" t="n"/>
      <c r="AN221" s="105" t="n"/>
      <c r="AO221" s="106" t="n"/>
    </row>
    <row r="222" ht="18" customHeight="1" s="74">
      <c r="A222" s="147">
        <f>IF(OR(F222="",C222="",D222=""),"",IFERROR(INDEX(Lists!$J$2:$J$12,MATCH(C222,Lists!$I$2:$I$12,0)),"XX")&amp;"-"&amp;D222&amp;"-"&amp;TEXT(SUMPRODUCT(($C$2:C222=C222)*($D$2:D222=D222)),"0000"))</f>
        <v/>
      </c>
      <c r="B222" s="152" t="n"/>
      <c r="C222" s="152" t="n"/>
      <c r="D222" s="152" t="n"/>
      <c r="E222" s="150" t="n"/>
      <c r="F222" s="152" t="n"/>
      <c r="G222" s="152" t="n"/>
      <c r="H222" s="152" t="n"/>
      <c r="I222" s="152" t="n"/>
      <c r="J222" s="150" t="n"/>
      <c r="K222" s="150" t="n"/>
      <c r="L222" s="150" t="n"/>
      <c r="M222" s="152" t="n"/>
      <c r="N222" s="150" t="n"/>
      <c r="O222" s="150" t="n"/>
      <c r="P222" s="150" t="n"/>
      <c r="Q222" s="151" t="n"/>
      <c r="R222" s="150" t="n"/>
      <c r="S222" s="150" t="n"/>
      <c r="T222" s="150" t="n"/>
      <c r="U222" s="152" t="n"/>
      <c r="V222" s="150" t="n"/>
      <c r="W222" s="150" t="n"/>
      <c r="X222" s="150" t="n"/>
      <c r="Y222" s="150" t="n"/>
      <c r="Z222" s="150" t="n"/>
      <c r="AA222" s="150" t="n"/>
      <c r="AB222" s="150" t="n"/>
      <c r="AC222" s="150" t="n"/>
      <c r="AD222" s="150" t="n"/>
      <c r="AE222" s="150" t="n"/>
      <c r="AF222" s="150" t="n"/>
      <c r="AG222" s="147">
        <f>IF(OR(C222="",G222="",G222=0),"",IFERROR(INDEX(Lists!$K$2:$K$12,MATCH(C222,Lists!$I$2:$I$12,0)),"AUD"))</f>
        <v/>
      </c>
      <c r="AH222" s="147">
        <f>IF(OR(G222="",G222=0),"",IF(G222&lt;1,TEXT(G222*100,"0")&amp;IFERROR(INDEX(Lists!$U$2:$U$12,MATCH(C222,Lists!$I$2:$I$12,0)),"c"),IFERROR(INDEX(Lists!$L$2:$L$12,MATCH(C222,Lists!$I$2:$I$12,0)),"$")&amp;IF(G222=INT(G222),TEXT(G222,"0"),TEXT(G222,"0.00")))&amp;" "&amp;AG222)</f>
        <v/>
      </c>
      <c r="AI222" s="147">
        <f>IF(X222="","",X222*IFERROR(INDEX(Lists!$M$2:$M$12,MATCH(C222,Lists!$I$2:$I$12,0)),1)/Lists!$Q$2)</f>
        <v/>
      </c>
      <c r="AJ222" s="147">
        <f>IF(Y222="","",Y222*IFERROR(INDEX(Lists!$M$2:$M$12,MATCH(C222,Lists!$I$2:$I$12,0)),1)/Lists!$Q$2)</f>
        <v/>
      </c>
      <c r="AK222" s="105" t="n"/>
      <c r="AL222" s="105" t="n"/>
      <c r="AM222" s="105" t="n"/>
      <c r="AN222" s="105" t="n"/>
      <c r="AO222" s="106" t="n"/>
    </row>
    <row r="223" ht="18" customHeight="1" s="74">
      <c r="A223" s="147">
        <f>IF(OR(F223="",C223="",D223=""),"",IFERROR(INDEX(Lists!$J$2:$J$12,MATCH(C223,Lists!$I$2:$I$12,0)),"XX")&amp;"-"&amp;D223&amp;"-"&amp;TEXT(SUMPRODUCT(($C$2:C223=C223)*($D$2:D223=D223)),"0000"))</f>
        <v/>
      </c>
      <c r="B223" s="152" t="n"/>
      <c r="C223" s="152" t="n"/>
      <c r="D223" s="152" t="n"/>
      <c r="E223" s="150" t="n"/>
      <c r="F223" s="152" t="n"/>
      <c r="G223" s="152" t="n"/>
      <c r="H223" s="152" t="n"/>
      <c r="I223" s="152" t="n"/>
      <c r="J223" s="150" t="n"/>
      <c r="K223" s="150" t="n"/>
      <c r="L223" s="150" t="n"/>
      <c r="M223" s="152" t="n"/>
      <c r="N223" s="150" t="n"/>
      <c r="O223" s="150" t="n"/>
      <c r="P223" s="150" t="n"/>
      <c r="Q223" s="151" t="n"/>
      <c r="R223" s="150" t="n"/>
      <c r="S223" s="150" t="n"/>
      <c r="T223" s="150" t="n"/>
      <c r="U223" s="152" t="n"/>
      <c r="V223" s="150" t="n"/>
      <c r="W223" s="150" t="n"/>
      <c r="X223" s="150" t="n"/>
      <c r="Y223" s="150" t="n"/>
      <c r="Z223" s="150" t="n"/>
      <c r="AA223" s="150" t="n"/>
      <c r="AB223" s="150" t="n"/>
      <c r="AC223" s="150" t="n"/>
      <c r="AD223" s="150" t="n"/>
      <c r="AE223" s="150" t="n"/>
      <c r="AF223" s="150" t="n"/>
      <c r="AG223" s="147">
        <f>IF(OR(C223="",G223="",G223=0),"",IFERROR(INDEX(Lists!$K$2:$K$12,MATCH(C223,Lists!$I$2:$I$12,0)),"AUD"))</f>
        <v/>
      </c>
      <c r="AH223" s="147">
        <f>IF(OR(G223="",G223=0),"",IF(G223&lt;1,TEXT(G223*100,"0")&amp;IFERROR(INDEX(Lists!$U$2:$U$12,MATCH(C223,Lists!$I$2:$I$12,0)),"c"),IFERROR(INDEX(Lists!$L$2:$L$12,MATCH(C223,Lists!$I$2:$I$12,0)),"$")&amp;IF(G223=INT(G223),TEXT(G223,"0"),TEXT(G223,"0.00")))&amp;" "&amp;AG223)</f>
        <v/>
      </c>
      <c r="AI223" s="147">
        <f>IF(X223="","",X223*IFERROR(INDEX(Lists!$M$2:$M$12,MATCH(C223,Lists!$I$2:$I$12,0)),1)/Lists!$Q$2)</f>
        <v/>
      </c>
      <c r="AJ223" s="147">
        <f>IF(Y223="","",Y223*IFERROR(INDEX(Lists!$M$2:$M$12,MATCH(C223,Lists!$I$2:$I$12,0)),1)/Lists!$Q$2)</f>
        <v/>
      </c>
      <c r="AK223" s="105" t="n"/>
      <c r="AL223" s="105" t="n"/>
      <c r="AM223" s="105" t="n"/>
      <c r="AN223" s="105" t="n"/>
      <c r="AO223" s="106" t="n"/>
    </row>
    <row r="224" ht="18" customHeight="1" s="74">
      <c r="A224" s="147">
        <f>IF(OR(F224="",C224="",D224=""),"",IFERROR(INDEX(Lists!$J$2:$J$12,MATCH(C224,Lists!$I$2:$I$12,0)),"XX")&amp;"-"&amp;D224&amp;"-"&amp;TEXT(SUMPRODUCT(($C$2:C224=C224)*($D$2:D224=D224)),"0000"))</f>
        <v/>
      </c>
      <c r="B224" s="152" t="n"/>
      <c r="C224" s="152" t="n"/>
      <c r="D224" s="152" t="n"/>
      <c r="E224" s="150" t="n"/>
      <c r="F224" s="152" t="n"/>
      <c r="G224" s="152" t="n"/>
      <c r="H224" s="152" t="n"/>
      <c r="I224" s="152" t="n"/>
      <c r="J224" s="150" t="n"/>
      <c r="K224" s="150" t="n"/>
      <c r="L224" s="150" t="n"/>
      <c r="M224" s="152" t="n"/>
      <c r="N224" s="150" t="n"/>
      <c r="O224" s="150" t="n"/>
      <c r="P224" s="150" t="n"/>
      <c r="Q224" s="151" t="n"/>
      <c r="R224" s="150" t="n"/>
      <c r="S224" s="150" t="n"/>
      <c r="T224" s="150" t="n"/>
      <c r="U224" s="152" t="n"/>
      <c r="V224" s="150" t="n"/>
      <c r="W224" s="150" t="n"/>
      <c r="X224" s="150" t="n"/>
      <c r="Y224" s="150" t="n"/>
      <c r="Z224" s="150" t="n"/>
      <c r="AA224" s="150" t="n"/>
      <c r="AB224" s="150" t="n"/>
      <c r="AC224" s="150" t="n"/>
      <c r="AD224" s="150" t="n"/>
      <c r="AE224" s="150" t="n"/>
      <c r="AF224" s="150" t="n"/>
      <c r="AG224" s="147">
        <f>IF(OR(C224="",G224="",G224=0),"",IFERROR(INDEX(Lists!$K$2:$K$12,MATCH(C224,Lists!$I$2:$I$12,0)),"AUD"))</f>
        <v/>
      </c>
      <c r="AH224" s="147">
        <f>IF(OR(G224="",G224=0),"",IF(G224&lt;1,TEXT(G224*100,"0")&amp;IFERROR(INDEX(Lists!$U$2:$U$12,MATCH(C224,Lists!$I$2:$I$12,0)),"c"),IFERROR(INDEX(Lists!$L$2:$L$12,MATCH(C224,Lists!$I$2:$I$12,0)),"$")&amp;IF(G224=INT(G224),TEXT(G224,"0"),TEXT(G224,"0.00")))&amp;" "&amp;AG224)</f>
        <v/>
      </c>
      <c r="AI224" s="147">
        <f>IF(X224="","",X224*IFERROR(INDEX(Lists!$M$2:$M$12,MATCH(C224,Lists!$I$2:$I$12,0)),1)/Lists!$Q$2)</f>
        <v/>
      </c>
      <c r="AJ224" s="147">
        <f>IF(Y224="","",Y224*IFERROR(INDEX(Lists!$M$2:$M$12,MATCH(C224,Lists!$I$2:$I$12,0)),1)/Lists!$Q$2)</f>
        <v/>
      </c>
      <c r="AK224" s="105" t="n"/>
      <c r="AL224" s="105" t="n"/>
      <c r="AM224" s="105" t="n"/>
      <c r="AN224" s="105" t="n"/>
      <c r="AO224" s="106" t="n"/>
    </row>
    <row r="225" ht="18" customHeight="1" s="74">
      <c r="A225" s="147">
        <f>IF(OR(F225="",C225="",D225=""),"",IFERROR(INDEX(Lists!$J$2:$J$12,MATCH(C225,Lists!$I$2:$I$12,0)),"XX")&amp;"-"&amp;D225&amp;"-"&amp;TEXT(SUMPRODUCT(($C$2:C225=C225)*($D$2:D225=D225)),"0000"))</f>
        <v/>
      </c>
      <c r="B225" s="152" t="n"/>
      <c r="C225" s="152" t="n"/>
      <c r="D225" s="152" t="n"/>
      <c r="E225" s="150" t="n"/>
      <c r="F225" s="152" t="n"/>
      <c r="G225" s="152" t="n"/>
      <c r="H225" s="152" t="n"/>
      <c r="I225" s="152" t="n"/>
      <c r="J225" s="150" t="n"/>
      <c r="K225" s="150" t="n"/>
      <c r="L225" s="150" t="n"/>
      <c r="M225" s="152" t="n"/>
      <c r="N225" s="150" t="n"/>
      <c r="O225" s="150" t="n"/>
      <c r="P225" s="150" t="n"/>
      <c r="Q225" s="151" t="n"/>
      <c r="R225" s="150" t="n"/>
      <c r="S225" s="150" t="n"/>
      <c r="T225" s="150" t="n"/>
      <c r="U225" s="152" t="n"/>
      <c r="V225" s="150" t="n"/>
      <c r="W225" s="150" t="n"/>
      <c r="X225" s="150" t="n"/>
      <c r="Y225" s="150" t="n"/>
      <c r="Z225" s="150" t="n"/>
      <c r="AA225" s="150" t="n"/>
      <c r="AB225" s="150" t="n"/>
      <c r="AC225" s="150" t="n"/>
      <c r="AD225" s="150" t="n"/>
      <c r="AE225" s="150" t="n"/>
      <c r="AF225" s="150" t="n"/>
      <c r="AG225" s="147">
        <f>IF(OR(C225="",G225="",G225=0),"",IFERROR(INDEX(Lists!$K$2:$K$12,MATCH(C225,Lists!$I$2:$I$12,0)),"AUD"))</f>
        <v/>
      </c>
      <c r="AH225" s="147">
        <f>IF(OR(G225="",G225=0),"",IF(G225&lt;1,TEXT(G225*100,"0")&amp;IFERROR(INDEX(Lists!$U$2:$U$12,MATCH(C225,Lists!$I$2:$I$12,0)),"c"),IFERROR(INDEX(Lists!$L$2:$L$12,MATCH(C225,Lists!$I$2:$I$12,0)),"$")&amp;IF(G225=INT(G225),TEXT(G225,"0"),TEXT(G225,"0.00")))&amp;" "&amp;AG225)</f>
        <v/>
      </c>
      <c r="AI225" s="147">
        <f>IF(X225="","",X225*IFERROR(INDEX(Lists!$M$2:$M$12,MATCH(C225,Lists!$I$2:$I$12,0)),1)/Lists!$Q$2)</f>
        <v/>
      </c>
      <c r="AJ225" s="147">
        <f>IF(Y225="","",Y225*IFERROR(INDEX(Lists!$M$2:$M$12,MATCH(C225,Lists!$I$2:$I$12,0)),1)/Lists!$Q$2)</f>
        <v/>
      </c>
      <c r="AK225" s="105" t="n"/>
      <c r="AL225" s="105" t="n"/>
      <c r="AM225" s="105" t="n"/>
      <c r="AN225" s="105" t="n"/>
      <c r="AO225" s="106" t="n"/>
    </row>
    <row r="226" ht="18" customHeight="1" s="74">
      <c r="A226" s="147">
        <f>IF(OR(F226="",C226="",D226=""),"",IFERROR(INDEX(Lists!$J$2:$J$12,MATCH(C226,Lists!$I$2:$I$12,0)),"XX")&amp;"-"&amp;D226&amp;"-"&amp;TEXT(SUMPRODUCT(($C$2:C226=C226)*($D$2:D226=D226)),"0000"))</f>
        <v/>
      </c>
      <c r="B226" s="152" t="n"/>
      <c r="C226" s="152" t="n"/>
      <c r="D226" s="152" t="n"/>
      <c r="E226" s="150" t="n"/>
      <c r="F226" s="152" t="n"/>
      <c r="G226" s="152" t="n"/>
      <c r="H226" s="152" t="n"/>
      <c r="I226" s="152" t="n"/>
      <c r="J226" s="150" t="n"/>
      <c r="K226" s="150" t="n"/>
      <c r="L226" s="150" t="n"/>
      <c r="M226" s="152" t="n"/>
      <c r="N226" s="150" t="n"/>
      <c r="O226" s="150" t="n"/>
      <c r="P226" s="150" t="n"/>
      <c r="Q226" s="151" t="n"/>
      <c r="R226" s="150" t="n"/>
      <c r="S226" s="150" t="n"/>
      <c r="T226" s="150" t="n"/>
      <c r="U226" s="152" t="n"/>
      <c r="V226" s="150" t="n"/>
      <c r="W226" s="150" t="n"/>
      <c r="X226" s="150" t="n"/>
      <c r="Y226" s="150" t="n"/>
      <c r="Z226" s="150" t="n"/>
      <c r="AA226" s="150" t="n"/>
      <c r="AB226" s="150" t="n"/>
      <c r="AC226" s="150" t="n"/>
      <c r="AD226" s="150" t="n"/>
      <c r="AE226" s="150" t="n"/>
      <c r="AF226" s="150" t="n"/>
      <c r="AG226" s="147">
        <f>IF(OR(C226="",G226="",G226=0),"",IFERROR(INDEX(Lists!$K$2:$K$12,MATCH(C226,Lists!$I$2:$I$12,0)),"AUD"))</f>
        <v/>
      </c>
      <c r="AH226" s="147">
        <f>IF(OR(G226="",G226=0),"",IF(G226&lt;1,TEXT(G226*100,"0")&amp;IFERROR(INDEX(Lists!$U$2:$U$12,MATCH(C226,Lists!$I$2:$I$12,0)),"c"),IFERROR(INDEX(Lists!$L$2:$L$12,MATCH(C226,Lists!$I$2:$I$12,0)),"$")&amp;IF(G226=INT(G226),TEXT(G226,"0"),TEXT(G226,"0.00")))&amp;" "&amp;AG226)</f>
        <v/>
      </c>
      <c r="AI226" s="147">
        <f>IF(X226="","",X226*IFERROR(INDEX(Lists!$M$2:$M$12,MATCH(C226,Lists!$I$2:$I$12,0)),1)/Lists!$Q$2)</f>
        <v/>
      </c>
      <c r="AJ226" s="147">
        <f>IF(Y226="","",Y226*IFERROR(INDEX(Lists!$M$2:$M$12,MATCH(C226,Lists!$I$2:$I$12,0)),1)/Lists!$Q$2)</f>
        <v/>
      </c>
      <c r="AK226" s="105" t="n"/>
      <c r="AL226" s="105" t="n"/>
      <c r="AM226" s="105" t="n"/>
      <c r="AN226" s="105" t="n"/>
      <c r="AO226" s="106" t="n"/>
    </row>
    <row r="227" ht="18" customHeight="1" s="74">
      <c r="A227" s="147">
        <f>IF(OR(F227="",C227="",D227=""),"",IFERROR(INDEX(Lists!$J$2:$J$12,MATCH(C227,Lists!$I$2:$I$12,0)),"XX")&amp;"-"&amp;D227&amp;"-"&amp;TEXT(SUMPRODUCT(($C$2:C227=C227)*($D$2:D227=D227)),"0000"))</f>
        <v/>
      </c>
      <c r="B227" s="152" t="n"/>
      <c r="C227" s="152" t="n"/>
      <c r="D227" s="152" t="n"/>
      <c r="E227" s="150" t="n"/>
      <c r="F227" s="152" t="n"/>
      <c r="G227" s="152" t="n"/>
      <c r="H227" s="152" t="n"/>
      <c r="I227" s="152" t="n"/>
      <c r="J227" s="150" t="n"/>
      <c r="K227" s="150" t="n"/>
      <c r="L227" s="150" t="n"/>
      <c r="M227" s="152" t="n"/>
      <c r="N227" s="150" t="n"/>
      <c r="O227" s="150" t="n"/>
      <c r="P227" s="150" t="n"/>
      <c r="Q227" s="151" t="n"/>
      <c r="R227" s="150" t="n"/>
      <c r="S227" s="150" t="n"/>
      <c r="T227" s="150" t="n"/>
      <c r="U227" s="152" t="n"/>
      <c r="V227" s="150" t="n"/>
      <c r="W227" s="150" t="n"/>
      <c r="X227" s="150" t="n"/>
      <c r="Y227" s="150" t="n"/>
      <c r="Z227" s="150" t="n"/>
      <c r="AA227" s="150" t="n"/>
      <c r="AB227" s="150" t="n"/>
      <c r="AC227" s="150" t="n"/>
      <c r="AD227" s="150" t="n"/>
      <c r="AE227" s="150" t="n"/>
      <c r="AF227" s="150" t="n"/>
      <c r="AG227" s="147">
        <f>IF(OR(C227="",G227="",G227=0),"",IFERROR(INDEX(Lists!$K$2:$K$12,MATCH(C227,Lists!$I$2:$I$12,0)),"AUD"))</f>
        <v/>
      </c>
      <c r="AH227" s="147">
        <f>IF(OR(G227="",G227=0),"",IF(G227&lt;1,TEXT(G227*100,"0")&amp;IFERROR(INDEX(Lists!$U$2:$U$12,MATCH(C227,Lists!$I$2:$I$12,0)),"c"),IFERROR(INDEX(Lists!$L$2:$L$12,MATCH(C227,Lists!$I$2:$I$12,0)),"$")&amp;IF(G227=INT(G227),TEXT(G227,"0"),TEXT(G227,"0.00")))&amp;" "&amp;AG227)</f>
        <v/>
      </c>
      <c r="AI227" s="147">
        <f>IF(X227="","",X227*IFERROR(INDEX(Lists!$M$2:$M$12,MATCH(C227,Lists!$I$2:$I$12,0)),1)/Lists!$Q$2)</f>
        <v/>
      </c>
      <c r="AJ227" s="147">
        <f>IF(Y227="","",Y227*IFERROR(INDEX(Lists!$M$2:$M$12,MATCH(C227,Lists!$I$2:$I$12,0)),1)/Lists!$Q$2)</f>
        <v/>
      </c>
      <c r="AK227" s="105" t="n"/>
      <c r="AL227" s="105" t="n"/>
      <c r="AM227" s="105" t="n"/>
      <c r="AN227" s="105" t="n"/>
      <c r="AO227" s="106" t="n"/>
    </row>
    <row r="228" ht="18" customHeight="1" s="74">
      <c r="A228" s="147">
        <f>IF(OR(F228="",C228="",D228=""),"",IFERROR(INDEX(Lists!$J$2:$J$12,MATCH(C228,Lists!$I$2:$I$12,0)),"XX")&amp;"-"&amp;D228&amp;"-"&amp;TEXT(SUMPRODUCT(($C$2:C228=C228)*($D$2:D228=D228)),"0000"))</f>
        <v/>
      </c>
      <c r="B228" s="152" t="n"/>
      <c r="C228" s="152" t="n"/>
      <c r="D228" s="152" t="n"/>
      <c r="E228" s="150" t="n"/>
      <c r="F228" s="152" t="n"/>
      <c r="G228" s="152" t="n"/>
      <c r="H228" s="152" t="n"/>
      <c r="I228" s="152" t="n"/>
      <c r="J228" s="150" t="n"/>
      <c r="K228" s="150" t="n"/>
      <c r="L228" s="150" t="n"/>
      <c r="M228" s="152" t="n"/>
      <c r="N228" s="150" t="n"/>
      <c r="O228" s="150" t="n"/>
      <c r="P228" s="150" t="n"/>
      <c r="Q228" s="151" t="n"/>
      <c r="R228" s="150" t="n"/>
      <c r="S228" s="150" t="n"/>
      <c r="T228" s="150" t="n"/>
      <c r="U228" s="152" t="n"/>
      <c r="V228" s="150" t="n"/>
      <c r="W228" s="150" t="n"/>
      <c r="X228" s="150" t="n"/>
      <c r="Y228" s="150" t="n"/>
      <c r="Z228" s="150" t="n"/>
      <c r="AA228" s="150" t="n"/>
      <c r="AB228" s="150" t="n"/>
      <c r="AC228" s="150" t="n"/>
      <c r="AD228" s="150" t="n"/>
      <c r="AE228" s="150" t="n"/>
      <c r="AF228" s="150" t="n"/>
      <c r="AG228" s="147">
        <f>IF(OR(C228="",G228="",G228=0),"",IFERROR(INDEX(Lists!$K$2:$K$12,MATCH(C228,Lists!$I$2:$I$12,0)),"AUD"))</f>
        <v/>
      </c>
      <c r="AH228" s="147">
        <f>IF(OR(G228="",G228=0),"",IF(G228&lt;1,TEXT(G228*100,"0")&amp;IFERROR(INDEX(Lists!$U$2:$U$12,MATCH(C228,Lists!$I$2:$I$12,0)),"c"),IFERROR(INDEX(Lists!$L$2:$L$12,MATCH(C228,Lists!$I$2:$I$12,0)),"$")&amp;IF(G228=INT(G228),TEXT(G228,"0"),TEXT(G228,"0.00")))&amp;" "&amp;AG228)</f>
        <v/>
      </c>
      <c r="AI228" s="147">
        <f>IF(X228="","",X228*IFERROR(INDEX(Lists!$M$2:$M$12,MATCH(C228,Lists!$I$2:$I$12,0)),1)/Lists!$Q$2)</f>
        <v/>
      </c>
      <c r="AJ228" s="147">
        <f>IF(Y228="","",Y228*IFERROR(INDEX(Lists!$M$2:$M$12,MATCH(C228,Lists!$I$2:$I$12,0)),1)/Lists!$Q$2)</f>
        <v/>
      </c>
      <c r="AK228" s="105" t="n"/>
      <c r="AL228" s="105" t="n"/>
      <c r="AM228" s="105" t="n"/>
      <c r="AN228" s="105" t="n"/>
      <c r="AO228" s="106" t="n"/>
    </row>
    <row r="229" ht="18" customHeight="1" s="74">
      <c r="A229" s="147">
        <f>IF(OR(F229="",C229="",D229=""),"",IFERROR(INDEX(Lists!$J$2:$J$12,MATCH(C229,Lists!$I$2:$I$12,0)),"XX")&amp;"-"&amp;D229&amp;"-"&amp;TEXT(SUMPRODUCT(($C$2:C229=C229)*($D$2:D229=D229)),"0000"))</f>
        <v/>
      </c>
      <c r="B229" s="152" t="n"/>
      <c r="C229" s="152" t="n"/>
      <c r="D229" s="152" t="n"/>
      <c r="E229" s="150" t="n"/>
      <c r="F229" s="152" t="n"/>
      <c r="G229" s="152" t="n"/>
      <c r="H229" s="152" t="n"/>
      <c r="I229" s="152" t="n"/>
      <c r="J229" s="150" t="n"/>
      <c r="K229" s="150" t="n"/>
      <c r="L229" s="150" t="n"/>
      <c r="M229" s="152" t="n"/>
      <c r="N229" s="150" t="n"/>
      <c r="O229" s="150" t="n"/>
      <c r="P229" s="150" t="n"/>
      <c r="Q229" s="151" t="n"/>
      <c r="R229" s="150" t="n"/>
      <c r="S229" s="150" t="n"/>
      <c r="T229" s="150" t="n"/>
      <c r="U229" s="152" t="n"/>
      <c r="V229" s="150" t="n"/>
      <c r="W229" s="150" t="n"/>
      <c r="X229" s="150" t="n"/>
      <c r="Y229" s="150" t="n"/>
      <c r="Z229" s="150" t="n"/>
      <c r="AA229" s="150" t="n"/>
      <c r="AB229" s="150" t="n"/>
      <c r="AC229" s="150" t="n"/>
      <c r="AD229" s="150" t="n"/>
      <c r="AE229" s="150" t="n"/>
      <c r="AF229" s="150" t="n"/>
      <c r="AG229" s="147">
        <f>IF(OR(C229="",G229="",G229=0),"",IFERROR(INDEX(Lists!$K$2:$K$12,MATCH(C229,Lists!$I$2:$I$12,0)),"AUD"))</f>
        <v/>
      </c>
      <c r="AH229" s="147">
        <f>IF(OR(G229="",G229=0),"",IF(G229&lt;1,TEXT(G229*100,"0")&amp;IFERROR(INDEX(Lists!$U$2:$U$12,MATCH(C229,Lists!$I$2:$I$12,0)),"c"),IFERROR(INDEX(Lists!$L$2:$L$12,MATCH(C229,Lists!$I$2:$I$12,0)),"$")&amp;IF(G229=INT(G229),TEXT(G229,"0"),TEXT(G229,"0.00")))&amp;" "&amp;AG229)</f>
        <v/>
      </c>
      <c r="AI229" s="147">
        <f>IF(X229="","",X229*IFERROR(INDEX(Lists!$M$2:$M$12,MATCH(C229,Lists!$I$2:$I$12,0)),1)/Lists!$Q$2)</f>
        <v/>
      </c>
      <c r="AJ229" s="147">
        <f>IF(Y229="","",Y229*IFERROR(INDEX(Lists!$M$2:$M$12,MATCH(C229,Lists!$I$2:$I$12,0)),1)/Lists!$Q$2)</f>
        <v/>
      </c>
      <c r="AK229" s="105" t="n"/>
      <c r="AL229" s="105" t="n"/>
      <c r="AM229" s="105" t="n"/>
      <c r="AN229" s="105" t="n"/>
      <c r="AO229" s="106" t="n"/>
    </row>
    <row r="230" ht="18" customHeight="1" s="74">
      <c r="A230" s="147">
        <f>IF(OR(F230="",C230="",D230=""),"",IFERROR(INDEX(Lists!$J$2:$J$12,MATCH(C230,Lists!$I$2:$I$12,0)),"XX")&amp;"-"&amp;D230&amp;"-"&amp;TEXT(SUMPRODUCT(($C$2:C230=C230)*($D$2:D230=D230)),"0000"))</f>
        <v/>
      </c>
      <c r="B230" s="152" t="n"/>
      <c r="C230" s="152" t="n"/>
      <c r="D230" s="152" t="n"/>
      <c r="E230" s="150" t="n"/>
      <c r="F230" s="152" t="n"/>
      <c r="G230" s="152" t="n"/>
      <c r="H230" s="152" t="n"/>
      <c r="I230" s="152" t="n"/>
      <c r="J230" s="150" t="n"/>
      <c r="K230" s="150" t="n"/>
      <c r="L230" s="150" t="n"/>
      <c r="M230" s="152" t="n"/>
      <c r="N230" s="150" t="n"/>
      <c r="O230" s="150" t="n"/>
      <c r="P230" s="150" t="n"/>
      <c r="Q230" s="151" t="n"/>
      <c r="R230" s="150" t="n"/>
      <c r="S230" s="150" t="n"/>
      <c r="T230" s="150" t="n"/>
      <c r="U230" s="152" t="n"/>
      <c r="V230" s="150" t="n"/>
      <c r="W230" s="150" t="n"/>
      <c r="X230" s="150" t="n"/>
      <c r="Y230" s="150" t="n"/>
      <c r="Z230" s="150" t="n"/>
      <c r="AA230" s="150" t="n"/>
      <c r="AB230" s="150" t="n"/>
      <c r="AC230" s="150" t="n"/>
      <c r="AD230" s="150" t="n"/>
      <c r="AE230" s="150" t="n"/>
      <c r="AF230" s="150" t="n"/>
      <c r="AG230" s="147">
        <f>IF(OR(C230="",G230="",G230=0),"",IFERROR(INDEX(Lists!$K$2:$K$12,MATCH(C230,Lists!$I$2:$I$12,0)),"AUD"))</f>
        <v/>
      </c>
      <c r="AH230" s="147">
        <f>IF(OR(G230="",G230=0),"",IF(G230&lt;1,TEXT(G230*100,"0")&amp;IFERROR(INDEX(Lists!$U$2:$U$12,MATCH(C230,Lists!$I$2:$I$12,0)),"c"),IFERROR(INDEX(Lists!$L$2:$L$12,MATCH(C230,Lists!$I$2:$I$12,0)),"$")&amp;IF(G230=INT(G230),TEXT(G230,"0"),TEXT(G230,"0.00")))&amp;" "&amp;AG230)</f>
        <v/>
      </c>
      <c r="AI230" s="147">
        <f>IF(X230="","",X230*IFERROR(INDEX(Lists!$M$2:$M$12,MATCH(C230,Lists!$I$2:$I$12,0)),1)/Lists!$Q$2)</f>
        <v/>
      </c>
      <c r="AJ230" s="147">
        <f>IF(Y230="","",Y230*IFERROR(INDEX(Lists!$M$2:$M$12,MATCH(C230,Lists!$I$2:$I$12,0)),1)/Lists!$Q$2)</f>
        <v/>
      </c>
      <c r="AK230" s="105" t="n"/>
      <c r="AL230" s="105" t="n"/>
      <c r="AM230" s="105" t="n"/>
      <c r="AN230" s="105" t="n"/>
      <c r="AO230" s="106" t="n"/>
    </row>
    <row r="231" ht="18" customHeight="1" s="74">
      <c r="A231" s="147">
        <f>IF(OR(F231="",C231="",D231=""),"",IFERROR(INDEX(Lists!$J$2:$J$12,MATCH(C231,Lists!$I$2:$I$12,0)),"XX")&amp;"-"&amp;D231&amp;"-"&amp;TEXT(SUMPRODUCT(($C$2:C231=C231)*($D$2:D231=D231)),"0000"))</f>
        <v/>
      </c>
      <c r="B231" s="152" t="n"/>
      <c r="C231" s="152" t="n"/>
      <c r="D231" s="152" t="n"/>
      <c r="E231" s="150" t="n"/>
      <c r="F231" s="152" t="n"/>
      <c r="G231" s="152" t="n"/>
      <c r="H231" s="152" t="n"/>
      <c r="I231" s="152" t="n"/>
      <c r="J231" s="150" t="n"/>
      <c r="K231" s="150" t="n"/>
      <c r="L231" s="150" t="n"/>
      <c r="M231" s="152" t="n"/>
      <c r="N231" s="150" t="n"/>
      <c r="O231" s="150" t="n"/>
      <c r="P231" s="150" t="n"/>
      <c r="Q231" s="151" t="n"/>
      <c r="R231" s="150" t="n"/>
      <c r="S231" s="150" t="n"/>
      <c r="T231" s="150" t="n"/>
      <c r="U231" s="152" t="n"/>
      <c r="V231" s="150" t="n"/>
      <c r="W231" s="150" t="n"/>
      <c r="X231" s="150" t="n"/>
      <c r="Y231" s="150" t="n"/>
      <c r="Z231" s="150" t="n"/>
      <c r="AA231" s="150" t="n"/>
      <c r="AB231" s="150" t="n"/>
      <c r="AC231" s="150" t="n"/>
      <c r="AD231" s="150" t="n"/>
      <c r="AE231" s="150" t="n"/>
      <c r="AF231" s="150" t="n"/>
      <c r="AG231" s="147">
        <f>IF(OR(C231="",G231="",G231=0),"",IFERROR(INDEX(Lists!$K$2:$K$12,MATCH(C231,Lists!$I$2:$I$12,0)),"AUD"))</f>
        <v/>
      </c>
      <c r="AH231" s="147">
        <f>IF(OR(G231="",G231=0),"",IF(G231&lt;1,TEXT(G231*100,"0")&amp;IFERROR(INDEX(Lists!$U$2:$U$12,MATCH(C231,Lists!$I$2:$I$12,0)),"c"),IFERROR(INDEX(Lists!$L$2:$L$12,MATCH(C231,Lists!$I$2:$I$12,0)),"$")&amp;IF(G231=INT(G231),TEXT(G231,"0"),TEXT(G231,"0.00")))&amp;" "&amp;AG231)</f>
        <v/>
      </c>
      <c r="AI231" s="147">
        <f>IF(X231="","",X231*IFERROR(INDEX(Lists!$M$2:$M$12,MATCH(C231,Lists!$I$2:$I$12,0)),1)/Lists!$Q$2)</f>
        <v/>
      </c>
      <c r="AJ231" s="147">
        <f>IF(Y231="","",Y231*IFERROR(INDEX(Lists!$M$2:$M$12,MATCH(C231,Lists!$I$2:$I$12,0)),1)/Lists!$Q$2)</f>
        <v/>
      </c>
      <c r="AK231" s="105" t="n"/>
      <c r="AL231" s="105" t="n"/>
      <c r="AM231" s="105" t="n"/>
      <c r="AN231" s="105" t="n"/>
      <c r="AO231" s="106" t="n"/>
    </row>
    <row r="232" ht="18" customHeight="1" s="74">
      <c r="A232" s="147">
        <f>IF(OR(F232="",C232="",D232=""),"",IFERROR(INDEX(Lists!$J$2:$J$12,MATCH(C232,Lists!$I$2:$I$12,0)),"XX")&amp;"-"&amp;D232&amp;"-"&amp;TEXT(SUMPRODUCT(($C$2:C232=C232)*($D$2:D232=D232)),"0000"))</f>
        <v/>
      </c>
      <c r="B232" s="152" t="n"/>
      <c r="C232" s="152" t="n"/>
      <c r="D232" s="152" t="n"/>
      <c r="E232" s="150" t="n"/>
      <c r="F232" s="152" t="n"/>
      <c r="G232" s="152" t="n"/>
      <c r="H232" s="152" t="n"/>
      <c r="I232" s="152" t="n"/>
      <c r="J232" s="150" t="n"/>
      <c r="K232" s="150" t="n"/>
      <c r="L232" s="150" t="n"/>
      <c r="M232" s="152" t="n"/>
      <c r="N232" s="150" t="n"/>
      <c r="O232" s="150" t="n"/>
      <c r="P232" s="150" t="n"/>
      <c r="Q232" s="151" t="n"/>
      <c r="R232" s="150" t="n"/>
      <c r="S232" s="150" t="n"/>
      <c r="T232" s="150" t="n"/>
      <c r="U232" s="152" t="n"/>
      <c r="V232" s="150" t="n"/>
      <c r="W232" s="150" t="n"/>
      <c r="X232" s="150" t="n"/>
      <c r="Y232" s="150" t="n"/>
      <c r="Z232" s="150" t="n"/>
      <c r="AA232" s="150" t="n"/>
      <c r="AB232" s="150" t="n"/>
      <c r="AC232" s="150" t="n"/>
      <c r="AD232" s="150" t="n"/>
      <c r="AE232" s="150" t="n"/>
      <c r="AF232" s="150" t="n"/>
      <c r="AG232" s="147">
        <f>IF(OR(C232="",G232="",G232=0),"",IFERROR(INDEX(Lists!$K$2:$K$12,MATCH(C232,Lists!$I$2:$I$12,0)),"AUD"))</f>
        <v/>
      </c>
      <c r="AH232" s="147">
        <f>IF(OR(G232="",G232=0),"",IF(G232&lt;1,TEXT(G232*100,"0")&amp;IFERROR(INDEX(Lists!$U$2:$U$12,MATCH(C232,Lists!$I$2:$I$12,0)),"c"),IFERROR(INDEX(Lists!$L$2:$L$12,MATCH(C232,Lists!$I$2:$I$12,0)),"$")&amp;IF(G232=INT(G232),TEXT(G232,"0"),TEXT(G232,"0.00")))&amp;" "&amp;AG232)</f>
        <v/>
      </c>
      <c r="AI232" s="147">
        <f>IF(X232="","",X232*IFERROR(INDEX(Lists!$M$2:$M$12,MATCH(C232,Lists!$I$2:$I$12,0)),1)/Lists!$Q$2)</f>
        <v/>
      </c>
      <c r="AJ232" s="147">
        <f>IF(Y232="","",Y232*IFERROR(INDEX(Lists!$M$2:$M$12,MATCH(C232,Lists!$I$2:$I$12,0)),1)/Lists!$Q$2)</f>
        <v/>
      </c>
      <c r="AK232" s="105" t="n"/>
      <c r="AL232" s="105" t="n"/>
      <c r="AM232" s="105" t="n"/>
      <c r="AN232" s="105" t="n"/>
      <c r="AO232" s="106" t="n"/>
    </row>
    <row r="233" ht="18" customHeight="1" s="74">
      <c r="A233" s="147">
        <f>IF(OR(F233="",C233="",D233=""),"",IFERROR(INDEX(Lists!$J$2:$J$12,MATCH(C233,Lists!$I$2:$I$12,0)),"XX")&amp;"-"&amp;D233&amp;"-"&amp;TEXT(SUMPRODUCT(($C$2:C233=C233)*($D$2:D233=D233)),"0000"))</f>
        <v/>
      </c>
      <c r="B233" s="152" t="n"/>
      <c r="C233" s="152" t="n"/>
      <c r="D233" s="152" t="n"/>
      <c r="E233" s="150" t="n"/>
      <c r="F233" s="152" t="n"/>
      <c r="G233" s="152" t="n"/>
      <c r="H233" s="152" t="n"/>
      <c r="I233" s="152" t="n"/>
      <c r="J233" s="150" t="n"/>
      <c r="K233" s="150" t="n"/>
      <c r="L233" s="150" t="n"/>
      <c r="M233" s="152" t="n"/>
      <c r="N233" s="150" t="n"/>
      <c r="O233" s="150" t="n"/>
      <c r="P233" s="150" t="n"/>
      <c r="Q233" s="151" t="n"/>
      <c r="R233" s="150" t="n"/>
      <c r="S233" s="150" t="n"/>
      <c r="T233" s="150" t="n"/>
      <c r="U233" s="152" t="n"/>
      <c r="V233" s="150" t="n"/>
      <c r="W233" s="150" t="n"/>
      <c r="X233" s="150" t="n"/>
      <c r="Y233" s="150" t="n"/>
      <c r="Z233" s="150" t="n"/>
      <c r="AA233" s="150" t="n"/>
      <c r="AB233" s="150" t="n"/>
      <c r="AC233" s="150" t="n"/>
      <c r="AD233" s="150" t="n"/>
      <c r="AE233" s="150" t="n"/>
      <c r="AF233" s="150" t="n"/>
      <c r="AG233" s="147">
        <f>IF(OR(C233="",G233="",G233=0),"",IFERROR(INDEX(Lists!$K$2:$K$12,MATCH(C233,Lists!$I$2:$I$12,0)),"AUD"))</f>
        <v/>
      </c>
      <c r="AH233" s="147">
        <f>IF(OR(G233="",G233=0),"",IF(G233&lt;1,TEXT(G233*100,"0")&amp;IFERROR(INDEX(Lists!$U$2:$U$12,MATCH(C233,Lists!$I$2:$I$12,0)),"c"),IFERROR(INDEX(Lists!$L$2:$L$12,MATCH(C233,Lists!$I$2:$I$12,0)),"$")&amp;IF(G233=INT(G233),TEXT(G233,"0"),TEXT(G233,"0.00")))&amp;" "&amp;AG233)</f>
        <v/>
      </c>
      <c r="AI233" s="147">
        <f>IF(X233="","",X233*IFERROR(INDEX(Lists!$M$2:$M$12,MATCH(C233,Lists!$I$2:$I$12,0)),1)/Lists!$Q$2)</f>
        <v/>
      </c>
      <c r="AJ233" s="147">
        <f>IF(Y233="","",Y233*IFERROR(INDEX(Lists!$M$2:$M$12,MATCH(C233,Lists!$I$2:$I$12,0)),1)/Lists!$Q$2)</f>
        <v/>
      </c>
      <c r="AK233" s="105" t="n"/>
      <c r="AL233" s="105" t="n"/>
      <c r="AM233" s="105" t="n"/>
      <c r="AN233" s="105" t="n"/>
      <c r="AO233" s="106" t="n"/>
    </row>
    <row r="234" ht="18" customHeight="1" s="74">
      <c r="A234" s="147">
        <f>IF(OR(F234="",C234="",D234=""),"",IFERROR(INDEX(Lists!$J$2:$J$12,MATCH(C234,Lists!$I$2:$I$12,0)),"XX")&amp;"-"&amp;D234&amp;"-"&amp;TEXT(SUMPRODUCT(($C$2:C234=C234)*($D$2:D234=D234)),"0000"))</f>
        <v/>
      </c>
      <c r="B234" s="152" t="n"/>
      <c r="C234" s="152" t="n"/>
      <c r="D234" s="152" t="n"/>
      <c r="E234" s="150" t="n"/>
      <c r="F234" s="152" t="n"/>
      <c r="G234" s="152" t="n"/>
      <c r="H234" s="152" t="n"/>
      <c r="I234" s="152" t="n"/>
      <c r="J234" s="150" t="n"/>
      <c r="K234" s="150" t="n"/>
      <c r="L234" s="150" t="n"/>
      <c r="M234" s="152" t="n"/>
      <c r="N234" s="150" t="n"/>
      <c r="O234" s="150" t="n"/>
      <c r="P234" s="150" t="n"/>
      <c r="Q234" s="151" t="n"/>
      <c r="R234" s="150" t="n"/>
      <c r="S234" s="150" t="n"/>
      <c r="T234" s="150" t="n"/>
      <c r="U234" s="152" t="n"/>
      <c r="V234" s="150" t="n"/>
      <c r="W234" s="150" t="n"/>
      <c r="X234" s="150" t="n"/>
      <c r="Y234" s="150" t="n"/>
      <c r="Z234" s="150" t="n"/>
      <c r="AA234" s="150" t="n"/>
      <c r="AB234" s="150" t="n"/>
      <c r="AC234" s="150" t="n"/>
      <c r="AD234" s="150" t="n"/>
      <c r="AE234" s="150" t="n"/>
      <c r="AF234" s="150" t="n"/>
      <c r="AG234" s="147">
        <f>IF(OR(C234="",G234="",G234=0),"",IFERROR(INDEX(Lists!$K$2:$K$12,MATCH(C234,Lists!$I$2:$I$12,0)),"AUD"))</f>
        <v/>
      </c>
      <c r="AH234" s="147">
        <f>IF(OR(G234="",G234=0),"",IF(G234&lt;1,TEXT(G234*100,"0")&amp;IFERROR(INDEX(Lists!$U$2:$U$12,MATCH(C234,Lists!$I$2:$I$12,0)),"c"),IFERROR(INDEX(Lists!$L$2:$L$12,MATCH(C234,Lists!$I$2:$I$12,0)),"$")&amp;IF(G234=INT(G234),TEXT(G234,"0"),TEXT(G234,"0.00")))&amp;" "&amp;AG234)</f>
        <v/>
      </c>
      <c r="AI234" s="147">
        <f>IF(X234="","",X234*IFERROR(INDEX(Lists!$M$2:$M$12,MATCH(C234,Lists!$I$2:$I$12,0)),1)/Lists!$Q$2)</f>
        <v/>
      </c>
      <c r="AJ234" s="147">
        <f>IF(Y234="","",Y234*IFERROR(INDEX(Lists!$M$2:$M$12,MATCH(C234,Lists!$I$2:$I$12,0)),1)/Lists!$Q$2)</f>
        <v/>
      </c>
      <c r="AK234" s="105" t="n"/>
      <c r="AL234" s="105" t="n"/>
      <c r="AM234" s="105" t="n"/>
      <c r="AN234" s="105" t="n"/>
      <c r="AO234" s="106" t="n"/>
    </row>
    <row r="235" ht="18" customHeight="1" s="74">
      <c r="A235" s="147">
        <f>IF(OR(F235="",C235="",D235=""),"",IFERROR(INDEX(Lists!$J$2:$J$12,MATCH(C235,Lists!$I$2:$I$12,0)),"XX")&amp;"-"&amp;D235&amp;"-"&amp;TEXT(SUMPRODUCT(($C$2:C235=C235)*($D$2:D235=D235)),"0000"))</f>
        <v/>
      </c>
      <c r="B235" s="152" t="n"/>
      <c r="C235" s="152" t="n"/>
      <c r="D235" s="152" t="n"/>
      <c r="E235" s="150" t="n"/>
      <c r="F235" s="152" t="n"/>
      <c r="G235" s="152" t="n"/>
      <c r="H235" s="152" t="n"/>
      <c r="I235" s="152" t="n"/>
      <c r="J235" s="150" t="n"/>
      <c r="K235" s="150" t="n"/>
      <c r="L235" s="150" t="n"/>
      <c r="M235" s="152" t="n"/>
      <c r="N235" s="150" t="n"/>
      <c r="O235" s="150" t="n"/>
      <c r="P235" s="150" t="n"/>
      <c r="Q235" s="151" t="n"/>
      <c r="R235" s="150" t="n"/>
      <c r="S235" s="150" t="n"/>
      <c r="T235" s="150" t="n"/>
      <c r="U235" s="152" t="n"/>
      <c r="V235" s="150" t="n"/>
      <c r="W235" s="150" t="n"/>
      <c r="X235" s="150" t="n"/>
      <c r="Y235" s="150" t="n"/>
      <c r="Z235" s="150" t="n"/>
      <c r="AA235" s="150" t="n"/>
      <c r="AB235" s="150" t="n"/>
      <c r="AC235" s="150" t="n"/>
      <c r="AD235" s="150" t="n"/>
      <c r="AE235" s="150" t="n"/>
      <c r="AF235" s="150" t="n"/>
      <c r="AG235" s="147">
        <f>IF(OR(C235="",G235="",G235=0),"",IFERROR(INDEX(Lists!$K$2:$K$12,MATCH(C235,Lists!$I$2:$I$12,0)),"AUD"))</f>
        <v/>
      </c>
      <c r="AH235" s="147">
        <f>IF(OR(G235="",G235=0),"",IF(G235&lt;1,TEXT(G235*100,"0")&amp;IFERROR(INDEX(Lists!$U$2:$U$12,MATCH(C235,Lists!$I$2:$I$12,0)),"c"),IFERROR(INDEX(Lists!$L$2:$L$12,MATCH(C235,Lists!$I$2:$I$12,0)),"$")&amp;IF(G235=INT(G235),TEXT(G235,"0"),TEXT(G235,"0.00")))&amp;" "&amp;AG235)</f>
        <v/>
      </c>
      <c r="AI235" s="147">
        <f>IF(X235="","",X235*IFERROR(INDEX(Lists!$M$2:$M$12,MATCH(C235,Lists!$I$2:$I$12,0)),1)/Lists!$Q$2)</f>
        <v/>
      </c>
      <c r="AJ235" s="147">
        <f>IF(Y235="","",Y235*IFERROR(INDEX(Lists!$M$2:$M$12,MATCH(C235,Lists!$I$2:$I$12,0)),1)/Lists!$Q$2)</f>
        <v/>
      </c>
      <c r="AK235" s="105" t="n"/>
      <c r="AL235" s="105" t="n"/>
      <c r="AM235" s="105" t="n"/>
      <c r="AN235" s="105" t="n"/>
      <c r="AO235" s="106" t="n"/>
    </row>
    <row r="236" ht="18" customHeight="1" s="74">
      <c r="A236" s="147">
        <f>IF(OR(F236="",C236="",D236=""),"",IFERROR(INDEX(Lists!$J$2:$J$12,MATCH(C236,Lists!$I$2:$I$12,0)),"XX")&amp;"-"&amp;D236&amp;"-"&amp;TEXT(SUMPRODUCT(($C$2:C236=C236)*($D$2:D236=D236)),"0000"))</f>
        <v/>
      </c>
      <c r="B236" s="152" t="n"/>
      <c r="C236" s="152" t="n"/>
      <c r="D236" s="152" t="n"/>
      <c r="E236" s="150" t="n"/>
      <c r="F236" s="152" t="n"/>
      <c r="G236" s="152" t="n"/>
      <c r="H236" s="152" t="n"/>
      <c r="I236" s="152" t="n"/>
      <c r="J236" s="150" t="n"/>
      <c r="K236" s="150" t="n"/>
      <c r="L236" s="150" t="n"/>
      <c r="M236" s="152" t="n"/>
      <c r="N236" s="150" t="n"/>
      <c r="O236" s="150" t="n"/>
      <c r="P236" s="150" t="n"/>
      <c r="Q236" s="151" t="n"/>
      <c r="R236" s="150" t="n"/>
      <c r="S236" s="150" t="n"/>
      <c r="T236" s="150" t="n"/>
      <c r="U236" s="152" t="n"/>
      <c r="V236" s="150" t="n"/>
      <c r="W236" s="150" t="n"/>
      <c r="X236" s="150" t="n"/>
      <c r="Y236" s="150" t="n"/>
      <c r="Z236" s="150" t="n"/>
      <c r="AA236" s="150" t="n"/>
      <c r="AB236" s="150" t="n"/>
      <c r="AC236" s="150" t="n"/>
      <c r="AD236" s="150" t="n"/>
      <c r="AE236" s="150" t="n"/>
      <c r="AF236" s="150" t="n"/>
      <c r="AG236" s="147">
        <f>IF(OR(C236="",G236="",G236=0),"",IFERROR(INDEX(Lists!$K$2:$K$12,MATCH(C236,Lists!$I$2:$I$12,0)),"AUD"))</f>
        <v/>
      </c>
      <c r="AH236" s="147">
        <f>IF(OR(G236="",G236=0),"",IF(G236&lt;1,TEXT(G236*100,"0")&amp;IFERROR(INDEX(Lists!$U$2:$U$12,MATCH(C236,Lists!$I$2:$I$12,0)),"c"),IFERROR(INDEX(Lists!$L$2:$L$12,MATCH(C236,Lists!$I$2:$I$12,0)),"$")&amp;IF(G236=INT(G236),TEXT(G236,"0"),TEXT(G236,"0.00")))&amp;" "&amp;AG236)</f>
        <v/>
      </c>
      <c r="AI236" s="147">
        <f>IF(X236="","",X236*IFERROR(INDEX(Lists!$M$2:$M$12,MATCH(C236,Lists!$I$2:$I$12,0)),1)/Lists!$Q$2)</f>
        <v/>
      </c>
      <c r="AJ236" s="147">
        <f>IF(Y236="","",Y236*IFERROR(INDEX(Lists!$M$2:$M$12,MATCH(C236,Lists!$I$2:$I$12,0)),1)/Lists!$Q$2)</f>
        <v/>
      </c>
      <c r="AK236" s="105" t="n"/>
      <c r="AL236" s="105" t="n"/>
      <c r="AM236" s="105" t="n"/>
      <c r="AN236" s="105" t="n"/>
      <c r="AO236" s="106" t="n"/>
    </row>
    <row r="237" ht="18" customHeight="1" s="74">
      <c r="A237" s="147">
        <f>IF(OR(F237="",C237="",D237=""),"",IFERROR(INDEX(Lists!$J$2:$J$12,MATCH(C237,Lists!$I$2:$I$12,0)),"XX")&amp;"-"&amp;D237&amp;"-"&amp;TEXT(SUMPRODUCT(($C$2:C237=C237)*($D$2:D237=D237)),"0000"))</f>
        <v/>
      </c>
      <c r="B237" s="152" t="n"/>
      <c r="C237" s="152" t="n"/>
      <c r="D237" s="152" t="n"/>
      <c r="E237" s="150" t="n"/>
      <c r="F237" s="152" t="n"/>
      <c r="G237" s="152" t="n"/>
      <c r="H237" s="152" t="n"/>
      <c r="I237" s="152" t="n"/>
      <c r="J237" s="150" t="n"/>
      <c r="K237" s="150" t="n"/>
      <c r="L237" s="150" t="n"/>
      <c r="M237" s="152" t="n"/>
      <c r="N237" s="150" t="n"/>
      <c r="O237" s="150" t="n"/>
      <c r="P237" s="150" t="n"/>
      <c r="Q237" s="151" t="n"/>
      <c r="R237" s="150" t="n"/>
      <c r="S237" s="150" t="n"/>
      <c r="T237" s="150" t="n"/>
      <c r="U237" s="152" t="n"/>
      <c r="V237" s="150" t="n"/>
      <c r="W237" s="150" t="n"/>
      <c r="X237" s="150" t="n"/>
      <c r="Y237" s="150" t="n"/>
      <c r="Z237" s="150" t="n"/>
      <c r="AA237" s="150" t="n"/>
      <c r="AB237" s="150" t="n"/>
      <c r="AC237" s="150" t="n"/>
      <c r="AD237" s="150" t="n"/>
      <c r="AE237" s="150" t="n"/>
      <c r="AF237" s="150" t="n"/>
      <c r="AG237" s="147">
        <f>IF(OR(C237="",G237="",G237=0),"",IFERROR(INDEX(Lists!$K$2:$K$12,MATCH(C237,Lists!$I$2:$I$12,0)),"AUD"))</f>
        <v/>
      </c>
      <c r="AH237" s="147">
        <f>IF(OR(G237="",G237=0),"",IF(G237&lt;1,TEXT(G237*100,"0")&amp;IFERROR(INDEX(Lists!$U$2:$U$12,MATCH(C237,Lists!$I$2:$I$12,0)),"c"),IFERROR(INDEX(Lists!$L$2:$L$12,MATCH(C237,Lists!$I$2:$I$12,0)),"$")&amp;IF(G237=INT(G237),TEXT(G237,"0"),TEXT(G237,"0.00")))&amp;" "&amp;AG237)</f>
        <v/>
      </c>
      <c r="AI237" s="147">
        <f>IF(X237="","",X237*IFERROR(INDEX(Lists!$M$2:$M$12,MATCH(C237,Lists!$I$2:$I$12,0)),1)/Lists!$Q$2)</f>
        <v/>
      </c>
      <c r="AJ237" s="147">
        <f>IF(Y237="","",Y237*IFERROR(INDEX(Lists!$M$2:$M$12,MATCH(C237,Lists!$I$2:$I$12,0)),1)/Lists!$Q$2)</f>
        <v/>
      </c>
      <c r="AK237" s="105" t="n"/>
      <c r="AL237" s="105" t="n"/>
      <c r="AM237" s="105" t="n"/>
      <c r="AN237" s="105" t="n"/>
      <c r="AO237" s="106" t="n"/>
    </row>
    <row r="238" ht="18" customHeight="1" s="74">
      <c r="A238" s="147">
        <f>IF(OR(F238="",C238="",D238=""),"",IFERROR(INDEX(Lists!$J$2:$J$12,MATCH(C238,Lists!$I$2:$I$12,0)),"XX")&amp;"-"&amp;D238&amp;"-"&amp;TEXT(SUMPRODUCT(($C$2:C238=C238)*($D$2:D238=D238)),"0000"))</f>
        <v/>
      </c>
      <c r="B238" s="152" t="n"/>
      <c r="C238" s="152" t="n"/>
      <c r="D238" s="152" t="n"/>
      <c r="E238" s="150" t="n"/>
      <c r="F238" s="152" t="n"/>
      <c r="G238" s="152" t="n"/>
      <c r="H238" s="152" t="n"/>
      <c r="I238" s="152" t="n"/>
      <c r="J238" s="150" t="n"/>
      <c r="K238" s="150" t="n"/>
      <c r="L238" s="150" t="n"/>
      <c r="M238" s="152" t="n"/>
      <c r="N238" s="150" t="n"/>
      <c r="O238" s="150" t="n"/>
      <c r="P238" s="150" t="n"/>
      <c r="Q238" s="151" t="n"/>
      <c r="R238" s="150" t="n"/>
      <c r="S238" s="150" t="n"/>
      <c r="T238" s="150" t="n"/>
      <c r="U238" s="152" t="n"/>
      <c r="V238" s="150" t="n"/>
      <c r="W238" s="150" t="n"/>
      <c r="X238" s="150" t="n"/>
      <c r="Y238" s="150" t="n"/>
      <c r="Z238" s="150" t="n"/>
      <c r="AA238" s="150" t="n"/>
      <c r="AB238" s="150" t="n"/>
      <c r="AC238" s="150" t="n"/>
      <c r="AD238" s="150" t="n"/>
      <c r="AE238" s="150" t="n"/>
      <c r="AF238" s="150" t="n"/>
      <c r="AG238" s="147">
        <f>IF(OR(C238="",G238="",G238=0),"",IFERROR(INDEX(Lists!$K$2:$K$12,MATCH(C238,Lists!$I$2:$I$12,0)),"AUD"))</f>
        <v/>
      </c>
      <c r="AH238" s="147">
        <f>IF(OR(G238="",G238=0),"",IF(G238&lt;1,TEXT(G238*100,"0")&amp;IFERROR(INDEX(Lists!$U$2:$U$12,MATCH(C238,Lists!$I$2:$I$12,0)),"c"),IFERROR(INDEX(Lists!$L$2:$L$12,MATCH(C238,Lists!$I$2:$I$12,0)),"$")&amp;IF(G238=INT(G238),TEXT(G238,"0"),TEXT(G238,"0.00")))&amp;" "&amp;AG238)</f>
        <v/>
      </c>
      <c r="AI238" s="147">
        <f>IF(X238="","",X238*IFERROR(INDEX(Lists!$M$2:$M$12,MATCH(C238,Lists!$I$2:$I$12,0)),1)/Lists!$Q$2)</f>
        <v/>
      </c>
      <c r="AJ238" s="147">
        <f>IF(Y238="","",Y238*IFERROR(INDEX(Lists!$M$2:$M$12,MATCH(C238,Lists!$I$2:$I$12,0)),1)/Lists!$Q$2)</f>
        <v/>
      </c>
      <c r="AK238" s="105" t="n"/>
      <c r="AL238" s="105" t="n"/>
      <c r="AM238" s="105" t="n"/>
      <c r="AN238" s="105" t="n"/>
      <c r="AO238" s="106" t="n"/>
    </row>
    <row r="239" ht="18" customHeight="1" s="74">
      <c r="A239" s="147">
        <f>IF(OR(F239="",C239="",D239=""),"",IFERROR(INDEX(Lists!$J$2:$J$12,MATCH(C239,Lists!$I$2:$I$12,0)),"XX")&amp;"-"&amp;D239&amp;"-"&amp;TEXT(SUMPRODUCT(($C$2:C239=C239)*($D$2:D239=D239)),"0000"))</f>
        <v/>
      </c>
      <c r="B239" s="152" t="n"/>
      <c r="C239" s="152" t="n"/>
      <c r="D239" s="152" t="n"/>
      <c r="E239" s="150" t="n"/>
      <c r="F239" s="152" t="n"/>
      <c r="G239" s="152" t="n"/>
      <c r="H239" s="152" t="n"/>
      <c r="I239" s="152" t="n"/>
      <c r="J239" s="150" t="n"/>
      <c r="K239" s="150" t="n"/>
      <c r="L239" s="150" t="n"/>
      <c r="M239" s="152" t="n"/>
      <c r="N239" s="150" t="n"/>
      <c r="O239" s="150" t="n"/>
      <c r="P239" s="150" t="n"/>
      <c r="Q239" s="151" t="n"/>
      <c r="R239" s="150" t="n"/>
      <c r="S239" s="150" t="n"/>
      <c r="T239" s="150" t="n"/>
      <c r="U239" s="152" t="n"/>
      <c r="V239" s="150" t="n"/>
      <c r="W239" s="150" t="n"/>
      <c r="X239" s="150" t="n"/>
      <c r="Y239" s="150" t="n"/>
      <c r="Z239" s="150" t="n"/>
      <c r="AA239" s="150" t="n"/>
      <c r="AB239" s="150" t="n"/>
      <c r="AC239" s="150" t="n"/>
      <c r="AD239" s="150" t="n"/>
      <c r="AE239" s="150" t="n"/>
      <c r="AF239" s="150" t="n"/>
      <c r="AG239" s="147">
        <f>IF(OR(C239="",G239="",G239=0),"",IFERROR(INDEX(Lists!$K$2:$K$12,MATCH(C239,Lists!$I$2:$I$12,0)),"AUD"))</f>
        <v/>
      </c>
      <c r="AH239" s="147">
        <f>IF(OR(G239="",G239=0),"",IF(G239&lt;1,TEXT(G239*100,"0")&amp;IFERROR(INDEX(Lists!$U$2:$U$12,MATCH(C239,Lists!$I$2:$I$12,0)),"c"),IFERROR(INDEX(Lists!$L$2:$L$12,MATCH(C239,Lists!$I$2:$I$12,0)),"$")&amp;IF(G239=INT(G239),TEXT(G239,"0"),TEXT(G239,"0.00")))&amp;" "&amp;AG239)</f>
        <v/>
      </c>
      <c r="AI239" s="147">
        <f>IF(X239="","",X239*IFERROR(INDEX(Lists!$M$2:$M$12,MATCH(C239,Lists!$I$2:$I$12,0)),1)/Lists!$Q$2)</f>
        <v/>
      </c>
      <c r="AJ239" s="147">
        <f>IF(Y239="","",Y239*IFERROR(INDEX(Lists!$M$2:$M$12,MATCH(C239,Lists!$I$2:$I$12,0)),1)/Lists!$Q$2)</f>
        <v/>
      </c>
      <c r="AK239" s="105" t="n"/>
      <c r="AL239" s="105" t="n"/>
      <c r="AM239" s="105" t="n"/>
      <c r="AN239" s="105" t="n"/>
      <c r="AO239" s="106" t="n"/>
    </row>
    <row r="240" ht="18" customHeight="1" s="74">
      <c r="A240" s="147">
        <f>IF(OR(F240="",C240="",D240=""),"",IFERROR(INDEX(Lists!$J$2:$J$12,MATCH(C240,Lists!$I$2:$I$12,0)),"XX")&amp;"-"&amp;D240&amp;"-"&amp;TEXT(SUMPRODUCT(($C$2:C240=C240)*($D$2:D240=D240)),"0000"))</f>
        <v/>
      </c>
      <c r="B240" s="152" t="n"/>
      <c r="C240" s="152" t="n"/>
      <c r="D240" s="152" t="n"/>
      <c r="E240" s="150" t="n"/>
      <c r="F240" s="152" t="n"/>
      <c r="G240" s="152" t="n"/>
      <c r="H240" s="152" t="n"/>
      <c r="I240" s="152" t="n"/>
      <c r="J240" s="150" t="n"/>
      <c r="K240" s="150" t="n"/>
      <c r="L240" s="150" t="n"/>
      <c r="M240" s="152" t="n"/>
      <c r="N240" s="150" t="n"/>
      <c r="O240" s="150" t="n"/>
      <c r="P240" s="150" t="n"/>
      <c r="Q240" s="151" t="n"/>
      <c r="R240" s="150" t="n"/>
      <c r="S240" s="150" t="n"/>
      <c r="T240" s="150" t="n"/>
      <c r="U240" s="152" t="n"/>
      <c r="V240" s="150" t="n"/>
      <c r="W240" s="150" t="n"/>
      <c r="X240" s="150" t="n"/>
      <c r="Y240" s="150" t="n"/>
      <c r="Z240" s="150" t="n"/>
      <c r="AA240" s="150" t="n"/>
      <c r="AB240" s="150" t="n"/>
      <c r="AC240" s="150" t="n"/>
      <c r="AD240" s="150" t="n"/>
      <c r="AE240" s="150" t="n"/>
      <c r="AF240" s="150" t="n"/>
      <c r="AG240" s="147">
        <f>IF(OR(C240="",G240="",G240=0),"",IFERROR(INDEX(Lists!$K$2:$K$12,MATCH(C240,Lists!$I$2:$I$12,0)),"AUD"))</f>
        <v/>
      </c>
      <c r="AH240" s="147">
        <f>IF(OR(G240="",G240=0),"",IF(G240&lt;1,TEXT(G240*100,"0")&amp;IFERROR(INDEX(Lists!$U$2:$U$12,MATCH(C240,Lists!$I$2:$I$12,0)),"c"),IFERROR(INDEX(Lists!$L$2:$L$12,MATCH(C240,Lists!$I$2:$I$12,0)),"$")&amp;IF(G240=INT(G240),TEXT(G240,"0"),TEXT(G240,"0.00")))&amp;" "&amp;AG240)</f>
        <v/>
      </c>
      <c r="AI240" s="147">
        <f>IF(X240="","",X240*IFERROR(INDEX(Lists!$M$2:$M$12,MATCH(C240,Lists!$I$2:$I$12,0)),1)/Lists!$Q$2)</f>
        <v/>
      </c>
      <c r="AJ240" s="147">
        <f>IF(Y240="","",Y240*IFERROR(INDEX(Lists!$M$2:$M$12,MATCH(C240,Lists!$I$2:$I$12,0)),1)/Lists!$Q$2)</f>
        <v/>
      </c>
      <c r="AK240" s="105" t="n"/>
      <c r="AL240" s="105" t="n"/>
      <c r="AM240" s="105" t="n"/>
      <c r="AN240" s="105" t="n"/>
      <c r="AO240" s="106" t="n"/>
    </row>
    <row r="241" ht="18" customHeight="1" s="74">
      <c r="A241" s="147">
        <f>IF(OR(F241="",C241="",D241=""),"",IFERROR(INDEX(Lists!$J$2:$J$12,MATCH(C241,Lists!$I$2:$I$12,0)),"XX")&amp;"-"&amp;D241&amp;"-"&amp;TEXT(SUMPRODUCT(($C$2:C241=C241)*($D$2:D241=D241)),"0000"))</f>
        <v/>
      </c>
      <c r="B241" s="152" t="n"/>
      <c r="C241" s="152" t="n"/>
      <c r="D241" s="152" t="n"/>
      <c r="E241" s="150" t="n"/>
      <c r="F241" s="152" t="n"/>
      <c r="G241" s="152" t="n"/>
      <c r="H241" s="152" t="n"/>
      <c r="I241" s="152" t="n"/>
      <c r="J241" s="150" t="n"/>
      <c r="K241" s="150" t="n"/>
      <c r="L241" s="150" t="n"/>
      <c r="M241" s="152" t="n"/>
      <c r="N241" s="150" t="n"/>
      <c r="O241" s="150" t="n"/>
      <c r="P241" s="150" t="n"/>
      <c r="Q241" s="151" t="n"/>
      <c r="R241" s="150" t="n"/>
      <c r="S241" s="150" t="n"/>
      <c r="T241" s="150" t="n"/>
      <c r="U241" s="152" t="n"/>
      <c r="V241" s="150" t="n"/>
      <c r="W241" s="150" t="n"/>
      <c r="X241" s="150" t="n"/>
      <c r="Y241" s="150" t="n"/>
      <c r="Z241" s="150" t="n"/>
      <c r="AA241" s="150" t="n"/>
      <c r="AB241" s="150" t="n"/>
      <c r="AC241" s="150" t="n"/>
      <c r="AD241" s="150" t="n"/>
      <c r="AE241" s="150" t="n"/>
      <c r="AF241" s="150" t="n"/>
      <c r="AG241" s="147">
        <f>IF(OR(C241="",G241="",G241=0),"",IFERROR(INDEX(Lists!$K$2:$K$12,MATCH(C241,Lists!$I$2:$I$12,0)),"AUD"))</f>
        <v/>
      </c>
      <c r="AH241" s="147">
        <f>IF(OR(G241="",G241=0),"",IF(G241&lt;1,TEXT(G241*100,"0")&amp;IFERROR(INDEX(Lists!$U$2:$U$12,MATCH(C241,Lists!$I$2:$I$12,0)),"c"),IFERROR(INDEX(Lists!$L$2:$L$12,MATCH(C241,Lists!$I$2:$I$12,0)),"$")&amp;IF(G241=INT(G241),TEXT(G241,"0"),TEXT(G241,"0.00")))&amp;" "&amp;AG241)</f>
        <v/>
      </c>
      <c r="AI241" s="147">
        <f>IF(X241="","",X241*IFERROR(INDEX(Lists!$M$2:$M$12,MATCH(C241,Lists!$I$2:$I$12,0)),1)/Lists!$Q$2)</f>
        <v/>
      </c>
      <c r="AJ241" s="147">
        <f>IF(Y241="","",Y241*IFERROR(INDEX(Lists!$M$2:$M$12,MATCH(C241,Lists!$I$2:$I$12,0)),1)/Lists!$Q$2)</f>
        <v/>
      </c>
      <c r="AK241" s="105" t="n"/>
      <c r="AL241" s="105" t="n"/>
      <c r="AM241" s="105" t="n"/>
      <c r="AN241" s="105" t="n"/>
      <c r="AO241" s="106" t="n"/>
    </row>
    <row r="242" ht="18" customHeight="1" s="74">
      <c r="A242" s="147">
        <f>IF(OR(F242="",C242="",D242=""),"",IFERROR(INDEX(Lists!$J$2:$J$12,MATCH(C242,Lists!$I$2:$I$12,0)),"XX")&amp;"-"&amp;D242&amp;"-"&amp;TEXT(SUMPRODUCT(($C$2:C242=C242)*($D$2:D242=D242)),"0000"))</f>
        <v/>
      </c>
      <c r="B242" s="152" t="n"/>
      <c r="C242" s="152" t="n"/>
      <c r="D242" s="152" t="n"/>
      <c r="E242" s="150" t="n"/>
      <c r="F242" s="152" t="n"/>
      <c r="G242" s="152" t="n"/>
      <c r="H242" s="152" t="n"/>
      <c r="I242" s="152" t="n"/>
      <c r="J242" s="150" t="n"/>
      <c r="K242" s="150" t="n"/>
      <c r="L242" s="150" t="n"/>
      <c r="M242" s="152" t="n"/>
      <c r="N242" s="150" t="n"/>
      <c r="O242" s="150" t="n"/>
      <c r="P242" s="150" t="n"/>
      <c r="Q242" s="151" t="n"/>
      <c r="R242" s="150" t="n"/>
      <c r="S242" s="150" t="n"/>
      <c r="T242" s="150" t="n"/>
      <c r="U242" s="152" t="n"/>
      <c r="V242" s="150" t="n"/>
      <c r="W242" s="150" t="n"/>
      <c r="X242" s="150" t="n"/>
      <c r="Y242" s="150" t="n"/>
      <c r="Z242" s="150" t="n"/>
      <c r="AA242" s="150" t="n"/>
      <c r="AB242" s="150" t="n"/>
      <c r="AC242" s="150" t="n"/>
      <c r="AD242" s="150" t="n"/>
      <c r="AE242" s="150" t="n"/>
      <c r="AF242" s="150" t="n"/>
      <c r="AG242" s="147">
        <f>IF(OR(C242="",G242="",G242=0),"",IFERROR(INDEX(Lists!$K$2:$K$12,MATCH(C242,Lists!$I$2:$I$12,0)),"AUD"))</f>
        <v/>
      </c>
      <c r="AH242" s="147">
        <f>IF(OR(G242="",G242=0),"",IF(G242&lt;1,TEXT(G242*100,"0")&amp;IFERROR(INDEX(Lists!$U$2:$U$12,MATCH(C242,Lists!$I$2:$I$12,0)),"c"),IFERROR(INDEX(Lists!$L$2:$L$12,MATCH(C242,Lists!$I$2:$I$12,0)),"$")&amp;IF(G242=INT(G242),TEXT(G242,"0"),TEXT(G242,"0.00")))&amp;" "&amp;AG242)</f>
        <v/>
      </c>
      <c r="AI242" s="147">
        <f>IF(X242="","",X242*IFERROR(INDEX(Lists!$M$2:$M$12,MATCH(C242,Lists!$I$2:$I$12,0)),1)/Lists!$Q$2)</f>
        <v/>
      </c>
      <c r="AJ242" s="147">
        <f>IF(Y242="","",Y242*IFERROR(INDEX(Lists!$M$2:$M$12,MATCH(C242,Lists!$I$2:$I$12,0)),1)/Lists!$Q$2)</f>
        <v/>
      </c>
      <c r="AK242" s="105" t="n"/>
      <c r="AL242" s="105" t="n"/>
      <c r="AM242" s="105" t="n"/>
      <c r="AN242" s="105" t="n"/>
      <c r="AO242" s="106" t="n"/>
    </row>
    <row r="243" ht="18" customHeight="1" s="74">
      <c r="A243" s="147">
        <f>IF(OR(F243="",C243="",D243=""),"",IFERROR(INDEX(Lists!$J$2:$J$12,MATCH(C243,Lists!$I$2:$I$12,0)),"XX")&amp;"-"&amp;D243&amp;"-"&amp;TEXT(SUMPRODUCT(($C$2:C243=C243)*($D$2:D243=D243)),"0000"))</f>
        <v/>
      </c>
      <c r="B243" s="152" t="n"/>
      <c r="C243" s="152" t="n"/>
      <c r="D243" s="152" t="n"/>
      <c r="E243" s="150" t="n"/>
      <c r="F243" s="152" t="n"/>
      <c r="G243" s="152" t="n"/>
      <c r="H243" s="152" t="n"/>
      <c r="I243" s="152" t="n"/>
      <c r="J243" s="150" t="n"/>
      <c r="K243" s="150" t="n"/>
      <c r="L243" s="150" t="n"/>
      <c r="M243" s="152" t="n"/>
      <c r="N243" s="150" t="n"/>
      <c r="O243" s="150" t="n"/>
      <c r="P243" s="150" t="n"/>
      <c r="Q243" s="151" t="n"/>
      <c r="R243" s="150" t="n"/>
      <c r="S243" s="150" t="n"/>
      <c r="T243" s="150" t="n"/>
      <c r="U243" s="152" t="n"/>
      <c r="V243" s="150" t="n"/>
      <c r="W243" s="150" t="n"/>
      <c r="X243" s="150" t="n"/>
      <c r="Y243" s="150" t="n"/>
      <c r="Z243" s="150" t="n"/>
      <c r="AA243" s="150" t="n"/>
      <c r="AB243" s="150" t="n"/>
      <c r="AC243" s="150" t="n"/>
      <c r="AD243" s="150" t="n"/>
      <c r="AE243" s="150" t="n"/>
      <c r="AF243" s="150" t="n"/>
      <c r="AG243" s="147">
        <f>IF(OR(C243="",G243="",G243=0),"",IFERROR(INDEX(Lists!$K$2:$K$12,MATCH(C243,Lists!$I$2:$I$12,0)),"AUD"))</f>
        <v/>
      </c>
      <c r="AH243" s="147">
        <f>IF(OR(G243="",G243=0),"",IF(G243&lt;1,TEXT(G243*100,"0")&amp;IFERROR(INDEX(Lists!$U$2:$U$12,MATCH(C243,Lists!$I$2:$I$12,0)),"c"),IFERROR(INDEX(Lists!$L$2:$L$12,MATCH(C243,Lists!$I$2:$I$12,0)),"$")&amp;IF(G243=INT(G243),TEXT(G243,"0"),TEXT(G243,"0.00")))&amp;" "&amp;AG243)</f>
        <v/>
      </c>
      <c r="AI243" s="147">
        <f>IF(X243="","",X243*IFERROR(INDEX(Lists!$M$2:$M$12,MATCH(C243,Lists!$I$2:$I$12,0)),1)/Lists!$Q$2)</f>
        <v/>
      </c>
      <c r="AJ243" s="147">
        <f>IF(Y243="","",Y243*IFERROR(INDEX(Lists!$M$2:$M$12,MATCH(C243,Lists!$I$2:$I$12,0)),1)/Lists!$Q$2)</f>
        <v/>
      </c>
      <c r="AK243" s="105" t="n"/>
      <c r="AL243" s="105" t="n"/>
      <c r="AM243" s="105" t="n"/>
      <c r="AN243" s="105" t="n"/>
      <c r="AO243" s="106" t="n"/>
    </row>
    <row r="244" ht="18" customHeight="1" s="74">
      <c r="A244" s="147">
        <f>IF(OR(F244="",C244="",D244=""),"",IFERROR(INDEX(Lists!$J$2:$J$12,MATCH(C244,Lists!$I$2:$I$12,0)),"XX")&amp;"-"&amp;D244&amp;"-"&amp;TEXT(SUMPRODUCT(($C$2:C244=C244)*($D$2:D244=D244)),"0000"))</f>
        <v/>
      </c>
      <c r="B244" s="152" t="n"/>
      <c r="C244" s="152" t="n"/>
      <c r="D244" s="152" t="n"/>
      <c r="E244" s="150" t="n"/>
      <c r="F244" s="152" t="n"/>
      <c r="G244" s="152" t="n"/>
      <c r="H244" s="152" t="n"/>
      <c r="I244" s="152" t="n"/>
      <c r="J244" s="150" t="n"/>
      <c r="K244" s="150" t="n"/>
      <c r="L244" s="150" t="n"/>
      <c r="M244" s="152" t="n"/>
      <c r="N244" s="150" t="n"/>
      <c r="O244" s="150" t="n"/>
      <c r="P244" s="150" t="n"/>
      <c r="Q244" s="151" t="n"/>
      <c r="R244" s="150" t="n"/>
      <c r="S244" s="150" t="n"/>
      <c r="T244" s="150" t="n"/>
      <c r="U244" s="152" t="n"/>
      <c r="V244" s="150" t="n"/>
      <c r="W244" s="150" t="n"/>
      <c r="X244" s="150" t="n"/>
      <c r="Y244" s="150" t="n"/>
      <c r="Z244" s="150" t="n"/>
      <c r="AA244" s="150" t="n"/>
      <c r="AB244" s="150" t="n"/>
      <c r="AC244" s="150" t="n"/>
      <c r="AD244" s="150" t="n"/>
      <c r="AE244" s="150" t="n"/>
      <c r="AF244" s="150" t="n"/>
      <c r="AG244" s="147">
        <f>IF(OR(C244="",G244="",G244=0),"",IFERROR(INDEX(Lists!$K$2:$K$12,MATCH(C244,Lists!$I$2:$I$12,0)),"AUD"))</f>
        <v/>
      </c>
      <c r="AH244" s="147">
        <f>IF(OR(G244="",G244=0),"",IF(G244&lt;1,TEXT(G244*100,"0")&amp;IFERROR(INDEX(Lists!$U$2:$U$12,MATCH(C244,Lists!$I$2:$I$12,0)),"c"),IFERROR(INDEX(Lists!$L$2:$L$12,MATCH(C244,Lists!$I$2:$I$12,0)),"$")&amp;IF(G244=INT(G244),TEXT(G244,"0"),TEXT(G244,"0.00")))&amp;" "&amp;AG244)</f>
        <v/>
      </c>
      <c r="AI244" s="147">
        <f>IF(X244="","",X244*IFERROR(INDEX(Lists!$M$2:$M$12,MATCH(C244,Lists!$I$2:$I$12,0)),1)/Lists!$Q$2)</f>
        <v/>
      </c>
      <c r="AJ244" s="147">
        <f>IF(Y244="","",Y244*IFERROR(INDEX(Lists!$M$2:$M$12,MATCH(C244,Lists!$I$2:$I$12,0)),1)/Lists!$Q$2)</f>
        <v/>
      </c>
      <c r="AK244" s="105" t="n"/>
      <c r="AL244" s="105" t="n"/>
      <c r="AM244" s="105" t="n"/>
      <c r="AN244" s="105" t="n"/>
      <c r="AO244" s="106" t="n"/>
    </row>
    <row r="245" ht="18" customHeight="1" s="74">
      <c r="A245" s="147">
        <f>IF(OR(F245="",C245="",D245=""),"",IFERROR(INDEX(Lists!$J$2:$J$12,MATCH(C245,Lists!$I$2:$I$12,0)),"XX")&amp;"-"&amp;D245&amp;"-"&amp;TEXT(SUMPRODUCT(($C$2:C245=C245)*($D$2:D245=D245)),"0000"))</f>
        <v/>
      </c>
      <c r="B245" s="152" t="n"/>
      <c r="C245" s="152" t="n"/>
      <c r="D245" s="152" t="n"/>
      <c r="E245" s="150" t="n"/>
      <c r="F245" s="152" t="n"/>
      <c r="G245" s="152" t="n"/>
      <c r="H245" s="152" t="n"/>
      <c r="I245" s="152" t="n"/>
      <c r="J245" s="150" t="n"/>
      <c r="K245" s="150" t="n"/>
      <c r="L245" s="150" t="n"/>
      <c r="M245" s="152" t="n"/>
      <c r="N245" s="150" t="n"/>
      <c r="O245" s="150" t="n"/>
      <c r="P245" s="150" t="n"/>
      <c r="Q245" s="151" t="n"/>
      <c r="R245" s="150" t="n"/>
      <c r="S245" s="150" t="n"/>
      <c r="T245" s="150" t="n"/>
      <c r="U245" s="152" t="n"/>
      <c r="V245" s="150" t="n"/>
      <c r="W245" s="150" t="n"/>
      <c r="X245" s="150" t="n"/>
      <c r="Y245" s="150" t="n"/>
      <c r="Z245" s="150" t="n"/>
      <c r="AA245" s="150" t="n"/>
      <c r="AB245" s="150" t="n"/>
      <c r="AC245" s="150" t="n"/>
      <c r="AD245" s="150" t="n"/>
      <c r="AE245" s="150" t="n"/>
      <c r="AF245" s="150" t="n"/>
      <c r="AG245" s="147">
        <f>IF(OR(C245="",G245="",G245=0),"",IFERROR(INDEX(Lists!$K$2:$K$12,MATCH(C245,Lists!$I$2:$I$12,0)),"AUD"))</f>
        <v/>
      </c>
      <c r="AH245" s="147">
        <f>IF(OR(G245="",G245=0),"",IF(G245&lt;1,TEXT(G245*100,"0")&amp;IFERROR(INDEX(Lists!$U$2:$U$12,MATCH(C245,Lists!$I$2:$I$12,0)),"c"),IFERROR(INDEX(Lists!$L$2:$L$12,MATCH(C245,Lists!$I$2:$I$12,0)),"$")&amp;IF(G245=INT(G245),TEXT(G245,"0"),TEXT(G245,"0.00")))&amp;" "&amp;AG245)</f>
        <v/>
      </c>
      <c r="AI245" s="147">
        <f>IF(X245="","",X245*IFERROR(INDEX(Lists!$M$2:$M$12,MATCH(C245,Lists!$I$2:$I$12,0)),1)/Lists!$Q$2)</f>
        <v/>
      </c>
      <c r="AJ245" s="147">
        <f>IF(Y245="","",Y245*IFERROR(INDEX(Lists!$M$2:$M$12,MATCH(C245,Lists!$I$2:$I$12,0)),1)/Lists!$Q$2)</f>
        <v/>
      </c>
      <c r="AK245" s="105" t="n"/>
      <c r="AL245" s="105" t="n"/>
      <c r="AM245" s="105" t="n"/>
      <c r="AN245" s="105" t="n"/>
      <c r="AO245" s="106" t="n"/>
    </row>
    <row r="246" ht="18" customHeight="1" s="74">
      <c r="A246" s="147">
        <f>IF(OR(F246="",C246="",D246=""),"",IFERROR(INDEX(Lists!$J$2:$J$12,MATCH(C246,Lists!$I$2:$I$12,0)),"XX")&amp;"-"&amp;D246&amp;"-"&amp;TEXT(SUMPRODUCT(($C$2:C246=C246)*($D$2:D246=D246)),"0000"))</f>
        <v/>
      </c>
      <c r="B246" s="152" t="n"/>
      <c r="C246" s="152" t="n"/>
      <c r="D246" s="152" t="n"/>
      <c r="E246" s="150" t="n"/>
      <c r="F246" s="152" t="n"/>
      <c r="G246" s="152" t="n"/>
      <c r="H246" s="152" t="n"/>
      <c r="I246" s="152" t="n"/>
      <c r="J246" s="150" t="n"/>
      <c r="K246" s="150" t="n"/>
      <c r="L246" s="150" t="n"/>
      <c r="M246" s="152" t="n"/>
      <c r="N246" s="150" t="n"/>
      <c r="O246" s="150" t="n"/>
      <c r="P246" s="150" t="n"/>
      <c r="Q246" s="151" t="n"/>
      <c r="R246" s="150" t="n"/>
      <c r="S246" s="150" t="n"/>
      <c r="T246" s="150" t="n"/>
      <c r="U246" s="152" t="n"/>
      <c r="V246" s="150" t="n"/>
      <c r="W246" s="150" t="n"/>
      <c r="X246" s="150" t="n"/>
      <c r="Y246" s="150" t="n"/>
      <c r="Z246" s="150" t="n"/>
      <c r="AA246" s="150" t="n"/>
      <c r="AB246" s="150" t="n"/>
      <c r="AC246" s="150" t="n"/>
      <c r="AD246" s="150" t="n"/>
      <c r="AE246" s="150" t="n"/>
      <c r="AF246" s="150" t="n"/>
      <c r="AG246" s="147">
        <f>IF(OR(C246="",G246="",G246=0),"",IFERROR(INDEX(Lists!$K$2:$K$12,MATCH(C246,Lists!$I$2:$I$12,0)),"AUD"))</f>
        <v/>
      </c>
      <c r="AH246" s="147">
        <f>IF(OR(G246="",G246=0),"",IF(G246&lt;1,TEXT(G246*100,"0")&amp;IFERROR(INDEX(Lists!$U$2:$U$12,MATCH(C246,Lists!$I$2:$I$12,0)),"c"),IFERROR(INDEX(Lists!$L$2:$L$12,MATCH(C246,Lists!$I$2:$I$12,0)),"$")&amp;IF(G246=INT(G246),TEXT(G246,"0"),TEXT(G246,"0.00")))&amp;" "&amp;AG246)</f>
        <v/>
      </c>
      <c r="AI246" s="147">
        <f>IF(X246="","",X246*IFERROR(INDEX(Lists!$M$2:$M$12,MATCH(C246,Lists!$I$2:$I$12,0)),1)/Lists!$Q$2)</f>
        <v/>
      </c>
      <c r="AJ246" s="147">
        <f>IF(Y246="","",Y246*IFERROR(INDEX(Lists!$M$2:$M$12,MATCH(C246,Lists!$I$2:$I$12,0)),1)/Lists!$Q$2)</f>
        <v/>
      </c>
      <c r="AK246" s="105" t="n"/>
      <c r="AL246" s="105" t="n"/>
      <c r="AM246" s="105" t="n"/>
      <c r="AN246" s="105" t="n"/>
      <c r="AO246" s="106" t="n"/>
    </row>
    <row r="247" ht="18" customHeight="1" s="74">
      <c r="A247" s="147">
        <f>IF(OR(F247="",C247="",D247=""),"",IFERROR(INDEX(Lists!$J$2:$J$12,MATCH(C247,Lists!$I$2:$I$12,0)),"XX")&amp;"-"&amp;D247&amp;"-"&amp;TEXT(SUMPRODUCT(($C$2:C247=C247)*($D$2:D247=D247)),"0000"))</f>
        <v/>
      </c>
      <c r="B247" s="152" t="n"/>
      <c r="C247" s="152" t="n"/>
      <c r="D247" s="152" t="n"/>
      <c r="E247" s="150" t="n"/>
      <c r="F247" s="152" t="n"/>
      <c r="G247" s="152" t="n"/>
      <c r="H247" s="152" t="n"/>
      <c r="I247" s="152" t="n"/>
      <c r="J247" s="150" t="n"/>
      <c r="K247" s="150" t="n"/>
      <c r="L247" s="150" t="n"/>
      <c r="M247" s="152" t="n"/>
      <c r="N247" s="150" t="n"/>
      <c r="O247" s="150" t="n"/>
      <c r="P247" s="150" t="n"/>
      <c r="Q247" s="151" t="n"/>
      <c r="R247" s="150" t="n"/>
      <c r="S247" s="150" t="n"/>
      <c r="T247" s="150" t="n"/>
      <c r="U247" s="152" t="n"/>
      <c r="V247" s="150" t="n"/>
      <c r="W247" s="150" t="n"/>
      <c r="X247" s="150" t="n"/>
      <c r="Y247" s="150" t="n"/>
      <c r="Z247" s="150" t="n"/>
      <c r="AA247" s="150" t="n"/>
      <c r="AB247" s="150" t="n"/>
      <c r="AC247" s="150" t="n"/>
      <c r="AD247" s="150" t="n"/>
      <c r="AE247" s="150" t="n"/>
      <c r="AF247" s="150" t="n"/>
      <c r="AG247" s="147">
        <f>IF(OR(C247="",G247="",G247=0),"",IFERROR(INDEX(Lists!$K$2:$K$12,MATCH(C247,Lists!$I$2:$I$12,0)),"AUD"))</f>
        <v/>
      </c>
      <c r="AH247" s="147">
        <f>IF(OR(G247="",G247=0),"",IF(G247&lt;1,TEXT(G247*100,"0")&amp;IFERROR(INDEX(Lists!$U$2:$U$12,MATCH(C247,Lists!$I$2:$I$12,0)),"c"),IFERROR(INDEX(Lists!$L$2:$L$12,MATCH(C247,Lists!$I$2:$I$12,0)),"$")&amp;IF(G247=INT(G247),TEXT(G247,"0"),TEXT(G247,"0.00")))&amp;" "&amp;AG247)</f>
        <v/>
      </c>
      <c r="AI247" s="147">
        <f>IF(X247="","",X247*IFERROR(INDEX(Lists!$M$2:$M$12,MATCH(C247,Lists!$I$2:$I$12,0)),1)/Lists!$Q$2)</f>
        <v/>
      </c>
      <c r="AJ247" s="147">
        <f>IF(Y247="","",Y247*IFERROR(INDEX(Lists!$M$2:$M$12,MATCH(C247,Lists!$I$2:$I$12,0)),1)/Lists!$Q$2)</f>
        <v/>
      </c>
      <c r="AK247" s="105" t="n"/>
      <c r="AL247" s="105" t="n"/>
      <c r="AM247" s="105" t="n"/>
      <c r="AN247" s="105" t="n"/>
      <c r="AO247" s="106" t="n"/>
    </row>
    <row r="248" ht="18" customHeight="1" s="74">
      <c r="A248" s="147">
        <f>IF(OR(F248="",C248="",D248=""),"",IFERROR(INDEX(Lists!$J$2:$J$12,MATCH(C248,Lists!$I$2:$I$12,0)),"XX")&amp;"-"&amp;D248&amp;"-"&amp;TEXT(SUMPRODUCT(($C$2:C248=C248)*($D$2:D248=D248)),"0000"))</f>
        <v/>
      </c>
      <c r="B248" s="152" t="n"/>
      <c r="C248" s="152" t="n"/>
      <c r="D248" s="152" t="n"/>
      <c r="E248" s="150" t="n"/>
      <c r="F248" s="152" t="n"/>
      <c r="G248" s="152" t="n"/>
      <c r="H248" s="152" t="n"/>
      <c r="I248" s="152" t="n"/>
      <c r="J248" s="150" t="n"/>
      <c r="K248" s="150" t="n"/>
      <c r="L248" s="150" t="n"/>
      <c r="M248" s="152" t="n"/>
      <c r="N248" s="150" t="n"/>
      <c r="O248" s="150" t="n"/>
      <c r="P248" s="150" t="n"/>
      <c r="Q248" s="151" t="n"/>
      <c r="R248" s="150" t="n"/>
      <c r="S248" s="150" t="n"/>
      <c r="T248" s="150" t="n"/>
      <c r="U248" s="152" t="n"/>
      <c r="V248" s="150" t="n"/>
      <c r="W248" s="150" t="n"/>
      <c r="X248" s="150" t="n"/>
      <c r="Y248" s="150" t="n"/>
      <c r="Z248" s="150" t="n"/>
      <c r="AA248" s="150" t="n"/>
      <c r="AB248" s="150" t="n"/>
      <c r="AC248" s="150" t="n"/>
      <c r="AD248" s="150" t="n"/>
      <c r="AE248" s="150" t="n"/>
      <c r="AF248" s="150" t="n"/>
      <c r="AG248" s="147">
        <f>IF(OR(C248="",G248="",G248=0),"",IFERROR(INDEX(Lists!$K$2:$K$12,MATCH(C248,Lists!$I$2:$I$12,0)),"AUD"))</f>
        <v/>
      </c>
      <c r="AH248" s="147">
        <f>IF(OR(G248="",G248=0),"",IF(G248&lt;1,TEXT(G248*100,"0")&amp;IFERROR(INDEX(Lists!$U$2:$U$12,MATCH(C248,Lists!$I$2:$I$12,0)),"c"),IFERROR(INDEX(Lists!$L$2:$L$12,MATCH(C248,Lists!$I$2:$I$12,0)),"$")&amp;IF(G248=INT(G248),TEXT(G248,"0"),TEXT(G248,"0.00")))&amp;" "&amp;AG248)</f>
        <v/>
      </c>
      <c r="AI248" s="147">
        <f>IF(X248="","",X248*IFERROR(INDEX(Lists!$M$2:$M$12,MATCH(C248,Lists!$I$2:$I$12,0)),1)/Lists!$Q$2)</f>
        <v/>
      </c>
      <c r="AJ248" s="147">
        <f>IF(Y248="","",Y248*IFERROR(INDEX(Lists!$M$2:$M$12,MATCH(C248,Lists!$I$2:$I$12,0)),1)/Lists!$Q$2)</f>
        <v/>
      </c>
      <c r="AK248" s="105" t="n"/>
      <c r="AL248" s="105" t="n"/>
      <c r="AM248" s="105" t="n"/>
      <c r="AN248" s="105" t="n"/>
      <c r="AO248" s="106" t="n"/>
    </row>
    <row r="249" ht="18" customHeight="1" s="74">
      <c r="A249" s="147">
        <f>IF(OR(F249="",C249="",D249=""),"",IFERROR(INDEX(Lists!$J$2:$J$12,MATCH(C249,Lists!$I$2:$I$12,0)),"XX")&amp;"-"&amp;D249&amp;"-"&amp;TEXT(SUMPRODUCT(($C$2:C249=C249)*($D$2:D249=D249)),"0000"))</f>
        <v/>
      </c>
      <c r="B249" s="152" t="n"/>
      <c r="C249" s="152" t="n"/>
      <c r="D249" s="152" t="n"/>
      <c r="E249" s="150" t="n"/>
      <c r="F249" s="152" t="n"/>
      <c r="G249" s="152" t="n"/>
      <c r="H249" s="152" t="n"/>
      <c r="I249" s="152" t="n"/>
      <c r="J249" s="150" t="n"/>
      <c r="K249" s="150" t="n"/>
      <c r="L249" s="150" t="n"/>
      <c r="M249" s="152" t="n"/>
      <c r="N249" s="150" t="n"/>
      <c r="O249" s="150" t="n"/>
      <c r="P249" s="150" t="n"/>
      <c r="Q249" s="151" t="n"/>
      <c r="R249" s="150" t="n"/>
      <c r="S249" s="150" t="n"/>
      <c r="T249" s="150" t="n"/>
      <c r="U249" s="152" t="n"/>
      <c r="V249" s="150" t="n"/>
      <c r="W249" s="150" t="n"/>
      <c r="X249" s="150" t="n"/>
      <c r="Y249" s="150" t="n"/>
      <c r="Z249" s="150" t="n"/>
      <c r="AA249" s="150" t="n"/>
      <c r="AB249" s="150" t="n"/>
      <c r="AC249" s="150" t="n"/>
      <c r="AD249" s="150" t="n"/>
      <c r="AE249" s="150" t="n"/>
      <c r="AF249" s="150" t="n"/>
      <c r="AG249" s="147">
        <f>IF(OR(C249="",G249="",G249=0),"",IFERROR(INDEX(Lists!$K$2:$K$12,MATCH(C249,Lists!$I$2:$I$12,0)),"AUD"))</f>
        <v/>
      </c>
      <c r="AH249" s="147">
        <f>IF(OR(G249="",G249=0),"",IF(G249&lt;1,TEXT(G249*100,"0")&amp;IFERROR(INDEX(Lists!$U$2:$U$12,MATCH(C249,Lists!$I$2:$I$12,0)),"c"),IFERROR(INDEX(Lists!$L$2:$L$12,MATCH(C249,Lists!$I$2:$I$12,0)),"$")&amp;IF(G249=INT(G249),TEXT(G249,"0"),TEXT(G249,"0.00")))&amp;" "&amp;AG249)</f>
        <v/>
      </c>
      <c r="AI249" s="147">
        <f>IF(X249="","",X249*IFERROR(INDEX(Lists!$M$2:$M$12,MATCH(C249,Lists!$I$2:$I$12,0)),1)/Lists!$Q$2)</f>
        <v/>
      </c>
      <c r="AJ249" s="147">
        <f>IF(Y249="","",Y249*IFERROR(INDEX(Lists!$M$2:$M$12,MATCH(C249,Lists!$I$2:$I$12,0)),1)/Lists!$Q$2)</f>
        <v/>
      </c>
      <c r="AK249" s="105" t="n"/>
      <c r="AL249" s="105" t="n"/>
      <c r="AM249" s="105" t="n"/>
      <c r="AN249" s="105" t="n"/>
      <c r="AO249" s="106" t="n"/>
    </row>
    <row r="250" ht="18" customHeight="1" s="74">
      <c r="A250" s="147">
        <f>IF(OR(F250="",C250="",D250=""),"",IFERROR(INDEX(Lists!$J$2:$J$12,MATCH(C250,Lists!$I$2:$I$12,0)),"XX")&amp;"-"&amp;D250&amp;"-"&amp;TEXT(SUMPRODUCT(($C$2:C250=C250)*($D$2:D250=D250)),"0000"))</f>
        <v/>
      </c>
      <c r="B250" s="152" t="n"/>
      <c r="C250" s="152" t="n"/>
      <c r="D250" s="152" t="n"/>
      <c r="E250" s="150" t="n"/>
      <c r="F250" s="152" t="n"/>
      <c r="G250" s="152" t="n"/>
      <c r="H250" s="152" t="n"/>
      <c r="I250" s="152" t="n"/>
      <c r="J250" s="150" t="n"/>
      <c r="K250" s="150" t="n"/>
      <c r="L250" s="150" t="n"/>
      <c r="M250" s="152" t="n"/>
      <c r="N250" s="150" t="n"/>
      <c r="O250" s="150" t="n"/>
      <c r="P250" s="150" t="n"/>
      <c r="Q250" s="151" t="n"/>
      <c r="R250" s="150" t="n"/>
      <c r="S250" s="150" t="n"/>
      <c r="T250" s="150" t="n"/>
      <c r="U250" s="152" t="n"/>
      <c r="V250" s="150" t="n"/>
      <c r="W250" s="150" t="n"/>
      <c r="X250" s="150" t="n"/>
      <c r="Y250" s="150" t="n"/>
      <c r="Z250" s="150" t="n"/>
      <c r="AA250" s="150" t="n"/>
      <c r="AB250" s="150" t="n"/>
      <c r="AC250" s="150" t="n"/>
      <c r="AD250" s="150" t="n"/>
      <c r="AE250" s="150" t="n"/>
      <c r="AF250" s="150" t="n"/>
      <c r="AG250" s="147">
        <f>IF(OR(C250="",G250="",G250=0),"",IFERROR(INDEX(Lists!$K$2:$K$12,MATCH(C250,Lists!$I$2:$I$12,0)),"AUD"))</f>
        <v/>
      </c>
      <c r="AH250" s="147">
        <f>IF(OR(G250="",G250=0),"",IF(G250&lt;1,TEXT(G250*100,"0")&amp;IFERROR(INDEX(Lists!$U$2:$U$12,MATCH(C250,Lists!$I$2:$I$12,0)),"c"),IFERROR(INDEX(Lists!$L$2:$L$12,MATCH(C250,Lists!$I$2:$I$12,0)),"$")&amp;IF(G250=INT(G250),TEXT(G250,"0"),TEXT(G250,"0.00")))&amp;" "&amp;AG250)</f>
        <v/>
      </c>
      <c r="AI250" s="147">
        <f>IF(X250="","",X250*IFERROR(INDEX(Lists!$M$2:$M$12,MATCH(C250,Lists!$I$2:$I$12,0)),1)/Lists!$Q$2)</f>
        <v/>
      </c>
      <c r="AJ250" s="147">
        <f>IF(Y250="","",Y250*IFERROR(INDEX(Lists!$M$2:$M$12,MATCH(C250,Lists!$I$2:$I$12,0)),1)/Lists!$Q$2)</f>
        <v/>
      </c>
      <c r="AK250" s="105" t="n"/>
      <c r="AL250" s="105" t="n"/>
      <c r="AM250" s="105" t="n"/>
      <c r="AN250" s="105" t="n"/>
      <c r="AO250" s="106" t="n"/>
    </row>
    <row r="251" ht="18" customHeight="1" s="74">
      <c r="A251" s="147">
        <f>IF(OR(F251="",C251="",D251=""),"",IFERROR(INDEX(Lists!$J$2:$J$12,MATCH(C251,Lists!$I$2:$I$12,0)),"XX")&amp;"-"&amp;D251&amp;"-"&amp;TEXT(SUMPRODUCT(($C$2:C251=C251)*($D$2:D251=D251)),"0000"))</f>
        <v/>
      </c>
      <c r="B251" s="152" t="n"/>
      <c r="C251" s="152" t="n"/>
      <c r="D251" s="152" t="n"/>
      <c r="E251" s="150" t="n"/>
      <c r="F251" s="152" t="n"/>
      <c r="G251" s="152" t="n"/>
      <c r="H251" s="152" t="n"/>
      <c r="I251" s="152" t="n"/>
      <c r="J251" s="150" t="n"/>
      <c r="K251" s="150" t="n"/>
      <c r="L251" s="150" t="n"/>
      <c r="M251" s="152" t="n"/>
      <c r="N251" s="150" t="n"/>
      <c r="O251" s="150" t="n"/>
      <c r="P251" s="150" t="n"/>
      <c r="Q251" s="151" t="n"/>
      <c r="R251" s="150" t="n"/>
      <c r="S251" s="150" t="n"/>
      <c r="T251" s="150" t="n"/>
      <c r="U251" s="152" t="n"/>
      <c r="V251" s="150" t="n"/>
      <c r="W251" s="150" t="n"/>
      <c r="X251" s="150" t="n"/>
      <c r="Y251" s="150" t="n"/>
      <c r="Z251" s="150" t="n"/>
      <c r="AA251" s="150" t="n"/>
      <c r="AB251" s="150" t="n"/>
      <c r="AC251" s="150" t="n"/>
      <c r="AD251" s="150" t="n"/>
      <c r="AE251" s="150" t="n"/>
      <c r="AF251" s="150" t="n"/>
      <c r="AG251" s="147">
        <f>IF(OR(C251="",G251="",G251=0),"",IFERROR(INDEX(Lists!$K$2:$K$12,MATCH(C251,Lists!$I$2:$I$12,0)),"AUD"))</f>
        <v/>
      </c>
      <c r="AH251" s="147">
        <f>IF(OR(G251="",G251=0),"",IF(G251&lt;1,TEXT(G251*100,"0")&amp;IFERROR(INDEX(Lists!$U$2:$U$12,MATCH(C251,Lists!$I$2:$I$12,0)),"c"),IFERROR(INDEX(Lists!$L$2:$L$12,MATCH(C251,Lists!$I$2:$I$12,0)),"$")&amp;IF(G251=INT(G251),TEXT(G251,"0"),TEXT(G251,"0.00")))&amp;" "&amp;AG251)</f>
        <v/>
      </c>
      <c r="AI251" s="147">
        <f>IF(X251="","",X251*IFERROR(INDEX(Lists!$M$2:$M$12,MATCH(C251,Lists!$I$2:$I$12,0)),1)/Lists!$Q$2)</f>
        <v/>
      </c>
      <c r="AJ251" s="147">
        <f>IF(Y251="","",Y251*IFERROR(INDEX(Lists!$M$2:$M$12,MATCH(C251,Lists!$I$2:$I$12,0)),1)/Lists!$Q$2)</f>
        <v/>
      </c>
      <c r="AK251" s="105" t="n"/>
      <c r="AL251" s="105" t="n"/>
      <c r="AM251" s="105" t="n"/>
      <c r="AN251" s="105" t="n"/>
      <c r="AO251" s="106" t="n"/>
    </row>
    <row r="252" ht="18" customHeight="1" s="74">
      <c r="A252" s="147">
        <f>IF(OR(F252="",C252="",D252=""),"",IFERROR(INDEX(Lists!$J$2:$J$12,MATCH(C252,Lists!$I$2:$I$12,0)),"XX")&amp;"-"&amp;D252&amp;"-"&amp;TEXT(SUMPRODUCT(($C$2:C252=C252)*($D$2:D252=D252)),"0000"))</f>
        <v/>
      </c>
      <c r="B252" s="152" t="n"/>
      <c r="C252" s="152" t="n"/>
      <c r="D252" s="152" t="n"/>
      <c r="E252" s="150" t="n"/>
      <c r="F252" s="152" t="n"/>
      <c r="G252" s="152" t="n"/>
      <c r="H252" s="152" t="n"/>
      <c r="I252" s="152" t="n"/>
      <c r="J252" s="150" t="n"/>
      <c r="K252" s="150" t="n"/>
      <c r="L252" s="150" t="n"/>
      <c r="M252" s="152" t="n"/>
      <c r="N252" s="150" t="n"/>
      <c r="O252" s="150" t="n"/>
      <c r="P252" s="150" t="n"/>
      <c r="Q252" s="151" t="n"/>
      <c r="R252" s="150" t="n"/>
      <c r="S252" s="150" t="n"/>
      <c r="T252" s="150" t="n"/>
      <c r="U252" s="152" t="n"/>
      <c r="V252" s="150" t="n"/>
      <c r="W252" s="150" t="n"/>
      <c r="X252" s="150" t="n"/>
      <c r="Y252" s="150" t="n"/>
      <c r="Z252" s="150" t="n"/>
      <c r="AA252" s="150" t="n"/>
      <c r="AB252" s="150" t="n"/>
      <c r="AC252" s="150" t="n"/>
      <c r="AD252" s="150" t="n"/>
      <c r="AE252" s="150" t="n"/>
      <c r="AF252" s="150" t="n"/>
      <c r="AG252" s="147">
        <f>IF(OR(C252="",G252="",G252=0),"",IFERROR(INDEX(Lists!$K$2:$K$12,MATCH(C252,Lists!$I$2:$I$12,0)),"AUD"))</f>
        <v/>
      </c>
      <c r="AH252" s="147">
        <f>IF(OR(G252="",G252=0),"",IF(G252&lt;1,TEXT(G252*100,"0")&amp;IFERROR(INDEX(Lists!$U$2:$U$12,MATCH(C252,Lists!$I$2:$I$12,0)),"c"),IFERROR(INDEX(Lists!$L$2:$L$12,MATCH(C252,Lists!$I$2:$I$12,0)),"$")&amp;IF(G252=INT(G252),TEXT(G252,"0"),TEXT(G252,"0.00")))&amp;" "&amp;AG252)</f>
        <v/>
      </c>
      <c r="AI252" s="147">
        <f>IF(X252="","",X252*IFERROR(INDEX(Lists!$M$2:$M$12,MATCH(C252,Lists!$I$2:$I$12,0)),1)/Lists!$Q$2)</f>
        <v/>
      </c>
      <c r="AJ252" s="147">
        <f>IF(Y252="","",Y252*IFERROR(INDEX(Lists!$M$2:$M$12,MATCH(C252,Lists!$I$2:$I$12,0)),1)/Lists!$Q$2)</f>
        <v/>
      </c>
      <c r="AK252" s="105" t="n"/>
      <c r="AL252" s="105" t="n"/>
      <c r="AM252" s="105" t="n"/>
      <c r="AN252" s="105" t="n"/>
      <c r="AO252" s="106" t="n"/>
    </row>
    <row r="253" ht="18" customHeight="1" s="74">
      <c r="A253" s="147">
        <f>IF(OR(F253="",C253="",D253=""),"",IFERROR(INDEX(Lists!$J$2:$J$12,MATCH(C253,Lists!$I$2:$I$12,0)),"XX")&amp;"-"&amp;D253&amp;"-"&amp;TEXT(SUMPRODUCT(($C$2:C253=C253)*($D$2:D253=D253)),"0000"))</f>
        <v/>
      </c>
      <c r="B253" s="152" t="n"/>
      <c r="C253" s="152" t="n"/>
      <c r="D253" s="152" t="n"/>
      <c r="E253" s="150" t="n"/>
      <c r="F253" s="152" t="n"/>
      <c r="G253" s="152" t="n"/>
      <c r="H253" s="152" t="n"/>
      <c r="I253" s="152" t="n"/>
      <c r="J253" s="150" t="n"/>
      <c r="K253" s="150" t="n"/>
      <c r="L253" s="150" t="n"/>
      <c r="M253" s="152" t="n"/>
      <c r="N253" s="150" t="n"/>
      <c r="O253" s="150" t="n"/>
      <c r="P253" s="150" t="n"/>
      <c r="Q253" s="151" t="n"/>
      <c r="R253" s="150" t="n"/>
      <c r="S253" s="150" t="n"/>
      <c r="T253" s="150" t="n"/>
      <c r="U253" s="152" t="n"/>
      <c r="V253" s="150" t="n"/>
      <c r="W253" s="150" t="n"/>
      <c r="X253" s="150" t="n"/>
      <c r="Y253" s="150" t="n"/>
      <c r="Z253" s="150" t="n"/>
      <c r="AA253" s="150" t="n"/>
      <c r="AB253" s="150" t="n"/>
      <c r="AC253" s="150" t="n"/>
      <c r="AD253" s="150" t="n"/>
      <c r="AE253" s="150" t="n"/>
      <c r="AF253" s="150" t="n"/>
      <c r="AG253" s="147">
        <f>IF(OR(C253="",G253="",G253=0),"",IFERROR(INDEX(Lists!$K$2:$K$12,MATCH(C253,Lists!$I$2:$I$12,0)),"AUD"))</f>
        <v/>
      </c>
      <c r="AH253" s="147">
        <f>IF(OR(G253="",G253=0),"",IF(G253&lt;1,TEXT(G253*100,"0")&amp;IFERROR(INDEX(Lists!$U$2:$U$12,MATCH(C253,Lists!$I$2:$I$12,0)),"c"),IFERROR(INDEX(Lists!$L$2:$L$12,MATCH(C253,Lists!$I$2:$I$12,0)),"$")&amp;IF(G253=INT(G253),TEXT(G253,"0"),TEXT(G253,"0.00")))&amp;" "&amp;AG253)</f>
        <v/>
      </c>
      <c r="AI253" s="147">
        <f>IF(X253="","",X253*IFERROR(INDEX(Lists!$M$2:$M$12,MATCH(C253,Lists!$I$2:$I$12,0)),1)/Lists!$Q$2)</f>
        <v/>
      </c>
      <c r="AJ253" s="147">
        <f>IF(Y253="","",Y253*IFERROR(INDEX(Lists!$M$2:$M$12,MATCH(C253,Lists!$I$2:$I$12,0)),1)/Lists!$Q$2)</f>
        <v/>
      </c>
      <c r="AK253" s="105" t="n"/>
      <c r="AL253" s="105" t="n"/>
      <c r="AM253" s="105" t="n"/>
      <c r="AN253" s="105" t="n"/>
      <c r="AO253" s="106" t="n"/>
    </row>
    <row r="254" ht="18" customHeight="1" s="74">
      <c r="A254" s="147">
        <f>IF(OR(F254="",C254="",D254=""),"",IFERROR(INDEX(Lists!$J$2:$J$12,MATCH(C254,Lists!$I$2:$I$12,0)),"XX")&amp;"-"&amp;D254&amp;"-"&amp;TEXT(SUMPRODUCT(($C$2:C254=C254)*($D$2:D254=D254)),"0000"))</f>
        <v/>
      </c>
      <c r="B254" s="152" t="n"/>
      <c r="C254" s="152" t="n"/>
      <c r="D254" s="152" t="n"/>
      <c r="E254" s="150" t="n"/>
      <c r="F254" s="152" t="n"/>
      <c r="G254" s="152" t="n"/>
      <c r="H254" s="152" t="n"/>
      <c r="I254" s="152" t="n"/>
      <c r="J254" s="150" t="n"/>
      <c r="K254" s="150" t="n"/>
      <c r="L254" s="150" t="n"/>
      <c r="M254" s="152" t="n"/>
      <c r="N254" s="150" t="n"/>
      <c r="O254" s="150" t="n"/>
      <c r="P254" s="150" t="n"/>
      <c r="Q254" s="151" t="n"/>
      <c r="R254" s="150" t="n"/>
      <c r="S254" s="150" t="n"/>
      <c r="T254" s="150" t="n"/>
      <c r="U254" s="152" t="n"/>
      <c r="V254" s="150" t="n"/>
      <c r="W254" s="150" t="n"/>
      <c r="X254" s="150" t="n"/>
      <c r="Y254" s="150" t="n"/>
      <c r="Z254" s="150" t="n"/>
      <c r="AA254" s="150" t="n"/>
      <c r="AB254" s="150" t="n"/>
      <c r="AC254" s="150" t="n"/>
      <c r="AD254" s="150" t="n"/>
      <c r="AE254" s="150" t="n"/>
      <c r="AF254" s="150" t="n"/>
      <c r="AG254" s="147">
        <f>IF(OR(C254="",G254="",G254=0),"",IFERROR(INDEX(Lists!$K$2:$K$12,MATCH(C254,Lists!$I$2:$I$12,0)),"AUD"))</f>
        <v/>
      </c>
      <c r="AH254" s="147">
        <f>IF(OR(G254="",G254=0),"",IF(G254&lt;1,TEXT(G254*100,"0")&amp;IFERROR(INDEX(Lists!$U$2:$U$12,MATCH(C254,Lists!$I$2:$I$12,0)),"c"),IFERROR(INDEX(Lists!$L$2:$L$12,MATCH(C254,Lists!$I$2:$I$12,0)),"$")&amp;IF(G254=INT(G254),TEXT(G254,"0"),TEXT(G254,"0.00")))&amp;" "&amp;AG254)</f>
        <v/>
      </c>
      <c r="AI254" s="147">
        <f>IF(X254="","",X254*IFERROR(INDEX(Lists!$M$2:$M$12,MATCH(C254,Lists!$I$2:$I$12,0)),1)/Lists!$Q$2)</f>
        <v/>
      </c>
      <c r="AJ254" s="147">
        <f>IF(Y254="","",Y254*IFERROR(INDEX(Lists!$M$2:$M$12,MATCH(C254,Lists!$I$2:$I$12,0)),1)/Lists!$Q$2)</f>
        <v/>
      </c>
      <c r="AK254" s="105" t="n"/>
      <c r="AL254" s="105" t="n"/>
      <c r="AM254" s="105" t="n"/>
      <c r="AN254" s="105" t="n"/>
      <c r="AO254" s="106" t="n"/>
    </row>
    <row r="255" ht="18" customHeight="1" s="74">
      <c r="A255" s="147">
        <f>IF(OR(F255="",C255="",D255=""),"",IFERROR(INDEX(Lists!$J$2:$J$12,MATCH(C255,Lists!$I$2:$I$12,0)),"XX")&amp;"-"&amp;D255&amp;"-"&amp;TEXT(SUMPRODUCT(($C$2:C255=C255)*($D$2:D255=D255)),"0000"))</f>
        <v/>
      </c>
      <c r="B255" s="152" t="n"/>
      <c r="C255" s="152" t="n"/>
      <c r="D255" s="152" t="n"/>
      <c r="E255" s="150" t="n"/>
      <c r="F255" s="152" t="n"/>
      <c r="G255" s="152" t="n"/>
      <c r="H255" s="152" t="n"/>
      <c r="I255" s="152" t="n"/>
      <c r="J255" s="150" t="n"/>
      <c r="K255" s="150" t="n"/>
      <c r="L255" s="150" t="n"/>
      <c r="M255" s="152" t="n"/>
      <c r="N255" s="150" t="n"/>
      <c r="O255" s="150" t="n"/>
      <c r="P255" s="150" t="n"/>
      <c r="Q255" s="151" t="n"/>
      <c r="R255" s="150" t="n"/>
      <c r="S255" s="150" t="n"/>
      <c r="T255" s="150" t="n"/>
      <c r="U255" s="152" t="n"/>
      <c r="V255" s="150" t="n"/>
      <c r="W255" s="150" t="n"/>
      <c r="X255" s="150" t="n"/>
      <c r="Y255" s="150" t="n"/>
      <c r="Z255" s="150" t="n"/>
      <c r="AA255" s="150" t="n"/>
      <c r="AB255" s="150" t="n"/>
      <c r="AC255" s="150" t="n"/>
      <c r="AD255" s="150" t="n"/>
      <c r="AE255" s="150" t="n"/>
      <c r="AF255" s="150" t="n"/>
      <c r="AG255" s="147">
        <f>IF(OR(C255="",G255="",G255=0),"",IFERROR(INDEX(Lists!$K$2:$K$12,MATCH(C255,Lists!$I$2:$I$12,0)),"AUD"))</f>
        <v/>
      </c>
      <c r="AH255" s="147">
        <f>IF(OR(G255="",G255=0),"",IF(G255&lt;1,TEXT(G255*100,"0")&amp;IFERROR(INDEX(Lists!$U$2:$U$12,MATCH(C255,Lists!$I$2:$I$12,0)),"c"),IFERROR(INDEX(Lists!$L$2:$L$12,MATCH(C255,Lists!$I$2:$I$12,0)),"$")&amp;IF(G255=INT(G255),TEXT(G255,"0"),TEXT(G255,"0.00")))&amp;" "&amp;AG255)</f>
        <v/>
      </c>
      <c r="AI255" s="147">
        <f>IF(X255="","",X255*IFERROR(INDEX(Lists!$M$2:$M$12,MATCH(C255,Lists!$I$2:$I$12,0)),1)/Lists!$Q$2)</f>
        <v/>
      </c>
      <c r="AJ255" s="147">
        <f>IF(Y255="","",Y255*IFERROR(INDEX(Lists!$M$2:$M$12,MATCH(C255,Lists!$I$2:$I$12,0)),1)/Lists!$Q$2)</f>
        <v/>
      </c>
      <c r="AK255" s="105" t="n"/>
      <c r="AL255" s="105" t="n"/>
      <c r="AM255" s="105" t="n"/>
      <c r="AN255" s="105" t="n"/>
      <c r="AO255" s="106" t="n"/>
    </row>
    <row r="256" ht="18" customHeight="1" s="74">
      <c r="A256" s="147">
        <f>IF(OR(F256="",C256="",D256=""),"",IFERROR(INDEX(Lists!$J$2:$J$12,MATCH(C256,Lists!$I$2:$I$12,0)),"XX")&amp;"-"&amp;D256&amp;"-"&amp;TEXT(SUMPRODUCT(($C$2:C256=C256)*($D$2:D256=D256)),"0000"))</f>
        <v/>
      </c>
      <c r="B256" s="152" t="n"/>
      <c r="C256" s="152" t="n"/>
      <c r="D256" s="152" t="n"/>
      <c r="E256" s="150" t="n"/>
      <c r="F256" s="152" t="n"/>
      <c r="G256" s="152" t="n"/>
      <c r="H256" s="152" t="n"/>
      <c r="I256" s="152" t="n"/>
      <c r="J256" s="150" t="n"/>
      <c r="K256" s="150" t="n"/>
      <c r="L256" s="150" t="n"/>
      <c r="M256" s="152" t="n"/>
      <c r="N256" s="150" t="n"/>
      <c r="O256" s="150" t="n"/>
      <c r="P256" s="150" t="n"/>
      <c r="Q256" s="151" t="n"/>
      <c r="R256" s="150" t="n"/>
      <c r="S256" s="150" t="n"/>
      <c r="T256" s="150" t="n"/>
      <c r="U256" s="152" t="n"/>
      <c r="V256" s="150" t="n"/>
      <c r="W256" s="150" t="n"/>
      <c r="X256" s="150" t="n"/>
      <c r="Y256" s="150" t="n"/>
      <c r="Z256" s="150" t="n"/>
      <c r="AA256" s="150" t="n"/>
      <c r="AB256" s="150" t="n"/>
      <c r="AC256" s="150" t="n"/>
      <c r="AD256" s="150" t="n"/>
      <c r="AE256" s="150" t="n"/>
      <c r="AF256" s="150" t="n"/>
      <c r="AG256" s="147">
        <f>IF(OR(C256="",G256="",G256=0),"",IFERROR(INDEX(Lists!$K$2:$K$12,MATCH(C256,Lists!$I$2:$I$12,0)),"AUD"))</f>
        <v/>
      </c>
      <c r="AH256" s="147">
        <f>IF(OR(G256="",G256=0),"",IF(G256&lt;1,TEXT(G256*100,"0")&amp;IFERROR(INDEX(Lists!$U$2:$U$12,MATCH(C256,Lists!$I$2:$I$12,0)),"c"),IFERROR(INDEX(Lists!$L$2:$L$12,MATCH(C256,Lists!$I$2:$I$12,0)),"$")&amp;IF(G256=INT(G256),TEXT(G256,"0"),TEXT(G256,"0.00")))&amp;" "&amp;AG256)</f>
        <v/>
      </c>
      <c r="AI256" s="147">
        <f>IF(X256="","",X256*IFERROR(INDEX(Lists!$M$2:$M$12,MATCH(C256,Lists!$I$2:$I$12,0)),1)/Lists!$Q$2)</f>
        <v/>
      </c>
      <c r="AJ256" s="147">
        <f>IF(Y256="","",Y256*IFERROR(INDEX(Lists!$M$2:$M$12,MATCH(C256,Lists!$I$2:$I$12,0)),1)/Lists!$Q$2)</f>
        <v/>
      </c>
      <c r="AK256" s="105" t="n"/>
      <c r="AL256" s="105" t="n"/>
      <c r="AM256" s="105" t="n"/>
      <c r="AN256" s="105" t="n"/>
      <c r="AO256" s="106" t="n"/>
    </row>
    <row r="257" ht="18" customHeight="1" s="74">
      <c r="A257" s="147">
        <f>IF(OR(F257="",C257="",D257=""),"",IFERROR(INDEX(Lists!$J$2:$J$12,MATCH(C257,Lists!$I$2:$I$12,0)),"XX")&amp;"-"&amp;D257&amp;"-"&amp;TEXT(SUMPRODUCT(($C$2:C257=C257)*($D$2:D257=D257)),"0000"))</f>
        <v/>
      </c>
      <c r="B257" s="152" t="n"/>
      <c r="C257" s="152" t="n"/>
      <c r="D257" s="152" t="n"/>
      <c r="E257" s="150" t="n"/>
      <c r="F257" s="152" t="n"/>
      <c r="G257" s="152" t="n"/>
      <c r="H257" s="152" t="n"/>
      <c r="I257" s="152" t="n"/>
      <c r="J257" s="150" t="n"/>
      <c r="K257" s="150" t="n"/>
      <c r="L257" s="150" t="n"/>
      <c r="M257" s="152" t="n"/>
      <c r="N257" s="150" t="n"/>
      <c r="O257" s="150" t="n"/>
      <c r="P257" s="150" t="n"/>
      <c r="Q257" s="151" t="n"/>
      <c r="R257" s="150" t="n"/>
      <c r="S257" s="150" t="n"/>
      <c r="T257" s="150" t="n"/>
      <c r="U257" s="152" t="n"/>
      <c r="V257" s="150" t="n"/>
      <c r="W257" s="150" t="n"/>
      <c r="X257" s="150" t="n"/>
      <c r="Y257" s="150" t="n"/>
      <c r="Z257" s="150" t="n"/>
      <c r="AA257" s="150" t="n"/>
      <c r="AB257" s="150" t="n"/>
      <c r="AC257" s="150" t="n"/>
      <c r="AD257" s="150" t="n"/>
      <c r="AE257" s="150" t="n"/>
      <c r="AF257" s="150" t="n"/>
      <c r="AG257" s="147">
        <f>IF(OR(C257="",G257="",G257=0),"",IFERROR(INDEX(Lists!$K$2:$K$12,MATCH(C257,Lists!$I$2:$I$12,0)),"AUD"))</f>
        <v/>
      </c>
      <c r="AH257" s="147">
        <f>IF(OR(G257="",G257=0),"",IF(G257&lt;1,TEXT(G257*100,"0")&amp;IFERROR(INDEX(Lists!$U$2:$U$12,MATCH(C257,Lists!$I$2:$I$12,0)),"c"),IFERROR(INDEX(Lists!$L$2:$L$12,MATCH(C257,Lists!$I$2:$I$12,0)),"$")&amp;IF(G257=INT(G257),TEXT(G257,"0"),TEXT(G257,"0.00")))&amp;" "&amp;AG257)</f>
        <v/>
      </c>
      <c r="AI257" s="147">
        <f>IF(X257="","",X257*IFERROR(INDEX(Lists!$M$2:$M$12,MATCH(C257,Lists!$I$2:$I$12,0)),1)/Lists!$Q$2)</f>
        <v/>
      </c>
      <c r="AJ257" s="147">
        <f>IF(Y257="","",Y257*IFERROR(INDEX(Lists!$M$2:$M$12,MATCH(C257,Lists!$I$2:$I$12,0)),1)/Lists!$Q$2)</f>
        <v/>
      </c>
      <c r="AK257" s="105" t="n"/>
      <c r="AL257" s="105" t="n"/>
      <c r="AM257" s="105" t="n"/>
      <c r="AN257" s="105" t="n"/>
      <c r="AO257" s="106" t="n"/>
    </row>
    <row r="258" ht="18" customHeight="1" s="74">
      <c r="A258" s="147">
        <f>IF(OR(F258="",C258="",D258=""),"",IFERROR(INDEX(Lists!$J$2:$J$12,MATCH(C258,Lists!$I$2:$I$12,0)),"XX")&amp;"-"&amp;D258&amp;"-"&amp;TEXT(SUMPRODUCT(($C$2:C258=C258)*($D$2:D258=D258)),"0000"))</f>
        <v/>
      </c>
      <c r="B258" s="152" t="n"/>
      <c r="C258" s="152" t="n"/>
      <c r="D258" s="152" t="n"/>
      <c r="E258" s="150" t="n"/>
      <c r="F258" s="152" t="n"/>
      <c r="G258" s="152" t="n"/>
      <c r="H258" s="152" t="n"/>
      <c r="I258" s="152" t="n"/>
      <c r="J258" s="150" t="n"/>
      <c r="K258" s="150" t="n"/>
      <c r="L258" s="150" t="n"/>
      <c r="M258" s="152" t="n"/>
      <c r="N258" s="150" t="n"/>
      <c r="O258" s="150" t="n"/>
      <c r="P258" s="150" t="n"/>
      <c r="Q258" s="151" t="n"/>
      <c r="R258" s="150" t="n"/>
      <c r="S258" s="150" t="n"/>
      <c r="T258" s="150" t="n"/>
      <c r="U258" s="152" t="n"/>
      <c r="V258" s="150" t="n"/>
      <c r="W258" s="150" t="n"/>
      <c r="X258" s="150" t="n"/>
      <c r="Y258" s="150" t="n"/>
      <c r="Z258" s="150" t="n"/>
      <c r="AA258" s="150" t="n"/>
      <c r="AB258" s="150" t="n"/>
      <c r="AC258" s="150" t="n"/>
      <c r="AD258" s="150" t="n"/>
      <c r="AE258" s="150" t="n"/>
      <c r="AF258" s="150" t="n"/>
      <c r="AG258" s="147">
        <f>IF(OR(C258="",G258="",G258=0),"",IFERROR(INDEX(Lists!$K$2:$K$12,MATCH(C258,Lists!$I$2:$I$12,0)),"AUD"))</f>
        <v/>
      </c>
      <c r="AH258" s="147">
        <f>IF(OR(G258="",G258=0),"",IF(G258&lt;1,TEXT(G258*100,"0")&amp;IFERROR(INDEX(Lists!$U$2:$U$12,MATCH(C258,Lists!$I$2:$I$12,0)),"c"),IFERROR(INDEX(Lists!$L$2:$L$12,MATCH(C258,Lists!$I$2:$I$12,0)),"$")&amp;IF(G258=INT(G258),TEXT(G258,"0"),TEXT(G258,"0.00")))&amp;" "&amp;AG258)</f>
        <v/>
      </c>
      <c r="AI258" s="147">
        <f>IF(X258="","",X258*IFERROR(INDEX(Lists!$M$2:$M$12,MATCH(C258,Lists!$I$2:$I$12,0)),1)/Lists!$Q$2)</f>
        <v/>
      </c>
      <c r="AJ258" s="147">
        <f>IF(Y258="","",Y258*IFERROR(INDEX(Lists!$M$2:$M$12,MATCH(C258,Lists!$I$2:$I$12,0)),1)/Lists!$Q$2)</f>
        <v/>
      </c>
      <c r="AK258" s="105" t="n"/>
      <c r="AL258" s="105" t="n"/>
      <c r="AM258" s="105" t="n"/>
      <c r="AN258" s="105" t="n"/>
      <c r="AO258" s="106" t="n"/>
    </row>
    <row r="259" ht="18" customHeight="1" s="74">
      <c r="A259" s="147">
        <f>IF(OR(F259="",C259="",D259=""),"",IFERROR(INDEX(Lists!$J$2:$J$12,MATCH(C259,Lists!$I$2:$I$12,0)),"XX")&amp;"-"&amp;D259&amp;"-"&amp;TEXT(SUMPRODUCT(($C$2:C259=C259)*($D$2:D259=D259)),"0000"))</f>
        <v/>
      </c>
      <c r="B259" s="152" t="n"/>
      <c r="C259" s="152" t="n"/>
      <c r="D259" s="152" t="n"/>
      <c r="E259" s="150" t="n"/>
      <c r="F259" s="152" t="n"/>
      <c r="G259" s="152" t="n"/>
      <c r="H259" s="152" t="n"/>
      <c r="I259" s="152" t="n"/>
      <c r="J259" s="150" t="n"/>
      <c r="K259" s="150" t="n"/>
      <c r="L259" s="150" t="n"/>
      <c r="M259" s="152" t="n"/>
      <c r="N259" s="150" t="n"/>
      <c r="O259" s="150" t="n"/>
      <c r="P259" s="150" t="n"/>
      <c r="Q259" s="151" t="n"/>
      <c r="R259" s="150" t="n"/>
      <c r="S259" s="150" t="n"/>
      <c r="T259" s="150" t="n"/>
      <c r="U259" s="152" t="n"/>
      <c r="V259" s="150" t="n"/>
      <c r="W259" s="150" t="n"/>
      <c r="X259" s="150" t="n"/>
      <c r="Y259" s="150" t="n"/>
      <c r="Z259" s="150" t="n"/>
      <c r="AA259" s="150" t="n"/>
      <c r="AB259" s="150" t="n"/>
      <c r="AC259" s="150" t="n"/>
      <c r="AD259" s="150" t="n"/>
      <c r="AE259" s="150" t="n"/>
      <c r="AF259" s="150" t="n"/>
      <c r="AG259" s="147">
        <f>IF(OR(C259="",G259="",G259=0),"",IFERROR(INDEX(Lists!$K$2:$K$12,MATCH(C259,Lists!$I$2:$I$12,0)),"AUD"))</f>
        <v/>
      </c>
      <c r="AH259" s="147">
        <f>IF(OR(G259="",G259=0),"",IF(G259&lt;1,TEXT(G259*100,"0")&amp;IFERROR(INDEX(Lists!$U$2:$U$12,MATCH(C259,Lists!$I$2:$I$12,0)),"c"),IFERROR(INDEX(Lists!$L$2:$L$12,MATCH(C259,Lists!$I$2:$I$12,0)),"$")&amp;IF(G259=INT(G259),TEXT(G259,"0"),TEXT(G259,"0.00")))&amp;" "&amp;AG259)</f>
        <v/>
      </c>
      <c r="AI259" s="147">
        <f>IF(X259="","",X259*IFERROR(INDEX(Lists!$M$2:$M$12,MATCH(C259,Lists!$I$2:$I$12,0)),1)/Lists!$Q$2)</f>
        <v/>
      </c>
      <c r="AJ259" s="147">
        <f>IF(Y259="","",Y259*IFERROR(INDEX(Lists!$M$2:$M$12,MATCH(C259,Lists!$I$2:$I$12,0)),1)/Lists!$Q$2)</f>
        <v/>
      </c>
      <c r="AK259" s="105" t="n"/>
      <c r="AL259" s="105" t="n"/>
      <c r="AM259" s="105" t="n"/>
      <c r="AN259" s="105" t="n"/>
      <c r="AO259" s="106" t="n"/>
    </row>
    <row r="260" ht="18" customHeight="1" s="74">
      <c r="A260" s="147">
        <f>IF(OR(F260="",C260="",D260=""),"",IFERROR(INDEX(Lists!$J$2:$J$12,MATCH(C260,Lists!$I$2:$I$12,0)),"XX")&amp;"-"&amp;D260&amp;"-"&amp;TEXT(SUMPRODUCT(($C$2:C260=C260)*($D$2:D260=D260)),"0000"))</f>
        <v/>
      </c>
      <c r="B260" s="152" t="n"/>
      <c r="C260" s="152" t="n"/>
      <c r="D260" s="152" t="n"/>
      <c r="E260" s="150" t="n"/>
      <c r="F260" s="152" t="n"/>
      <c r="G260" s="152" t="n"/>
      <c r="H260" s="152" t="n"/>
      <c r="I260" s="152" t="n"/>
      <c r="J260" s="150" t="n"/>
      <c r="K260" s="150" t="n"/>
      <c r="L260" s="150" t="n"/>
      <c r="M260" s="152" t="n"/>
      <c r="N260" s="150" t="n"/>
      <c r="O260" s="150" t="n"/>
      <c r="P260" s="150" t="n"/>
      <c r="Q260" s="151" t="n"/>
      <c r="R260" s="150" t="n"/>
      <c r="S260" s="150" t="n"/>
      <c r="T260" s="150" t="n"/>
      <c r="U260" s="152" t="n"/>
      <c r="V260" s="150" t="n"/>
      <c r="W260" s="150" t="n"/>
      <c r="X260" s="150" t="n"/>
      <c r="Y260" s="150" t="n"/>
      <c r="Z260" s="150" t="n"/>
      <c r="AA260" s="150" t="n"/>
      <c r="AB260" s="150" t="n"/>
      <c r="AC260" s="150" t="n"/>
      <c r="AD260" s="150" t="n"/>
      <c r="AE260" s="150" t="n"/>
      <c r="AF260" s="150" t="n"/>
      <c r="AG260" s="147">
        <f>IF(OR(C260="",G260="",G260=0),"",IFERROR(INDEX(Lists!$K$2:$K$12,MATCH(C260,Lists!$I$2:$I$12,0)),"AUD"))</f>
        <v/>
      </c>
      <c r="AH260" s="147">
        <f>IF(OR(G260="",G260=0),"",IF(G260&lt;1,TEXT(G260*100,"0")&amp;IFERROR(INDEX(Lists!$U$2:$U$12,MATCH(C260,Lists!$I$2:$I$12,0)),"c"),IFERROR(INDEX(Lists!$L$2:$L$12,MATCH(C260,Lists!$I$2:$I$12,0)),"$")&amp;IF(G260=INT(G260),TEXT(G260,"0"),TEXT(G260,"0.00")))&amp;" "&amp;AG260)</f>
        <v/>
      </c>
      <c r="AI260" s="147">
        <f>IF(X260="","",X260*IFERROR(INDEX(Lists!$M$2:$M$12,MATCH(C260,Lists!$I$2:$I$12,0)),1)/Lists!$Q$2)</f>
        <v/>
      </c>
      <c r="AJ260" s="147">
        <f>IF(Y260="","",Y260*IFERROR(INDEX(Lists!$M$2:$M$12,MATCH(C260,Lists!$I$2:$I$12,0)),1)/Lists!$Q$2)</f>
        <v/>
      </c>
      <c r="AK260" s="105" t="n"/>
      <c r="AL260" s="105" t="n"/>
      <c r="AM260" s="105" t="n"/>
      <c r="AN260" s="105" t="n"/>
      <c r="AO260" s="106" t="n"/>
    </row>
    <row r="261" ht="18" customHeight="1" s="74">
      <c r="A261" s="147">
        <f>IF(OR(F261="",C261="",D261=""),"",IFERROR(INDEX(Lists!$J$2:$J$12,MATCH(C261,Lists!$I$2:$I$12,0)),"XX")&amp;"-"&amp;D261&amp;"-"&amp;TEXT(SUMPRODUCT(($C$2:C261=C261)*($D$2:D261=D261)),"0000"))</f>
        <v/>
      </c>
      <c r="B261" s="152" t="n"/>
      <c r="C261" s="152" t="n"/>
      <c r="D261" s="152" t="n"/>
      <c r="E261" s="150" t="n"/>
      <c r="F261" s="152" t="n"/>
      <c r="G261" s="152" t="n"/>
      <c r="H261" s="152" t="n"/>
      <c r="I261" s="152" t="n"/>
      <c r="J261" s="150" t="n"/>
      <c r="K261" s="150" t="n"/>
      <c r="L261" s="150" t="n"/>
      <c r="M261" s="152" t="n"/>
      <c r="N261" s="150" t="n"/>
      <c r="O261" s="150" t="n"/>
      <c r="P261" s="150" t="n"/>
      <c r="Q261" s="151" t="n"/>
      <c r="R261" s="150" t="n"/>
      <c r="S261" s="150" t="n"/>
      <c r="T261" s="150" t="n"/>
      <c r="U261" s="152" t="n"/>
      <c r="V261" s="150" t="n"/>
      <c r="W261" s="150" t="n"/>
      <c r="X261" s="150" t="n"/>
      <c r="Y261" s="150" t="n"/>
      <c r="Z261" s="150" t="n"/>
      <c r="AA261" s="150" t="n"/>
      <c r="AB261" s="150" t="n"/>
      <c r="AC261" s="150" t="n"/>
      <c r="AD261" s="150" t="n"/>
      <c r="AE261" s="150" t="n"/>
      <c r="AF261" s="150" t="n"/>
      <c r="AG261" s="147">
        <f>IF(OR(C261="",G261="",G261=0),"",IFERROR(INDEX(Lists!$K$2:$K$12,MATCH(C261,Lists!$I$2:$I$12,0)),"AUD"))</f>
        <v/>
      </c>
      <c r="AH261" s="147">
        <f>IF(OR(G261="",G261=0),"",IF(G261&lt;1,TEXT(G261*100,"0")&amp;IFERROR(INDEX(Lists!$U$2:$U$12,MATCH(C261,Lists!$I$2:$I$12,0)),"c"),IFERROR(INDEX(Lists!$L$2:$L$12,MATCH(C261,Lists!$I$2:$I$12,0)),"$")&amp;IF(G261=INT(G261),TEXT(G261,"0"),TEXT(G261,"0.00")))&amp;" "&amp;AG261)</f>
        <v/>
      </c>
      <c r="AI261" s="147">
        <f>IF(X261="","",X261*IFERROR(INDEX(Lists!$M$2:$M$12,MATCH(C261,Lists!$I$2:$I$12,0)),1)/Lists!$Q$2)</f>
        <v/>
      </c>
      <c r="AJ261" s="147">
        <f>IF(Y261="","",Y261*IFERROR(INDEX(Lists!$M$2:$M$12,MATCH(C261,Lists!$I$2:$I$12,0)),1)/Lists!$Q$2)</f>
        <v/>
      </c>
      <c r="AK261" s="105" t="n"/>
      <c r="AL261" s="105" t="n"/>
      <c r="AM261" s="105" t="n"/>
      <c r="AN261" s="105" t="n"/>
      <c r="AO261" s="106" t="n"/>
    </row>
    <row r="262" ht="18" customHeight="1" s="74">
      <c r="A262" s="147">
        <f>IF(OR(F262="",C262="",D262=""),"",IFERROR(INDEX(Lists!$J$2:$J$12,MATCH(C262,Lists!$I$2:$I$12,0)),"XX")&amp;"-"&amp;D262&amp;"-"&amp;TEXT(SUMPRODUCT(($C$2:C262=C262)*($D$2:D262=D262)),"0000"))</f>
        <v/>
      </c>
      <c r="B262" s="152" t="n"/>
      <c r="C262" s="152" t="n"/>
      <c r="D262" s="152" t="n"/>
      <c r="E262" s="150" t="n"/>
      <c r="F262" s="152" t="n"/>
      <c r="G262" s="152" t="n"/>
      <c r="H262" s="152" t="n"/>
      <c r="I262" s="152" t="n"/>
      <c r="J262" s="150" t="n"/>
      <c r="K262" s="150" t="n"/>
      <c r="L262" s="150" t="n"/>
      <c r="M262" s="152" t="n"/>
      <c r="N262" s="150" t="n"/>
      <c r="O262" s="150" t="n"/>
      <c r="P262" s="150" t="n"/>
      <c r="Q262" s="151" t="n"/>
      <c r="R262" s="150" t="n"/>
      <c r="S262" s="150" t="n"/>
      <c r="T262" s="150" t="n"/>
      <c r="U262" s="152" t="n"/>
      <c r="V262" s="150" t="n"/>
      <c r="W262" s="150" t="n"/>
      <c r="X262" s="150" t="n"/>
      <c r="Y262" s="150" t="n"/>
      <c r="Z262" s="150" t="n"/>
      <c r="AA262" s="150" t="n"/>
      <c r="AB262" s="150" t="n"/>
      <c r="AC262" s="150" t="n"/>
      <c r="AD262" s="150" t="n"/>
      <c r="AE262" s="150" t="n"/>
      <c r="AF262" s="150" t="n"/>
      <c r="AG262" s="147">
        <f>IF(OR(C262="",G262="",G262=0),"",IFERROR(INDEX(Lists!$K$2:$K$12,MATCH(C262,Lists!$I$2:$I$12,0)),"AUD"))</f>
        <v/>
      </c>
      <c r="AH262" s="147">
        <f>IF(OR(G262="",G262=0),"",IF(G262&lt;1,TEXT(G262*100,"0")&amp;IFERROR(INDEX(Lists!$U$2:$U$12,MATCH(C262,Lists!$I$2:$I$12,0)),"c"),IFERROR(INDEX(Lists!$L$2:$L$12,MATCH(C262,Lists!$I$2:$I$12,0)),"$")&amp;IF(G262=INT(G262),TEXT(G262,"0"),TEXT(G262,"0.00")))&amp;" "&amp;AG262)</f>
        <v/>
      </c>
      <c r="AI262" s="147">
        <f>IF(X262="","",X262*IFERROR(INDEX(Lists!$M$2:$M$12,MATCH(C262,Lists!$I$2:$I$12,0)),1)/Lists!$Q$2)</f>
        <v/>
      </c>
      <c r="AJ262" s="147">
        <f>IF(Y262="","",Y262*IFERROR(INDEX(Lists!$M$2:$M$12,MATCH(C262,Lists!$I$2:$I$12,0)),1)/Lists!$Q$2)</f>
        <v/>
      </c>
      <c r="AK262" s="105" t="n"/>
      <c r="AL262" s="105" t="n"/>
      <c r="AM262" s="105" t="n"/>
      <c r="AN262" s="105" t="n"/>
      <c r="AO262" s="106" t="n"/>
    </row>
    <row r="263" ht="18" customHeight="1" s="74">
      <c r="A263" s="147">
        <f>IF(OR(F263="",C263="",D263=""),"",IFERROR(INDEX(Lists!$J$2:$J$12,MATCH(C263,Lists!$I$2:$I$12,0)),"XX")&amp;"-"&amp;D263&amp;"-"&amp;TEXT(SUMPRODUCT(($C$2:C263=C263)*($D$2:D263=D263)),"0000"))</f>
        <v/>
      </c>
      <c r="B263" s="152" t="n"/>
      <c r="C263" s="152" t="n"/>
      <c r="D263" s="152" t="n"/>
      <c r="E263" s="150" t="n"/>
      <c r="F263" s="152" t="n"/>
      <c r="G263" s="152" t="n"/>
      <c r="H263" s="152" t="n"/>
      <c r="I263" s="152" t="n"/>
      <c r="J263" s="150" t="n"/>
      <c r="K263" s="150" t="n"/>
      <c r="L263" s="150" t="n"/>
      <c r="M263" s="152" t="n"/>
      <c r="N263" s="150" t="n"/>
      <c r="O263" s="150" t="n"/>
      <c r="P263" s="150" t="n"/>
      <c r="Q263" s="151" t="n"/>
      <c r="R263" s="150" t="n"/>
      <c r="S263" s="150" t="n"/>
      <c r="T263" s="150" t="n"/>
      <c r="U263" s="152" t="n"/>
      <c r="V263" s="150" t="n"/>
      <c r="W263" s="150" t="n"/>
      <c r="X263" s="150" t="n"/>
      <c r="Y263" s="150" t="n"/>
      <c r="Z263" s="150" t="n"/>
      <c r="AA263" s="150" t="n"/>
      <c r="AB263" s="150" t="n"/>
      <c r="AC263" s="150" t="n"/>
      <c r="AD263" s="150" t="n"/>
      <c r="AE263" s="150" t="n"/>
      <c r="AF263" s="150" t="n"/>
      <c r="AG263" s="147">
        <f>IF(OR(C263="",G263="",G263=0),"",IFERROR(INDEX(Lists!$K$2:$K$12,MATCH(C263,Lists!$I$2:$I$12,0)),"AUD"))</f>
        <v/>
      </c>
      <c r="AH263" s="147">
        <f>IF(OR(G263="",G263=0),"",IF(G263&lt;1,TEXT(G263*100,"0")&amp;IFERROR(INDEX(Lists!$U$2:$U$12,MATCH(C263,Lists!$I$2:$I$12,0)),"c"),IFERROR(INDEX(Lists!$L$2:$L$12,MATCH(C263,Lists!$I$2:$I$12,0)),"$")&amp;IF(G263=INT(G263),TEXT(G263,"0"),TEXT(G263,"0.00")))&amp;" "&amp;AG263)</f>
        <v/>
      </c>
      <c r="AI263" s="147">
        <f>IF(X263="","",X263*IFERROR(INDEX(Lists!$M$2:$M$12,MATCH(C263,Lists!$I$2:$I$12,0)),1)/Lists!$Q$2)</f>
        <v/>
      </c>
      <c r="AJ263" s="147">
        <f>IF(Y263="","",Y263*IFERROR(INDEX(Lists!$M$2:$M$12,MATCH(C263,Lists!$I$2:$I$12,0)),1)/Lists!$Q$2)</f>
        <v/>
      </c>
      <c r="AK263" s="105" t="n"/>
      <c r="AL263" s="105" t="n"/>
      <c r="AM263" s="105" t="n"/>
      <c r="AN263" s="105" t="n"/>
      <c r="AO263" s="106" t="n"/>
    </row>
    <row r="264" ht="18" customHeight="1" s="74">
      <c r="A264" s="147">
        <f>IF(OR(F264="",C264="",D264=""),"",IFERROR(INDEX(Lists!$J$2:$J$12,MATCH(C264,Lists!$I$2:$I$12,0)),"XX")&amp;"-"&amp;D264&amp;"-"&amp;TEXT(SUMPRODUCT(($C$2:C264=C264)*($D$2:D264=D264)),"0000"))</f>
        <v/>
      </c>
      <c r="B264" s="152" t="n"/>
      <c r="C264" s="152" t="n"/>
      <c r="D264" s="152" t="n"/>
      <c r="E264" s="150" t="n"/>
      <c r="F264" s="152" t="n"/>
      <c r="G264" s="152" t="n"/>
      <c r="H264" s="152" t="n"/>
      <c r="I264" s="152" t="n"/>
      <c r="J264" s="150" t="n"/>
      <c r="K264" s="150" t="n"/>
      <c r="L264" s="150" t="n"/>
      <c r="M264" s="152" t="n"/>
      <c r="N264" s="150" t="n"/>
      <c r="O264" s="150" t="n"/>
      <c r="P264" s="150" t="n"/>
      <c r="Q264" s="151" t="n"/>
      <c r="R264" s="150" t="n"/>
      <c r="S264" s="150" t="n"/>
      <c r="T264" s="150" t="n"/>
      <c r="U264" s="152" t="n"/>
      <c r="V264" s="150" t="n"/>
      <c r="W264" s="150" t="n"/>
      <c r="X264" s="150" t="n"/>
      <c r="Y264" s="150" t="n"/>
      <c r="Z264" s="150" t="n"/>
      <c r="AA264" s="150" t="n"/>
      <c r="AB264" s="150" t="n"/>
      <c r="AC264" s="150" t="n"/>
      <c r="AD264" s="150" t="n"/>
      <c r="AE264" s="150" t="n"/>
      <c r="AF264" s="150" t="n"/>
      <c r="AG264" s="147">
        <f>IF(OR(C264="",G264="",G264=0),"",IFERROR(INDEX(Lists!$K$2:$K$12,MATCH(C264,Lists!$I$2:$I$12,0)),"AUD"))</f>
        <v/>
      </c>
      <c r="AH264" s="147">
        <f>IF(OR(G264="",G264=0),"",IF(G264&lt;1,TEXT(G264*100,"0")&amp;IFERROR(INDEX(Lists!$U$2:$U$12,MATCH(C264,Lists!$I$2:$I$12,0)),"c"),IFERROR(INDEX(Lists!$L$2:$L$12,MATCH(C264,Lists!$I$2:$I$12,0)),"$")&amp;IF(G264=INT(G264),TEXT(G264,"0"),TEXT(G264,"0.00")))&amp;" "&amp;AG264)</f>
        <v/>
      </c>
      <c r="AI264" s="147">
        <f>IF(X264="","",X264*IFERROR(INDEX(Lists!$M$2:$M$12,MATCH(C264,Lists!$I$2:$I$12,0)),1)/Lists!$Q$2)</f>
        <v/>
      </c>
      <c r="AJ264" s="147">
        <f>IF(Y264="","",Y264*IFERROR(INDEX(Lists!$M$2:$M$12,MATCH(C264,Lists!$I$2:$I$12,0)),1)/Lists!$Q$2)</f>
        <v/>
      </c>
      <c r="AK264" s="105" t="n"/>
      <c r="AL264" s="105" t="n"/>
      <c r="AM264" s="105" t="n"/>
      <c r="AN264" s="105" t="n"/>
      <c r="AO264" s="106" t="n"/>
    </row>
    <row r="265" ht="18" customHeight="1" s="74">
      <c r="A265" s="147">
        <f>IF(OR(F265="",C265="",D265=""),"",IFERROR(INDEX(Lists!$J$2:$J$12,MATCH(C265,Lists!$I$2:$I$12,0)),"XX")&amp;"-"&amp;D265&amp;"-"&amp;TEXT(SUMPRODUCT(($C$2:C265=C265)*($D$2:D265=D265)),"0000"))</f>
        <v/>
      </c>
      <c r="B265" s="152" t="n"/>
      <c r="C265" s="152" t="n"/>
      <c r="D265" s="152" t="n"/>
      <c r="E265" s="150" t="n"/>
      <c r="F265" s="152" t="n"/>
      <c r="G265" s="152" t="n"/>
      <c r="H265" s="152" t="n"/>
      <c r="I265" s="152" t="n"/>
      <c r="J265" s="150" t="n"/>
      <c r="K265" s="150" t="n"/>
      <c r="L265" s="150" t="n"/>
      <c r="M265" s="152" t="n"/>
      <c r="N265" s="150" t="n"/>
      <c r="O265" s="150" t="n"/>
      <c r="P265" s="150" t="n"/>
      <c r="Q265" s="151" t="n"/>
      <c r="R265" s="150" t="n"/>
      <c r="S265" s="150" t="n"/>
      <c r="T265" s="150" t="n"/>
      <c r="U265" s="152" t="n"/>
      <c r="V265" s="150" t="n"/>
      <c r="W265" s="150" t="n"/>
      <c r="X265" s="150" t="n"/>
      <c r="Y265" s="150" t="n"/>
      <c r="Z265" s="150" t="n"/>
      <c r="AA265" s="150" t="n"/>
      <c r="AB265" s="150" t="n"/>
      <c r="AC265" s="150" t="n"/>
      <c r="AD265" s="150" t="n"/>
      <c r="AE265" s="150" t="n"/>
      <c r="AF265" s="150" t="n"/>
      <c r="AG265" s="147">
        <f>IF(OR(C265="",G265="",G265=0),"",IFERROR(INDEX(Lists!$K$2:$K$12,MATCH(C265,Lists!$I$2:$I$12,0)),"AUD"))</f>
        <v/>
      </c>
      <c r="AH265" s="147">
        <f>IF(OR(G265="",G265=0),"",IF(G265&lt;1,TEXT(G265*100,"0")&amp;IFERROR(INDEX(Lists!$U$2:$U$12,MATCH(C265,Lists!$I$2:$I$12,0)),"c"),IFERROR(INDEX(Lists!$L$2:$L$12,MATCH(C265,Lists!$I$2:$I$12,0)),"$")&amp;IF(G265=INT(G265),TEXT(G265,"0"),TEXT(G265,"0.00")))&amp;" "&amp;AG265)</f>
        <v/>
      </c>
      <c r="AI265" s="147">
        <f>IF(X265="","",X265*IFERROR(INDEX(Lists!$M$2:$M$12,MATCH(C265,Lists!$I$2:$I$12,0)),1)/Lists!$Q$2)</f>
        <v/>
      </c>
      <c r="AJ265" s="147">
        <f>IF(Y265="","",Y265*IFERROR(INDEX(Lists!$M$2:$M$12,MATCH(C265,Lists!$I$2:$I$12,0)),1)/Lists!$Q$2)</f>
        <v/>
      </c>
      <c r="AK265" s="105" t="n"/>
      <c r="AL265" s="105" t="n"/>
      <c r="AM265" s="105" t="n"/>
      <c r="AN265" s="105" t="n"/>
      <c r="AO265" s="106" t="n"/>
    </row>
    <row r="266" ht="18" customHeight="1" s="74">
      <c r="A266" s="147">
        <f>IF(OR(F266="",C266="",D266=""),"",IFERROR(INDEX(Lists!$J$2:$J$12,MATCH(C266,Lists!$I$2:$I$12,0)),"XX")&amp;"-"&amp;D266&amp;"-"&amp;TEXT(SUMPRODUCT(($C$2:C266=C266)*($D$2:D266=D266)),"0000"))</f>
        <v/>
      </c>
      <c r="B266" s="152" t="n"/>
      <c r="C266" s="152" t="n"/>
      <c r="D266" s="152" t="n"/>
      <c r="E266" s="150" t="n"/>
      <c r="F266" s="152" t="n"/>
      <c r="G266" s="152" t="n"/>
      <c r="H266" s="152" t="n"/>
      <c r="I266" s="152" t="n"/>
      <c r="J266" s="150" t="n"/>
      <c r="K266" s="150" t="n"/>
      <c r="L266" s="150" t="n"/>
      <c r="M266" s="152" t="n"/>
      <c r="N266" s="150" t="n"/>
      <c r="O266" s="150" t="n"/>
      <c r="P266" s="150" t="n"/>
      <c r="Q266" s="151" t="n"/>
      <c r="R266" s="150" t="n"/>
      <c r="S266" s="150" t="n"/>
      <c r="T266" s="150" t="n"/>
      <c r="U266" s="152" t="n"/>
      <c r="V266" s="150" t="n"/>
      <c r="W266" s="150" t="n"/>
      <c r="X266" s="150" t="n"/>
      <c r="Y266" s="150" t="n"/>
      <c r="Z266" s="150" t="n"/>
      <c r="AA266" s="150" t="n"/>
      <c r="AB266" s="150" t="n"/>
      <c r="AC266" s="150" t="n"/>
      <c r="AD266" s="150" t="n"/>
      <c r="AE266" s="150" t="n"/>
      <c r="AF266" s="150" t="n"/>
      <c r="AG266" s="147">
        <f>IF(OR(C266="",G266="",G266=0),"",IFERROR(INDEX(Lists!$K$2:$K$12,MATCH(C266,Lists!$I$2:$I$12,0)),"AUD"))</f>
        <v/>
      </c>
      <c r="AH266" s="147">
        <f>IF(OR(G266="",G266=0),"",IF(G266&lt;1,TEXT(G266*100,"0")&amp;IFERROR(INDEX(Lists!$U$2:$U$12,MATCH(C266,Lists!$I$2:$I$12,0)),"c"),IFERROR(INDEX(Lists!$L$2:$L$12,MATCH(C266,Lists!$I$2:$I$12,0)),"$")&amp;IF(G266=INT(G266),TEXT(G266,"0"),TEXT(G266,"0.00")))&amp;" "&amp;AG266)</f>
        <v/>
      </c>
      <c r="AI266" s="147">
        <f>IF(X266="","",X266*IFERROR(INDEX(Lists!$M$2:$M$12,MATCH(C266,Lists!$I$2:$I$12,0)),1)/Lists!$Q$2)</f>
        <v/>
      </c>
      <c r="AJ266" s="147">
        <f>IF(Y266="","",Y266*IFERROR(INDEX(Lists!$M$2:$M$12,MATCH(C266,Lists!$I$2:$I$12,0)),1)/Lists!$Q$2)</f>
        <v/>
      </c>
      <c r="AK266" s="105" t="n"/>
      <c r="AL266" s="105" t="n"/>
      <c r="AM266" s="105" t="n"/>
      <c r="AN266" s="105" t="n"/>
      <c r="AO266" s="106" t="n"/>
    </row>
    <row r="267" ht="18" customHeight="1" s="74">
      <c r="A267" s="147">
        <f>IF(OR(F267="",C267="",D267=""),"",IFERROR(INDEX(Lists!$J$2:$J$12,MATCH(C267,Lists!$I$2:$I$12,0)),"XX")&amp;"-"&amp;D267&amp;"-"&amp;TEXT(SUMPRODUCT(($C$2:C267=C267)*($D$2:D267=D267)),"0000"))</f>
        <v/>
      </c>
      <c r="B267" s="152" t="n"/>
      <c r="C267" s="152" t="n"/>
      <c r="D267" s="152" t="n"/>
      <c r="E267" s="150" t="n"/>
      <c r="F267" s="152" t="n"/>
      <c r="G267" s="152" t="n"/>
      <c r="H267" s="152" t="n"/>
      <c r="I267" s="152" t="n"/>
      <c r="J267" s="150" t="n"/>
      <c r="K267" s="150" t="n"/>
      <c r="L267" s="150" t="n"/>
      <c r="M267" s="152" t="n"/>
      <c r="N267" s="150" t="n"/>
      <c r="O267" s="150" t="n"/>
      <c r="P267" s="150" t="n"/>
      <c r="Q267" s="151" t="n"/>
      <c r="R267" s="150" t="n"/>
      <c r="S267" s="150" t="n"/>
      <c r="T267" s="150" t="n"/>
      <c r="U267" s="152" t="n"/>
      <c r="V267" s="150" t="n"/>
      <c r="W267" s="150" t="n"/>
      <c r="X267" s="150" t="n"/>
      <c r="Y267" s="150" t="n"/>
      <c r="Z267" s="150" t="n"/>
      <c r="AA267" s="150" t="n"/>
      <c r="AB267" s="150" t="n"/>
      <c r="AC267" s="150" t="n"/>
      <c r="AD267" s="150" t="n"/>
      <c r="AE267" s="150" t="n"/>
      <c r="AF267" s="150" t="n"/>
      <c r="AG267" s="147">
        <f>IF(OR(C267="",G267="",G267=0),"",IFERROR(INDEX(Lists!$K$2:$K$12,MATCH(C267,Lists!$I$2:$I$12,0)),"AUD"))</f>
        <v/>
      </c>
      <c r="AH267" s="147">
        <f>IF(OR(G267="",G267=0),"",IF(G267&lt;1,TEXT(G267*100,"0")&amp;IFERROR(INDEX(Lists!$U$2:$U$12,MATCH(C267,Lists!$I$2:$I$12,0)),"c"),IFERROR(INDEX(Lists!$L$2:$L$12,MATCH(C267,Lists!$I$2:$I$12,0)),"$")&amp;IF(G267=INT(G267),TEXT(G267,"0"),TEXT(G267,"0.00")))&amp;" "&amp;AG267)</f>
        <v/>
      </c>
      <c r="AI267" s="147">
        <f>IF(X267="","",X267*IFERROR(INDEX(Lists!$M$2:$M$12,MATCH(C267,Lists!$I$2:$I$12,0)),1)/Lists!$Q$2)</f>
        <v/>
      </c>
      <c r="AJ267" s="147">
        <f>IF(Y267="","",Y267*IFERROR(INDEX(Lists!$M$2:$M$12,MATCH(C267,Lists!$I$2:$I$12,0)),1)/Lists!$Q$2)</f>
        <v/>
      </c>
      <c r="AK267" s="105" t="n"/>
      <c r="AL267" s="105" t="n"/>
      <c r="AM267" s="105" t="n"/>
      <c r="AN267" s="105" t="n"/>
      <c r="AO267" s="106" t="n"/>
    </row>
    <row r="268" ht="18" customHeight="1" s="74">
      <c r="A268" s="147">
        <f>IF(OR(F268="",C268="",D268=""),"",IFERROR(INDEX(Lists!$J$2:$J$12,MATCH(C268,Lists!$I$2:$I$12,0)),"XX")&amp;"-"&amp;D268&amp;"-"&amp;TEXT(SUMPRODUCT(($C$2:C268=C268)*($D$2:D268=D268)),"0000"))</f>
        <v/>
      </c>
      <c r="B268" s="152" t="n"/>
      <c r="C268" s="152" t="n"/>
      <c r="D268" s="152" t="n"/>
      <c r="E268" s="150" t="n"/>
      <c r="F268" s="152" t="n"/>
      <c r="G268" s="152" t="n"/>
      <c r="H268" s="152" t="n"/>
      <c r="I268" s="152" t="n"/>
      <c r="J268" s="150" t="n"/>
      <c r="K268" s="150" t="n"/>
      <c r="L268" s="150" t="n"/>
      <c r="M268" s="152" t="n"/>
      <c r="N268" s="150" t="n"/>
      <c r="O268" s="150" t="n"/>
      <c r="P268" s="150" t="n"/>
      <c r="Q268" s="151" t="n"/>
      <c r="R268" s="150" t="n"/>
      <c r="S268" s="150" t="n"/>
      <c r="T268" s="150" t="n"/>
      <c r="U268" s="152" t="n"/>
      <c r="V268" s="150" t="n"/>
      <c r="W268" s="150" t="n"/>
      <c r="X268" s="150" t="n"/>
      <c r="Y268" s="150" t="n"/>
      <c r="Z268" s="150" t="n"/>
      <c r="AA268" s="150" t="n"/>
      <c r="AB268" s="150" t="n"/>
      <c r="AC268" s="150" t="n"/>
      <c r="AD268" s="150" t="n"/>
      <c r="AE268" s="150" t="n"/>
      <c r="AF268" s="150" t="n"/>
      <c r="AG268" s="147">
        <f>IF(OR(C268="",G268="",G268=0),"",IFERROR(INDEX(Lists!$K$2:$K$12,MATCH(C268,Lists!$I$2:$I$12,0)),"AUD"))</f>
        <v/>
      </c>
      <c r="AH268" s="147">
        <f>IF(OR(G268="",G268=0),"",IF(G268&lt;1,TEXT(G268*100,"0")&amp;IFERROR(INDEX(Lists!$U$2:$U$12,MATCH(C268,Lists!$I$2:$I$12,0)),"c"),IFERROR(INDEX(Lists!$L$2:$L$12,MATCH(C268,Lists!$I$2:$I$12,0)),"$")&amp;IF(G268=INT(G268),TEXT(G268,"0"),TEXT(G268,"0.00")))&amp;" "&amp;AG268)</f>
        <v/>
      </c>
      <c r="AI268" s="147">
        <f>IF(X268="","",X268*IFERROR(INDEX(Lists!$M$2:$M$12,MATCH(C268,Lists!$I$2:$I$12,0)),1)/Lists!$Q$2)</f>
        <v/>
      </c>
      <c r="AJ268" s="147">
        <f>IF(Y268="","",Y268*IFERROR(INDEX(Lists!$M$2:$M$12,MATCH(C268,Lists!$I$2:$I$12,0)),1)/Lists!$Q$2)</f>
        <v/>
      </c>
      <c r="AK268" s="105" t="n"/>
      <c r="AL268" s="105" t="n"/>
      <c r="AM268" s="105" t="n"/>
      <c r="AN268" s="105" t="n"/>
      <c r="AO268" s="106" t="n"/>
    </row>
    <row r="269" ht="18" customHeight="1" s="74">
      <c r="A269" s="147">
        <f>IF(OR(F269="",C269="",D269=""),"",IFERROR(INDEX(Lists!$J$2:$J$12,MATCH(C269,Lists!$I$2:$I$12,0)),"XX")&amp;"-"&amp;D269&amp;"-"&amp;TEXT(SUMPRODUCT(($C$2:C269=C269)*($D$2:D269=D269)),"0000"))</f>
        <v/>
      </c>
      <c r="B269" s="152" t="n"/>
      <c r="C269" s="152" t="n"/>
      <c r="D269" s="152" t="n"/>
      <c r="E269" s="150" t="n"/>
      <c r="F269" s="152" t="n"/>
      <c r="G269" s="152" t="n"/>
      <c r="H269" s="152" t="n"/>
      <c r="I269" s="152" t="n"/>
      <c r="J269" s="150" t="n"/>
      <c r="K269" s="150" t="n"/>
      <c r="L269" s="150" t="n"/>
      <c r="M269" s="152" t="n"/>
      <c r="N269" s="150" t="n"/>
      <c r="O269" s="150" t="n"/>
      <c r="P269" s="150" t="n"/>
      <c r="Q269" s="151" t="n"/>
      <c r="R269" s="150" t="n"/>
      <c r="S269" s="150" t="n"/>
      <c r="T269" s="150" t="n"/>
      <c r="U269" s="152" t="n"/>
      <c r="V269" s="150" t="n"/>
      <c r="W269" s="150" t="n"/>
      <c r="X269" s="150" t="n"/>
      <c r="Y269" s="150" t="n"/>
      <c r="Z269" s="150" t="n"/>
      <c r="AA269" s="150" t="n"/>
      <c r="AB269" s="150" t="n"/>
      <c r="AC269" s="150" t="n"/>
      <c r="AD269" s="150" t="n"/>
      <c r="AE269" s="150" t="n"/>
      <c r="AF269" s="150" t="n"/>
      <c r="AG269" s="147">
        <f>IF(OR(C269="",G269="",G269=0),"",IFERROR(INDEX(Lists!$K$2:$K$12,MATCH(C269,Lists!$I$2:$I$12,0)),"AUD"))</f>
        <v/>
      </c>
      <c r="AH269" s="147">
        <f>IF(OR(G269="",G269=0),"",IF(G269&lt;1,TEXT(G269*100,"0")&amp;IFERROR(INDEX(Lists!$U$2:$U$12,MATCH(C269,Lists!$I$2:$I$12,0)),"c"),IFERROR(INDEX(Lists!$L$2:$L$12,MATCH(C269,Lists!$I$2:$I$12,0)),"$")&amp;IF(G269=INT(G269),TEXT(G269,"0"),TEXT(G269,"0.00")))&amp;" "&amp;AG269)</f>
        <v/>
      </c>
      <c r="AI269" s="147">
        <f>IF(X269="","",X269*IFERROR(INDEX(Lists!$M$2:$M$12,MATCH(C269,Lists!$I$2:$I$12,0)),1)/Lists!$Q$2)</f>
        <v/>
      </c>
      <c r="AJ269" s="147">
        <f>IF(Y269="","",Y269*IFERROR(INDEX(Lists!$M$2:$M$12,MATCH(C269,Lists!$I$2:$I$12,0)),1)/Lists!$Q$2)</f>
        <v/>
      </c>
      <c r="AK269" s="105" t="n"/>
      <c r="AL269" s="105" t="n"/>
      <c r="AM269" s="105" t="n"/>
      <c r="AN269" s="105" t="n"/>
      <c r="AO269" s="106" t="n"/>
    </row>
    <row r="270" ht="18" customHeight="1" s="74">
      <c r="A270" s="147">
        <f>IF(OR(F270="",C270="",D270=""),"",IFERROR(INDEX(Lists!$J$2:$J$12,MATCH(C270,Lists!$I$2:$I$12,0)),"XX")&amp;"-"&amp;D270&amp;"-"&amp;TEXT(SUMPRODUCT(($C$2:C270=C270)*($D$2:D270=D270)),"0000"))</f>
        <v/>
      </c>
      <c r="B270" s="152" t="n"/>
      <c r="C270" s="152" t="n"/>
      <c r="D270" s="152" t="n"/>
      <c r="E270" s="150" t="n"/>
      <c r="F270" s="152" t="n"/>
      <c r="G270" s="152" t="n"/>
      <c r="H270" s="152" t="n"/>
      <c r="I270" s="152" t="n"/>
      <c r="J270" s="150" t="n"/>
      <c r="K270" s="150" t="n"/>
      <c r="L270" s="150" t="n"/>
      <c r="M270" s="152" t="n"/>
      <c r="N270" s="150" t="n"/>
      <c r="O270" s="150" t="n"/>
      <c r="P270" s="150" t="n"/>
      <c r="Q270" s="151" t="n"/>
      <c r="R270" s="150" t="n"/>
      <c r="S270" s="150" t="n"/>
      <c r="T270" s="150" t="n"/>
      <c r="U270" s="152" t="n"/>
      <c r="V270" s="150" t="n"/>
      <c r="W270" s="150" t="n"/>
      <c r="X270" s="150" t="n"/>
      <c r="Y270" s="150" t="n"/>
      <c r="Z270" s="150" t="n"/>
      <c r="AA270" s="150" t="n"/>
      <c r="AB270" s="150" t="n"/>
      <c r="AC270" s="150" t="n"/>
      <c r="AD270" s="150" t="n"/>
      <c r="AE270" s="150" t="n"/>
      <c r="AF270" s="150" t="n"/>
      <c r="AG270" s="147">
        <f>IF(OR(C270="",G270="",G270=0),"",IFERROR(INDEX(Lists!$K$2:$K$12,MATCH(C270,Lists!$I$2:$I$12,0)),"AUD"))</f>
        <v/>
      </c>
      <c r="AH270" s="147">
        <f>IF(OR(G270="",G270=0),"",IF(G270&lt;1,TEXT(G270*100,"0")&amp;IFERROR(INDEX(Lists!$U$2:$U$12,MATCH(C270,Lists!$I$2:$I$12,0)),"c"),IFERROR(INDEX(Lists!$L$2:$L$12,MATCH(C270,Lists!$I$2:$I$12,0)),"$")&amp;IF(G270=INT(G270),TEXT(G270,"0"),TEXT(G270,"0.00")))&amp;" "&amp;AG270)</f>
        <v/>
      </c>
      <c r="AI270" s="147">
        <f>IF(X270="","",X270*IFERROR(INDEX(Lists!$M$2:$M$12,MATCH(C270,Lists!$I$2:$I$12,0)),1)/Lists!$Q$2)</f>
        <v/>
      </c>
      <c r="AJ270" s="147">
        <f>IF(Y270="","",Y270*IFERROR(INDEX(Lists!$M$2:$M$12,MATCH(C270,Lists!$I$2:$I$12,0)),1)/Lists!$Q$2)</f>
        <v/>
      </c>
      <c r="AK270" s="105" t="n"/>
      <c r="AL270" s="105" t="n"/>
      <c r="AM270" s="105" t="n"/>
      <c r="AN270" s="105" t="n"/>
      <c r="AO270" s="106" t="n"/>
    </row>
    <row r="271" ht="18" customHeight="1" s="74">
      <c r="A271" s="147">
        <f>IF(OR(F271="",C271="",D271=""),"",IFERROR(INDEX(Lists!$J$2:$J$12,MATCH(C271,Lists!$I$2:$I$12,0)),"XX")&amp;"-"&amp;D271&amp;"-"&amp;TEXT(SUMPRODUCT(($C$2:C271=C271)*($D$2:D271=D271)),"0000"))</f>
        <v/>
      </c>
      <c r="B271" s="152" t="n"/>
      <c r="C271" s="152" t="n"/>
      <c r="D271" s="152" t="n"/>
      <c r="E271" s="150" t="n"/>
      <c r="F271" s="152" t="n"/>
      <c r="G271" s="152" t="n"/>
      <c r="H271" s="152" t="n"/>
      <c r="I271" s="152" t="n"/>
      <c r="J271" s="150" t="n"/>
      <c r="K271" s="150" t="n"/>
      <c r="L271" s="150" t="n"/>
      <c r="M271" s="152" t="n"/>
      <c r="N271" s="150" t="n"/>
      <c r="O271" s="150" t="n"/>
      <c r="P271" s="150" t="n"/>
      <c r="Q271" s="151" t="n"/>
      <c r="R271" s="150" t="n"/>
      <c r="S271" s="150" t="n"/>
      <c r="T271" s="150" t="n"/>
      <c r="U271" s="152" t="n"/>
      <c r="V271" s="150" t="n"/>
      <c r="W271" s="150" t="n"/>
      <c r="X271" s="150" t="n"/>
      <c r="Y271" s="150" t="n"/>
      <c r="Z271" s="150" t="n"/>
      <c r="AA271" s="150" t="n"/>
      <c r="AB271" s="150" t="n"/>
      <c r="AC271" s="150" t="n"/>
      <c r="AD271" s="150" t="n"/>
      <c r="AE271" s="150" t="n"/>
      <c r="AF271" s="150" t="n"/>
      <c r="AG271" s="147">
        <f>IF(OR(C271="",G271="",G271=0),"",IFERROR(INDEX(Lists!$K$2:$K$12,MATCH(C271,Lists!$I$2:$I$12,0)),"AUD"))</f>
        <v/>
      </c>
      <c r="AH271" s="147">
        <f>IF(OR(G271="",G271=0),"",IF(G271&lt;1,TEXT(G271*100,"0")&amp;IFERROR(INDEX(Lists!$U$2:$U$12,MATCH(C271,Lists!$I$2:$I$12,0)),"c"),IFERROR(INDEX(Lists!$L$2:$L$12,MATCH(C271,Lists!$I$2:$I$12,0)),"$")&amp;IF(G271=INT(G271),TEXT(G271,"0"),TEXT(G271,"0.00")))&amp;" "&amp;AG271)</f>
        <v/>
      </c>
      <c r="AI271" s="147">
        <f>IF(X271="","",X271*IFERROR(INDEX(Lists!$M$2:$M$12,MATCH(C271,Lists!$I$2:$I$12,0)),1)/Lists!$Q$2)</f>
        <v/>
      </c>
      <c r="AJ271" s="147">
        <f>IF(Y271="","",Y271*IFERROR(INDEX(Lists!$M$2:$M$12,MATCH(C271,Lists!$I$2:$I$12,0)),1)/Lists!$Q$2)</f>
        <v/>
      </c>
      <c r="AK271" s="105" t="n"/>
      <c r="AL271" s="105" t="n"/>
      <c r="AM271" s="105" t="n"/>
      <c r="AN271" s="105" t="n"/>
      <c r="AO271" s="106" t="n"/>
    </row>
    <row r="272" ht="18" customHeight="1" s="74">
      <c r="A272" s="147">
        <f>IF(OR(F272="",C272="",D272=""),"",IFERROR(INDEX(Lists!$J$2:$J$12,MATCH(C272,Lists!$I$2:$I$12,0)),"XX")&amp;"-"&amp;D272&amp;"-"&amp;TEXT(SUMPRODUCT(($C$2:C272=C272)*($D$2:D272=D272)),"0000"))</f>
        <v/>
      </c>
      <c r="B272" s="152" t="n"/>
      <c r="C272" s="152" t="n"/>
      <c r="D272" s="152" t="n"/>
      <c r="E272" s="150" t="n"/>
      <c r="F272" s="152" t="n"/>
      <c r="G272" s="152" t="n"/>
      <c r="H272" s="152" t="n"/>
      <c r="I272" s="152" t="n"/>
      <c r="J272" s="150" t="n"/>
      <c r="K272" s="150" t="n"/>
      <c r="L272" s="150" t="n"/>
      <c r="M272" s="152" t="n"/>
      <c r="N272" s="150" t="n"/>
      <c r="O272" s="150" t="n"/>
      <c r="P272" s="150" t="n"/>
      <c r="Q272" s="151" t="n"/>
      <c r="R272" s="150" t="n"/>
      <c r="S272" s="150" t="n"/>
      <c r="T272" s="150" t="n"/>
      <c r="U272" s="152" t="n"/>
      <c r="V272" s="150" t="n"/>
      <c r="W272" s="150" t="n"/>
      <c r="X272" s="150" t="n"/>
      <c r="Y272" s="150" t="n"/>
      <c r="Z272" s="150" t="n"/>
      <c r="AA272" s="150" t="n"/>
      <c r="AB272" s="150" t="n"/>
      <c r="AC272" s="150" t="n"/>
      <c r="AD272" s="150" t="n"/>
      <c r="AE272" s="150" t="n"/>
      <c r="AF272" s="150" t="n"/>
      <c r="AG272" s="147">
        <f>IF(OR(C272="",G272="",G272=0),"",IFERROR(INDEX(Lists!$K$2:$K$12,MATCH(C272,Lists!$I$2:$I$12,0)),"AUD"))</f>
        <v/>
      </c>
      <c r="AH272" s="147">
        <f>IF(OR(G272="",G272=0),"",IF(G272&lt;1,TEXT(G272*100,"0")&amp;IFERROR(INDEX(Lists!$U$2:$U$12,MATCH(C272,Lists!$I$2:$I$12,0)),"c"),IFERROR(INDEX(Lists!$L$2:$L$12,MATCH(C272,Lists!$I$2:$I$12,0)),"$")&amp;IF(G272=INT(G272),TEXT(G272,"0"),TEXT(G272,"0.00")))&amp;" "&amp;AG272)</f>
        <v/>
      </c>
      <c r="AI272" s="147">
        <f>IF(X272="","",X272*IFERROR(INDEX(Lists!$M$2:$M$12,MATCH(C272,Lists!$I$2:$I$12,0)),1)/Lists!$Q$2)</f>
        <v/>
      </c>
      <c r="AJ272" s="147">
        <f>IF(Y272="","",Y272*IFERROR(INDEX(Lists!$M$2:$M$12,MATCH(C272,Lists!$I$2:$I$12,0)),1)/Lists!$Q$2)</f>
        <v/>
      </c>
      <c r="AK272" s="105" t="n"/>
      <c r="AL272" s="105" t="n"/>
      <c r="AM272" s="105" t="n"/>
      <c r="AN272" s="105" t="n"/>
      <c r="AO272" s="106" t="n"/>
    </row>
    <row r="273" ht="18" customHeight="1" s="74">
      <c r="A273" s="147">
        <f>IF(OR(F273="",C273="",D273=""),"",IFERROR(INDEX(Lists!$J$2:$J$12,MATCH(C273,Lists!$I$2:$I$12,0)),"XX")&amp;"-"&amp;D273&amp;"-"&amp;TEXT(SUMPRODUCT(($C$2:C273=C273)*($D$2:D273=D273)),"0000"))</f>
        <v/>
      </c>
      <c r="B273" s="152" t="n"/>
      <c r="C273" s="152" t="n"/>
      <c r="D273" s="152" t="n"/>
      <c r="E273" s="150" t="n"/>
      <c r="F273" s="152" t="n"/>
      <c r="G273" s="152" t="n"/>
      <c r="H273" s="152" t="n"/>
      <c r="I273" s="152" t="n"/>
      <c r="J273" s="150" t="n"/>
      <c r="K273" s="150" t="n"/>
      <c r="L273" s="150" t="n"/>
      <c r="M273" s="152" t="n"/>
      <c r="N273" s="150" t="n"/>
      <c r="O273" s="150" t="n"/>
      <c r="P273" s="150" t="n"/>
      <c r="Q273" s="151" t="n"/>
      <c r="R273" s="150" t="n"/>
      <c r="S273" s="150" t="n"/>
      <c r="T273" s="150" t="n"/>
      <c r="U273" s="152" t="n"/>
      <c r="V273" s="150" t="n"/>
      <c r="W273" s="150" t="n"/>
      <c r="X273" s="150" t="n"/>
      <c r="Y273" s="150" t="n"/>
      <c r="Z273" s="150" t="n"/>
      <c r="AA273" s="150" t="n"/>
      <c r="AB273" s="150" t="n"/>
      <c r="AC273" s="150" t="n"/>
      <c r="AD273" s="150" t="n"/>
      <c r="AE273" s="150" t="n"/>
      <c r="AF273" s="150" t="n"/>
      <c r="AG273" s="147">
        <f>IF(OR(C273="",G273="",G273=0),"",IFERROR(INDEX(Lists!$K$2:$K$12,MATCH(C273,Lists!$I$2:$I$12,0)),"AUD"))</f>
        <v/>
      </c>
      <c r="AH273" s="147">
        <f>IF(OR(G273="",G273=0),"",IF(G273&lt;1,TEXT(G273*100,"0")&amp;IFERROR(INDEX(Lists!$U$2:$U$12,MATCH(C273,Lists!$I$2:$I$12,0)),"c"),IFERROR(INDEX(Lists!$L$2:$L$12,MATCH(C273,Lists!$I$2:$I$12,0)),"$")&amp;IF(G273=INT(G273),TEXT(G273,"0"),TEXT(G273,"0.00")))&amp;" "&amp;AG273)</f>
        <v/>
      </c>
      <c r="AI273" s="147">
        <f>IF(X273="","",X273*IFERROR(INDEX(Lists!$M$2:$M$12,MATCH(C273,Lists!$I$2:$I$12,0)),1)/Lists!$Q$2)</f>
        <v/>
      </c>
      <c r="AJ273" s="147">
        <f>IF(Y273="","",Y273*IFERROR(INDEX(Lists!$M$2:$M$12,MATCH(C273,Lists!$I$2:$I$12,0)),1)/Lists!$Q$2)</f>
        <v/>
      </c>
      <c r="AK273" s="105" t="n"/>
      <c r="AL273" s="105" t="n"/>
      <c r="AM273" s="105" t="n"/>
      <c r="AN273" s="105" t="n"/>
      <c r="AO273" s="106" t="n"/>
    </row>
    <row r="274" ht="18" customHeight="1" s="74">
      <c r="A274" s="147">
        <f>IF(OR(F274="",C274="",D274=""),"",IFERROR(INDEX(Lists!$J$2:$J$12,MATCH(C274,Lists!$I$2:$I$12,0)),"XX")&amp;"-"&amp;D274&amp;"-"&amp;TEXT(SUMPRODUCT(($C$2:C274=C274)*($D$2:D274=D274)),"0000"))</f>
        <v/>
      </c>
      <c r="B274" s="152" t="n"/>
      <c r="C274" s="152" t="n"/>
      <c r="D274" s="152" t="n"/>
      <c r="E274" s="150" t="n"/>
      <c r="F274" s="152" t="n"/>
      <c r="G274" s="152" t="n"/>
      <c r="H274" s="152" t="n"/>
      <c r="I274" s="152" t="n"/>
      <c r="J274" s="150" t="n"/>
      <c r="K274" s="150" t="n"/>
      <c r="L274" s="150" t="n"/>
      <c r="M274" s="152" t="n"/>
      <c r="N274" s="150" t="n"/>
      <c r="O274" s="150" t="n"/>
      <c r="P274" s="150" t="n"/>
      <c r="Q274" s="151" t="n"/>
      <c r="R274" s="150" t="n"/>
      <c r="S274" s="150" t="n"/>
      <c r="T274" s="150" t="n"/>
      <c r="U274" s="152" t="n"/>
      <c r="V274" s="150" t="n"/>
      <c r="W274" s="150" t="n"/>
      <c r="X274" s="150" t="n"/>
      <c r="Y274" s="150" t="n"/>
      <c r="Z274" s="150" t="n"/>
      <c r="AA274" s="150" t="n"/>
      <c r="AB274" s="150" t="n"/>
      <c r="AC274" s="150" t="n"/>
      <c r="AD274" s="150" t="n"/>
      <c r="AE274" s="150" t="n"/>
      <c r="AF274" s="150" t="n"/>
      <c r="AG274" s="147">
        <f>IF(OR(C274="",G274="",G274=0),"",IFERROR(INDEX(Lists!$K$2:$K$12,MATCH(C274,Lists!$I$2:$I$12,0)),"AUD"))</f>
        <v/>
      </c>
      <c r="AH274" s="147">
        <f>IF(OR(G274="",G274=0),"",IF(G274&lt;1,TEXT(G274*100,"0")&amp;IFERROR(INDEX(Lists!$U$2:$U$12,MATCH(C274,Lists!$I$2:$I$12,0)),"c"),IFERROR(INDEX(Lists!$L$2:$L$12,MATCH(C274,Lists!$I$2:$I$12,0)),"$")&amp;IF(G274=INT(G274),TEXT(G274,"0"),TEXT(G274,"0.00")))&amp;" "&amp;AG274)</f>
        <v/>
      </c>
      <c r="AI274" s="147">
        <f>IF(X274="","",X274*IFERROR(INDEX(Lists!$M$2:$M$12,MATCH(C274,Lists!$I$2:$I$12,0)),1)/Lists!$Q$2)</f>
        <v/>
      </c>
      <c r="AJ274" s="147">
        <f>IF(Y274="","",Y274*IFERROR(INDEX(Lists!$M$2:$M$12,MATCH(C274,Lists!$I$2:$I$12,0)),1)/Lists!$Q$2)</f>
        <v/>
      </c>
      <c r="AK274" s="105" t="n"/>
      <c r="AL274" s="105" t="n"/>
      <c r="AM274" s="105" t="n"/>
      <c r="AN274" s="105" t="n"/>
      <c r="AO274" s="106" t="n"/>
    </row>
    <row r="275" ht="18" customHeight="1" s="74">
      <c r="A275" s="147">
        <f>IF(OR(F275="",C275="",D275=""),"",IFERROR(INDEX(Lists!$J$2:$J$12,MATCH(C275,Lists!$I$2:$I$12,0)),"XX")&amp;"-"&amp;D275&amp;"-"&amp;TEXT(SUMPRODUCT(($C$2:C275=C275)*($D$2:D275=D275)),"0000"))</f>
        <v/>
      </c>
      <c r="B275" s="152" t="n"/>
      <c r="C275" s="152" t="n"/>
      <c r="D275" s="152" t="n"/>
      <c r="E275" s="150" t="n"/>
      <c r="F275" s="152" t="n"/>
      <c r="G275" s="152" t="n"/>
      <c r="H275" s="152" t="n"/>
      <c r="I275" s="152" t="n"/>
      <c r="J275" s="150" t="n"/>
      <c r="K275" s="150" t="n"/>
      <c r="L275" s="150" t="n"/>
      <c r="M275" s="152" t="n"/>
      <c r="N275" s="150" t="n"/>
      <c r="O275" s="150" t="n"/>
      <c r="P275" s="150" t="n"/>
      <c r="Q275" s="151" t="n"/>
      <c r="R275" s="150" t="n"/>
      <c r="S275" s="150" t="n"/>
      <c r="T275" s="150" t="n"/>
      <c r="U275" s="152" t="n"/>
      <c r="V275" s="150" t="n"/>
      <c r="W275" s="150" t="n"/>
      <c r="X275" s="150" t="n"/>
      <c r="Y275" s="150" t="n"/>
      <c r="Z275" s="150" t="n"/>
      <c r="AA275" s="150" t="n"/>
      <c r="AB275" s="150" t="n"/>
      <c r="AC275" s="150" t="n"/>
      <c r="AD275" s="150" t="n"/>
      <c r="AE275" s="150" t="n"/>
      <c r="AF275" s="150" t="n"/>
      <c r="AG275" s="147">
        <f>IF(OR(C275="",G275="",G275=0),"",IFERROR(INDEX(Lists!$K$2:$K$12,MATCH(C275,Lists!$I$2:$I$12,0)),"AUD"))</f>
        <v/>
      </c>
      <c r="AH275" s="147">
        <f>IF(OR(G275="",G275=0),"",IF(G275&lt;1,TEXT(G275*100,"0")&amp;IFERROR(INDEX(Lists!$U$2:$U$12,MATCH(C275,Lists!$I$2:$I$12,0)),"c"),IFERROR(INDEX(Lists!$L$2:$L$12,MATCH(C275,Lists!$I$2:$I$12,0)),"$")&amp;IF(G275=INT(G275),TEXT(G275,"0"),TEXT(G275,"0.00")))&amp;" "&amp;AG275)</f>
        <v/>
      </c>
      <c r="AI275" s="147">
        <f>IF(X275="","",X275*IFERROR(INDEX(Lists!$M$2:$M$12,MATCH(C275,Lists!$I$2:$I$12,0)),1)/Lists!$Q$2)</f>
        <v/>
      </c>
      <c r="AJ275" s="147">
        <f>IF(Y275="","",Y275*IFERROR(INDEX(Lists!$M$2:$M$12,MATCH(C275,Lists!$I$2:$I$12,0)),1)/Lists!$Q$2)</f>
        <v/>
      </c>
      <c r="AK275" s="105" t="n"/>
      <c r="AL275" s="105" t="n"/>
      <c r="AM275" s="105" t="n"/>
      <c r="AN275" s="105" t="n"/>
      <c r="AO275" s="106" t="n"/>
    </row>
    <row r="276" ht="18" customHeight="1" s="74">
      <c r="A276" s="147">
        <f>IF(OR(F276="",C276="",D276=""),"",IFERROR(INDEX(Lists!$J$2:$J$12,MATCH(C276,Lists!$I$2:$I$12,0)),"XX")&amp;"-"&amp;D276&amp;"-"&amp;TEXT(SUMPRODUCT(($C$2:C276=C276)*($D$2:D276=D276)),"0000"))</f>
        <v/>
      </c>
      <c r="B276" s="152" t="n"/>
      <c r="C276" s="152" t="n"/>
      <c r="D276" s="152" t="n"/>
      <c r="E276" s="150" t="n"/>
      <c r="F276" s="152" t="n"/>
      <c r="G276" s="152" t="n"/>
      <c r="H276" s="152" t="n"/>
      <c r="I276" s="152" t="n"/>
      <c r="J276" s="150" t="n"/>
      <c r="K276" s="150" t="n"/>
      <c r="L276" s="150" t="n"/>
      <c r="M276" s="152" t="n"/>
      <c r="N276" s="150" t="n"/>
      <c r="O276" s="150" t="n"/>
      <c r="P276" s="150" t="n"/>
      <c r="Q276" s="151" t="n"/>
      <c r="R276" s="150" t="n"/>
      <c r="S276" s="150" t="n"/>
      <c r="T276" s="150" t="n"/>
      <c r="U276" s="152" t="n"/>
      <c r="V276" s="150" t="n"/>
      <c r="W276" s="150" t="n"/>
      <c r="X276" s="150" t="n"/>
      <c r="Y276" s="150" t="n"/>
      <c r="Z276" s="150" t="n"/>
      <c r="AA276" s="150" t="n"/>
      <c r="AB276" s="150" t="n"/>
      <c r="AC276" s="150" t="n"/>
      <c r="AD276" s="150" t="n"/>
      <c r="AE276" s="150" t="n"/>
      <c r="AF276" s="150" t="n"/>
      <c r="AG276" s="147">
        <f>IF(OR(C276="",G276="",G276=0),"",IFERROR(INDEX(Lists!$K$2:$K$12,MATCH(C276,Lists!$I$2:$I$12,0)),"AUD"))</f>
        <v/>
      </c>
      <c r="AH276" s="147">
        <f>IF(OR(G276="",G276=0),"",IF(G276&lt;1,TEXT(G276*100,"0")&amp;IFERROR(INDEX(Lists!$U$2:$U$12,MATCH(C276,Lists!$I$2:$I$12,0)),"c"),IFERROR(INDEX(Lists!$L$2:$L$12,MATCH(C276,Lists!$I$2:$I$12,0)),"$")&amp;IF(G276=INT(G276),TEXT(G276,"0"),TEXT(G276,"0.00")))&amp;" "&amp;AG276)</f>
        <v/>
      </c>
      <c r="AI276" s="147">
        <f>IF(X276="","",X276*IFERROR(INDEX(Lists!$M$2:$M$12,MATCH(C276,Lists!$I$2:$I$12,0)),1)/Lists!$Q$2)</f>
        <v/>
      </c>
      <c r="AJ276" s="147">
        <f>IF(Y276="","",Y276*IFERROR(INDEX(Lists!$M$2:$M$12,MATCH(C276,Lists!$I$2:$I$12,0)),1)/Lists!$Q$2)</f>
        <v/>
      </c>
      <c r="AK276" s="105" t="n"/>
      <c r="AL276" s="105" t="n"/>
      <c r="AM276" s="105" t="n"/>
      <c r="AN276" s="105" t="n"/>
      <c r="AO276" s="106" t="n"/>
    </row>
    <row r="277" ht="18" customHeight="1" s="74">
      <c r="A277" s="147">
        <f>IF(OR(F277="",C277="",D277=""),"",IFERROR(INDEX(Lists!$J$2:$J$12,MATCH(C277,Lists!$I$2:$I$12,0)),"XX")&amp;"-"&amp;D277&amp;"-"&amp;TEXT(SUMPRODUCT(($C$2:C277=C277)*($D$2:D277=D277)),"0000"))</f>
        <v/>
      </c>
      <c r="B277" s="152" t="n"/>
      <c r="C277" s="152" t="n"/>
      <c r="D277" s="152" t="n"/>
      <c r="E277" s="150" t="n"/>
      <c r="F277" s="152" t="n"/>
      <c r="G277" s="152" t="n"/>
      <c r="H277" s="152" t="n"/>
      <c r="I277" s="152" t="n"/>
      <c r="J277" s="150" t="n"/>
      <c r="K277" s="150" t="n"/>
      <c r="L277" s="150" t="n"/>
      <c r="M277" s="152" t="n"/>
      <c r="N277" s="150" t="n"/>
      <c r="O277" s="150" t="n"/>
      <c r="P277" s="150" t="n"/>
      <c r="Q277" s="151" t="n"/>
      <c r="R277" s="150" t="n"/>
      <c r="S277" s="150" t="n"/>
      <c r="T277" s="150" t="n"/>
      <c r="U277" s="152" t="n"/>
      <c r="V277" s="150" t="n"/>
      <c r="W277" s="150" t="n"/>
      <c r="X277" s="150" t="n"/>
      <c r="Y277" s="150" t="n"/>
      <c r="Z277" s="150" t="n"/>
      <c r="AA277" s="150" t="n"/>
      <c r="AB277" s="150" t="n"/>
      <c r="AC277" s="150" t="n"/>
      <c r="AD277" s="150" t="n"/>
      <c r="AE277" s="150" t="n"/>
      <c r="AF277" s="150" t="n"/>
      <c r="AG277" s="147">
        <f>IF(OR(C277="",G277="",G277=0),"",IFERROR(INDEX(Lists!$K$2:$K$12,MATCH(C277,Lists!$I$2:$I$12,0)),"AUD"))</f>
        <v/>
      </c>
      <c r="AH277" s="147">
        <f>IF(OR(G277="",G277=0),"",IF(G277&lt;1,TEXT(G277*100,"0")&amp;IFERROR(INDEX(Lists!$U$2:$U$12,MATCH(C277,Lists!$I$2:$I$12,0)),"c"),IFERROR(INDEX(Lists!$L$2:$L$12,MATCH(C277,Lists!$I$2:$I$12,0)),"$")&amp;IF(G277=INT(G277),TEXT(G277,"0"),TEXT(G277,"0.00")))&amp;" "&amp;AG277)</f>
        <v/>
      </c>
      <c r="AI277" s="147">
        <f>IF(X277="","",X277*IFERROR(INDEX(Lists!$M$2:$M$12,MATCH(C277,Lists!$I$2:$I$12,0)),1)/Lists!$Q$2)</f>
        <v/>
      </c>
      <c r="AJ277" s="147">
        <f>IF(Y277="","",Y277*IFERROR(INDEX(Lists!$M$2:$M$12,MATCH(C277,Lists!$I$2:$I$12,0)),1)/Lists!$Q$2)</f>
        <v/>
      </c>
      <c r="AK277" s="105" t="n"/>
      <c r="AL277" s="105" t="n"/>
      <c r="AM277" s="105" t="n"/>
      <c r="AN277" s="105" t="n"/>
      <c r="AO277" s="106" t="n"/>
    </row>
    <row r="278" ht="18" customHeight="1" s="74">
      <c r="A278" s="147">
        <f>IF(OR(F278="",C278="",D278=""),"",IFERROR(INDEX(Lists!$J$2:$J$12,MATCH(C278,Lists!$I$2:$I$12,0)),"XX")&amp;"-"&amp;D278&amp;"-"&amp;TEXT(SUMPRODUCT(($C$2:C278=C278)*($D$2:D278=D278)),"0000"))</f>
        <v/>
      </c>
      <c r="B278" s="152" t="n"/>
      <c r="C278" s="152" t="n"/>
      <c r="D278" s="152" t="n"/>
      <c r="E278" s="150" t="n"/>
      <c r="F278" s="152" t="n"/>
      <c r="G278" s="152" t="n"/>
      <c r="H278" s="152" t="n"/>
      <c r="I278" s="152" t="n"/>
      <c r="J278" s="150" t="n"/>
      <c r="K278" s="150" t="n"/>
      <c r="L278" s="150" t="n"/>
      <c r="M278" s="152" t="n"/>
      <c r="N278" s="150" t="n"/>
      <c r="O278" s="150" t="n"/>
      <c r="P278" s="150" t="n"/>
      <c r="Q278" s="151" t="n"/>
      <c r="R278" s="150" t="n"/>
      <c r="S278" s="150" t="n"/>
      <c r="T278" s="150" t="n"/>
      <c r="U278" s="152" t="n"/>
      <c r="V278" s="150" t="n"/>
      <c r="W278" s="150" t="n"/>
      <c r="X278" s="150" t="n"/>
      <c r="Y278" s="150" t="n"/>
      <c r="Z278" s="150" t="n"/>
      <c r="AA278" s="150" t="n"/>
      <c r="AB278" s="150" t="n"/>
      <c r="AC278" s="150" t="n"/>
      <c r="AD278" s="150" t="n"/>
      <c r="AE278" s="150" t="n"/>
      <c r="AF278" s="150" t="n"/>
      <c r="AG278" s="147">
        <f>IF(OR(C278="",G278="",G278=0),"",IFERROR(INDEX(Lists!$K$2:$K$12,MATCH(C278,Lists!$I$2:$I$12,0)),"AUD"))</f>
        <v/>
      </c>
      <c r="AH278" s="147">
        <f>IF(OR(G278="",G278=0),"",IF(G278&lt;1,TEXT(G278*100,"0")&amp;IFERROR(INDEX(Lists!$U$2:$U$12,MATCH(C278,Lists!$I$2:$I$12,0)),"c"),IFERROR(INDEX(Lists!$L$2:$L$12,MATCH(C278,Lists!$I$2:$I$12,0)),"$")&amp;IF(G278=INT(G278),TEXT(G278,"0"),TEXT(G278,"0.00")))&amp;" "&amp;AG278)</f>
        <v/>
      </c>
      <c r="AI278" s="147">
        <f>IF(X278="","",X278*IFERROR(INDEX(Lists!$M$2:$M$12,MATCH(C278,Lists!$I$2:$I$12,0)),1)/Lists!$Q$2)</f>
        <v/>
      </c>
      <c r="AJ278" s="147">
        <f>IF(Y278="","",Y278*IFERROR(INDEX(Lists!$M$2:$M$12,MATCH(C278,Lists!$I$2:$I$12,0)),1)/Lists!$Q$2)</f>
        <v/>
      </c>
      <c r="AK278" s="105" t="n"/>
      <c r="AL278" s="105" t="n"/>
      <c r="AM278" s="105" t="n"/>
      <c r="AN278" s="105" t="n"/>
      <c r="AO278" s="106" t="n"/>
    </row>
    <row r="279" ht="18" customHeight="1" s="74">
      <c r="A279" s="147">
        <f>IF(OR(F279="",C279="",D279=""),"",IFERROR(INDEX(Lists!$J$2:$J$12,MATCH(C279,Lists!$I$2:$I$12,0)),"XX")&amp;"-"&amp;D279&amp;"-"&amp;TEXT(SUMPRODUCT(($C$2:C279=C279)*($D$2:D279=D279)),"0000"))</f>
        <v/>
      </c>
      <c r="B279" s="152" t="n"/>
      <c r="C279" s="152" t="n"/>
      <c r="D279" s="152" t="n"/>
      <c r="E279" s="150" t="n"/>
      <c r="F279" s="152" t="n"/>
      <c r="G279" s="152" t="n"/>
      <c r="H279" s="152" t="n"/>
      <c r="I279" s="152" t="n"/>
      <c r="J279" s="150" t="n"/>
      <c r="K279" s="150" t="n"/>
      <c r="L279" s="150" t="n"/>
      <c r="M279" s="152" t="n"/>
      <c r="N279" s="150" t="n"/>
      <c r="O279" s="150" t="n"/>
      <c r="P279" s="150" t="n"/>
      <c r="Q279" s="151" t="n"/>
      <c r="R279" s="150" t="n"/>
      <c r="S279" s="150" t="n"/>
      <c r="T279" s="150" t="n"/>
      <c r="U279" s="152" t="n"/>
      <c r="V279" s="150" t="n"/>
      <c r="W279" s="150" t="n"/>
      <c r="X279" s="150" t="n"/>
      <c r="Y279" s="150" t="n"/>
      <c r="Z279" s="150" t="n"/>
      <c r="AA279" s="150" t="n"/>
      <c r="AB279" s="150" t="n"/>
      <c r="AC279" s="150" t="n"/>
      <c r="AD279" s="150" t="n"/>
      <c r="AE279" s="150" t="n"/>
      <c r="AF279" s="150" t="n"/>
      <c r="AG279" s="147">
        <f>IF(OR(C279="",G279="",G279=0),"",IFERROR(INDEX(Lists!$K$2:$K$12,MATCH(C279,Lists!$I$2:$I$12,0)),"AUD"))</f>
        <v/>
      </c>
      <c r="AH279" s="147">
        <f>IF(OR(G279="",G279=0),"",IF(G279&lt;1,TEXT(G279*100,"0")&amp;IFERROR(INDEX(Lists!$U$2:$U$12,MATCH(C279,Lists!$I$2:$I$12,0)),"c"),IFERROR(INDEX(Lists!$L$2:$L$12,MATCH(C279,Lists!$I$2:$I$12,0)),"$")&amp;IF(G279=INT(G279),TEXT(G279,"0"),TEXT(G279,"0.00")))&amp;" "&amp;AG279)</f>
        <v/>
      </c>
      <c r="AI279" s="147">
        <f>IF(X279="","",X279*IFERROR(INDEX(Lists!$M$2:$M$12,MATCH(C279,Lists!$I$2:$I$12,0)),1)/Lists!$Q$2)</f>
        <v/>
      </c>
      <c r="AJ279" s="147">
        <f>IF(Y279="","",Y279*IFERROR(INDEX(Lists!$M$2:$M$12,MATCH(C279,Lists!$I$2:$I$12,0)),1)/Lists!$Q$2)</f>
        <v/>
      </c>
      <c r="AK279" s="105" t="n"/>
      <c r="AL279" s="105" t="n"/>
      <c r="AM279" s="105" t="n"/>
      <c r="AN279" s="105" t="n"/>
      <c r="AO279" s="106" t="n"/>
    </row>
    <row r="280" ht="18" customHeight="1" s="74">
      <c r="A280" s="147">
        <f>IF(OR(F280="",C280="",D280=""),"",IFERROR(INDEX(Lists!$J$2:$J$12,MATCH(C280,Lists!$I$2:$I$12,0)),"XX")&amp;"-"&amp;D280&amp;"-"&amp;TEXT(SUMPRODUCT(($C$2:C280=C280)*($D$2:D280=D280)),"0000"))</f>
        <v/>
      </c>
      <c r="B280" s="152" t="n"/>
      <c r="C280" s="152" t="n"/>
      <c r="D280" s="152" t="n"/>
      <c r="E280" s="150" t="n"/>
      <c r="F280" s="152" t="n"/>
      <c r="G280" s="152" t="n"/>
      <c r="H280" s="152" t="n"/>
      <c r="I280" s="152" t="n"/>
      <c r="J280" s="150" t="n"/>
      <c r="K280" s="150" t="n"/>
      <c r="L280" s="150" t="n"/>
      <c r="M280" s="152" t="n"/>
      <c r="N280" s="150" t="n"/>
      <c r="O280" s="150" t="n"/>
      <c r="P280" s="150" t="n"/>
      <c r="Q280" s="151" t="n"/>
      <c r="R280" s="150" t="n"/>
      <c r="S280" s="150" t="n"/>
      <c r="T280" s="150" t="n"/>
      <c r="U280" s="152" t="n"/>
      <c r="V280" s="150" t="n"/>
      <c r="W280" s="150" t="n"/>
      <c r="X280" s="150" t="n"/>
      <c r="Y280" s="150" t="n"/>
      <c r="Z280" s="150" t="n"/>
      <c r="AA280" s="150" t="n"/>
      <c r="AB280" s="150" t="n"/>
      <c r="AC280" s="150" t="n"/>
      <c r="AD280" s="150" t="n"/>
      <c r="AE280" s="150" t="n"/>
      <c r="AF280" s="150" t="n"/>
      <c r="AG280" s="147">
        <f>IF(OR(C280="",G280="",G280=0),"",IFERROR(INDEX(Lists!$K$2:$K$12,MATCH(C280,Lists!$I$2:$I$12,0)),"AUD"))</f>
        <v/>
      </c>
      <c r="AH280" s="147">
        <f>IF(OR(G280="",G280=0),"",IF(G280&lt;1,TEXT(G280*100,"0")&amp;IFERROR(INDEX(Lists!$U$2:$U$12,MATCH(C280,Lists!$I$2:$I$12,0)),"c"),IFERROR(INDEX(Lists!$L$2:$L$12,MATCH(C280,Lists!$I$2:$I$12,0)),"$")&amp;IF(G280=INT(G280),TEXT(G280,"0"),TEXT(G280,"0.00")))&amp;" "&amp;AG280)</f>
        <v/>
      </c>
      <c r="AI280" s="147">
        <f>IF(X280="","",X280*IFERROR(INDEX(Lists!$M$2:$M$12,MATCH(C280,Lists!$I$2:$I$12,0)),1)/Lists!$Q$2)</f>
        <v/>
      </c>
      <c r="AJ280" s="147">
        <f>IF(Y280="","",Y280*IFERROR(INDEX(Lists!$M$2:$M$12,MATCH(C280,Lists!$I$2:$I$12,0)),1)/Lists!$Q$2)</f>
        <v/>
      </c>
      <c r="AK280" s="105" t="n"/>
      <c r="AL280" s="105" t="n"/>
      <c r="AM280" s="105" t="n"/>
      <c r="AN280" s="105" t="n"/>
      <c r="AO280" s="106" t="n"/>
    </row>
    <row r="281" ht="18" customHeight="1" s="74">
      <c r="A281" s="147">
        <f>IF(OR(F281="",C281="",D281=""),"",IFERROR(INDEX(Lists!$J$2:$J$12,MATCH(C281,Lists!$I$2:$I$12,0)),"XX")&amp;"-"&amp;D281&amp;"-"&amp;TEXT(SUMPRODUCT(($C$2:C281=C281)*($D$2:D281=D281)),"0000"))</f>
        <v/>
      </c>
      <c r="B281" s="152" t="n"/>
      <c r="C281" s="152" t="n"/>
      <c r="D281" s="152" t="n"/>
      <c r="E281" s="150" t="n"/>
      <c r="F281" s="152" t="n"/>
      <c r="G281" s="152" t="n"/>
      <c r="H281" s="152" t="n"/>
      <c r="I281" s="152" t="n"/>
      <c r="J281" s="150" t="n"/>
      <c r="K281" s="150" t="n"/>
      <c r="L281" s="150" t="n"/>
      <c r="M281" s="152" t="n"/>
      <c r="N281" s="150" t="n"/>
      <c r="O281" s="150" t="n"/>
      <c r="P281" s="150" t="n"/>
      <c r="Q281" s="151" t="n"/>
      <c r="R281" s="150" t="n"/>
      <c r="S281" s="150" t="n"/>
      <c r="T281" s="150" t="n"/>
      <c r="U281" s="152" t="n"/>
      <c r="V281" s="150" t="n"/>
      <c r="W281" s="150" t="n"/>
      <c r="X281" s="150" t="n"/>
      <c r="Y281" s="150" t="n"/>
      <c r="Z281" s="150" t="n"/>
      <c r="AA281" s="150" t="n"/>
      <c r="AB281" s="150" t="n"/>
      <c r="AC281" s="150" t="n"/>
      <c r="AD281" s="150" t="n"/>
      <c r="AE281" s="150" t="n"/>
      <c r="AF281" s="150" t="n"/>
      <c r="AG281" s="147">
        <f>IF(OR(C281="",G281="",G281=0),"",IFERROR(INDEX(Lists!$K$2:$K$12,MATCH(C281,Lists!$I$2:$I$12,0)),"AUD"))</f>
        <v/>
      </c>
      <c r="AH281" s="147">
        <f>IF(OR(G281="",G281=0),"",IF(G281&lt;1,TEXT(G281*100,"0")&amp;IFERROR(INDEX(Lists!$U$2:$U$12,MATCH(C281,Lists!$I$2:$I$12,0)),"c"),IFERROR(INDEX(Lists!$L$2:$L$12,MATCH(C281,Lists!$I$2:$I$12,0)),"$")&amp;IF(G281=INT(G281),TEXT(G281,"0"),TEXT(G281,"0.00")))&amp;" "&amp;AG281)</f>
        <v/>
      </c>
      <c r="AI281" s="147">
        <f>IF(X281="","",X281*IFERROR(INDEX(Lists!$M$2:$M$12,MATCH(C281,Lists!$I$2:$I$12,0)),1)/Lists!$Q$2)</f>
        <v/>
      </c>
      <c r="AJ281" s="147">
        <f>IF(Y281="","",Y281*IFERROR(INDEX(Lists!$M$2:$M$12,MATCH(C281,Lists!$I$2:$I$12,0)),1)/Lists!$Q$2)</f>
        <v/>
      </c>
      <c r="AK281" s="105" t="n"/>
      <c r="AL281" s="105" t="n"/>
      <c r="AM281" s="105" t="n"/>
      <c r="AN281" s="105" t="n"/>
      <c r="AO281" s="106" t="n"/>
    </row>
    <row r="282" ht="18" customHeight="1" s="74">
      <c r="A282" s="147">
        <f>IF(OR(F282="",C282="",D282=""),"",IFERROR(INDEX(Lists!$J$2:$J$12,MATCH(C282,Lists!$I$2:$I$12,0)),"XX")&amp;"-"&amp;D282&amp;"-"&amp;TEXT(SUMPRODUCT(($C$2:C282=C282)*($D$2:D282=D282)),"0000"))</f>
        <v/>
      </c>
      <c r="B282" s="152" t="n"/>
      <c r="C282" s="152" t="n"/>
      <c r="D282" s="152" t="n"/>
      <c r="E282" s="150" t="n"/>
      <c r="F282" s="152" t="n"/>
      <c r="G282" s="152" t="n"/>
      <c r="H282" s="152" t="n"/>
      <c r="I282" s="152" t="n"/>
      <c r="J282" s="150" t="n"/>
      <c r="K282" s="150" t="n"/>
      <c r="L282" s="150" t="n"/>
      <c r="M282" s="152" t="n"/>
      <c r="N282" s="150" t="n"/>
      <c r="O282" s="150" t="n"/>
      <c r="P282" s="150" t="n"/>
      <c r="Q282" s="151" t="n"/>
      <c r="R282" s="150" t="n"/>
      <c r="S282" s="150" t="n"/>
      <c r="T282" s="150" t="n"/>
      <c r="U282" s="152" t="n"/>
      <c r="V282" s="150" t="n"/>
      <c r="W282" s="150" t="n"/>
      <c r="X282" s="150" t="n"/>
      <c r="Y282" s="150" t="n"/>
      <c r="Z282" s="150" t="n"/>
      <c r="AA282" s="150" t="n"/>
      <c r="AB282" s="150" t="n"/>
      <c r="AC282" s="150" t="n"/>
      <c r="AD282" s="150" t="n"/>
      <c r="AE282" s="150" t="n"/>
      <c r="AF282" s="150" t="n"/>
      <c r="AG282" s="147">
        <f>IF(OR(C282="",G282="",G282=0),"",IFERROR(INDEX(Lists!$K$2:$K$12,MATCH(C282,Lists!$I$2:$I$12,0)),"AUD"))</f>
        <v/>
      </c>
      <c r="AH282" s="147">
        <f>IF(OR(G282="",G282=0),"",IF(G282&lt;1,TEXT(G282*100,"0")&amp;IFERROR(INDEX(Lists!$U$2:$U$12,MATCH(C282,Lists!$I$2:$I$12,0)),"c"),IFERROR(INDEX(Lists!$L$2:$L$12,MATCH(C282,Lists!$I$2:$I$12,0)),"$")&amp;IF(G282=INT(G282),TEXT(G282,"0"),TEXT(G282,"0.00")))&amp;" "&amp;AG282)</f>
        <v/>
      </c>
      <c r="AI282" s="147">
        <f>IF(X282="","",X282*IFERROR(INDEX(Lists!$M$2:$M$12,MATCH(C282,Lists!$I$2:$I$12,0)),1)/Lists!$Q$2)</f>
        <v/>
      </c>
      <c r="AJ282" s="147">
        <f>IF(Y282="","",Y282*IFERROR(INDEX(Lists!$M$2:$M$12,MATCH(C282,Lists!$I$2:$I$12,0)),1)/Lists!$Q$2)</f>
        <v/>
      </c>
      <c r="AK282" s="105" t="n"/>
      <c r="AL282" s="105" t="n"/>
      <c r="AM282" s="105" t="n"/>
      <c r="AN282" s="105" t="n"/>
      <c r="AO282" s="106" t="n"/>
    </row>
    <row r="283" ht="18" customHeight="1" s="74">
      <c r="A283" s="147">
        <f>IF(OR(F283="",C283="",D283=""),"",IFERROR(INDEX(Lists!$J$2:$J$12,MATCH(C283,Lists!$I$2:$I$12,0)),"XX")&amp;"-"&amp;D283&amp;"-"&amp;TEXT(SUMPRODUCT(($C$2:C283=C283)*($D$2:D283=D283)),"0000"))</f>
        <v/>
      </c>
      <c r="B283" s="152" t="n"/>
      <c r="C283" s="152" t="n"/>
      <c r="D283" s="152" t="n"/>
      <c r="E283" s="150" t="n"/>
      <c r="F283" s="152" t="n"/>
      <c r="G283" s="152" t="n"/>
      <c r="H283" s="152" t="n"/>
      <c r="I283" s="152" t="n"/>
      <c r="J283" s="150" t="n"/>
      <c r="K283" s="150" t="n"/>
      <c r="L283" s="150" t="n"/>
      <c r="M283" s="152" t="n"/>
      <c r="N283" s="150" t="n"/>
      <c r="O283" s="150" t="n"/>
      <c r="P283" s="150" t="n"/>
      <c r="Q283" s="151" t="n"/>
      <c r="R283" s="150" t="n"/>
      <c r="S283" s="150" t="n"/>
      <c r="T283" s="150" t="n"/>
      <c r="U283" s="152" t="n"/>
      <c r="V283" s="150" t="n"/>
      <c r="W283" s="150" t="n"/>
      <c r="X283" s="150" t="n"/>
      <c r="Y283" s="150" t="n"/>
      <c r="Z283" s="150" t="n"/>
      <c r="AA283" s="150" t="n"/>
      <c r="AB283" s="150" t="n"/>
      <c r="AC283" s="150" t="n"/>
      <c r="AD283" s="150" t="n"/>
      <c r="AE283" s="150" t="n"/>
      <c r="AF283" s="150" t="n"/>
      <c r="AG283" s="147">
        <f>IF(OR(C283="",G283="",G283=0),"",IFERROR(INDEX(Lists!$K$2:$K$12,MATCH(C283,Lists!$I$2:$I$12,0)),"AUD"))</f>
        <v/>
      </c>
      <c r="AH283" s="147">
        <f>IF(OR(G283="",G283=0),"",IF(G283&lt;1,TEXT(G283*100,"0")&amp;IFERROR(INDEX(Lists!$U$2:$U$12,MATCH(C283,Lists!$I$2:$I$12,0)),"c"),IFERROR(INDEX(Lists!$L$2:$L$12,MATCH(C283,Lists!$I$2:$I$12,0)),"$")&amp;IF(G283=INT(G283),TEXT(G283,"0"),TEXT(G283,"0.00")))&amp;" "&amp;AG283)</f>
        <v/>
      </c>
      <c r="AI283" s="147">
        <f>IF(X283="","",X283*IFERROR(INDEX(Lists!$M$2:$M$12,MATCH(C283,Lists!$I$2:$I$12,0)),1)/Lists!$Q$2)</f>
        <v/>
      </c>
      <c r="AJ283" s="147">
        <f>IF(Y283="","",Y283*IFERROR(INDEX(Lists!$M$2:$M$12,MATCH(C283,Lists!$I$2:$I$12,0)),1)/Lists!$Q$2)</f>
        <v/>
      </c>
      <c r="AK283" s="105" t="n"/>
      <c r="AL283" s="105" t="n"/>
      <c r="AM283" s="105" t="n"/>
      <c r="AN283" s="105" t="n"/>
      <c r="AO283" s="106" t="n"/>
    </row>
    <row r="284" ht="18" customHeight="1" s="74">
      <c r="A284" s="147">
        <f>IF(OR(F284="",C284="",D284=""),"",IFERROR(INDEX(Lists!$J$2:$J$12,MATCH(C284,Lists!$I$2:$I$12,0)),"XX")&amp;"-"&amp;D284&amp;"-"&amp;TEXT(SUMPRODUCT(($C$2:C284=C284)*($D$2:D284=D284)),"0000"))</f>
        <v/>
      </c>
      <c r="B284" s="152" t="n"/>
      <c r="C284" s="152" t="n"/>
      <c r="D284" s="152" t="n"/>
      <c r="E284" s="150" t="n"/>
      <c r="F284" s="152" t="n"/>
      <c r="G284" s="152" t="n"/>
      <c r="H284" s="152" t="n"/>
      <c r="I284" s="152" t="n"/>
      <c r="J284" s="150" t="n"/>
      <c r="K284" s="150" t="n"/>
      <c r="L284" s="150" t="n"/>
      <c r="M284" s="152" t="n"/>
      <c r="N284" s="150" t="n"/>
      <c r="O284" s="150" t="n"/>
      <c r="P284" s="150" t="n"/>
      <c r="Q284" s="151" t="n"/>
      <c r="R284" s="150" t="n"/>
      <c r="S284" s="150" t="n"/>
      <c r="T284" s="150" t="n"/>
      <c r="U284" s="152" t="n"/>
      <c r="V284" s="150" t="n"/>
      <c r="W284" s="150" t="n"/>
      <c r="X284" s="150" t="n"/>
      <c r="Y284" s="150" t="n"/>
      <c r="Z284" s="150" t="n"/>
      <c r="AA284" s="150" t="n"/>
      <c r="AB284" s="150" t="n"/>
      <c r="AC284" s="150" t="n"/>
      <c r="AD284" s="150" t="n"/>
      <c r="AE284" s="150" t="n"/>
      <c r="AF284" s="150" t="n"/>
      <c r="AG284" s="147">
        <f>IF(OR(C284="",G284="",G284=0),"",IFERROR(INDEX(Lists!$K$2:$K$12,MATCH(C284,Lists!$I$2:$I$12,0)),"AUD"))</f>
        <v/>
      </c>
      <c r="AH284" s="147">
        <f>IF(OR(G284="",G284=0),"",IF(G284&lt;1,TEXT(G284*100,"0")&amp;IFERROR(INDEX(Lists!$U$2:$U$12,MATCH(C284,Lists!$I$2:$I$12,0)),"c"),IFERROR(INDEX(Lists!$L$2:$L$12,MATCH(C284,Lists!$I$2:$I$12,0)),"$")&amp;IF(G284=INT(G284),TEXT(G284,"0"),TEXT(G284,"0.00")))&amp;" "&amp;AG284)</f>
        <v/>
      </c>
      <c r="AI284" s="147">
        <f>IF(X284="","",X284*IFERROR(INDEX(Lists!$M$2:$M$12,MATCH(C284,Lists!$I$2:$I$12,0)),1)/Lists!$Q$2)</f>
        <v/>
      </c>
      <c r="AJ284" s="147">
        <f>IF(Y284="","",Y284*IFERROR(INDEX(Lists!$M$2:$M$12,MATCH(C284,Lists!$I$2:$I$12,0)),1)/Lists!$Q$2)</f>
        <v/>
      </c>
      <c r="AK284" s="105" t="n"/>
      <c r="AL284" s="105" t="n"/>
      <c r="AM284" s="105" t="n"/>
      <c r="AN284" s="105" t="n"/>
      <c r="AO284" s="106" t="n"/>
    </row>
    <row r="285" ht="18" customHeight="1" s="74">
      <c r="A285" s="147">
        <f>IF(OR(F285="",C285="",D285=""),"",IFERROR(INDEX(Lists!$J$2:$J$12,MATCH(C285,Lists!$I$2:$I$12,0)),"XX")&amp;"-"&amp;D285&amp;"-"&amp;TEXT(SUMPRODUCT(($C$2:C285=C285)*($D$2:D285=D285)),"0000"))</f>
        <v/>
      </c>
      <c r="B285" s="152" t="n"/>
      <c r="C285" s="152" t="n"/>
      <c r="D285" s="152" t="n"/>
      <c r="E285" s="150" t="n"/>
      <c r="F285" s="152" t="n"/>
      <c r="G285" s="152" t="n"/>
      <c r="H285" s="152" t="n"/>
      <c r="I285" s="152" t="n"/>
      <c r="J285" s="150" t="n"/>
      <c r="K285" s="150" t="n"/>
      <c r="L285" s="150" t="n"/>
      <c r="M285" s="152" t="n"/>
      <c r="N285" s="150" t="n"/>
      <c r="O285" s="150" t="n"/>
      <c r="P285" s="150" t="n"/>
      <c r="Q285" s="151" t="n"/>
      <c r="R285" s="150" t="n"/>
      <c r="S285" s="150" t="n"/>
      <c r="T285" s="150" t="n"/>
      <c r="U285" s="152" t="n"/>
      <c r="V285" s="150" t="n"/>
      <c r="W285" s="150" t="n"/>
      <c r="X285" s="150" t="n"/>
      <c r="Y285" s="150" t="n"/>
      <c r="Z285" s="150" t="n"/>
      <c r="AA285" s="150" t="n"/>
      <c r="AB285" s="150" t="n"/>
      <c r="AC285" s="150" t="n"/>
      <c r="AD285" s="150" t="n"/>
      <c r="AE285" s="150" t="n"/>
      <c r="AF285" s="150" t="n"/>
      <c r="AG285" s="147">
        <f>IF(OR(C285="",G285="",G285=0),"",IFERROR(INDEX(Lists!$K$2:$K$12,MATCH(C285,Lists!$I$2:$I$12,0)),"AUD"))</f>
        <v/>
      </c>
      <c r="AH285" s="147">
        <f>IF(OR(G285="",G285=0),"",IF(G285&lt;1,TEXT(G285*100,"0")&amp;IFERROR(INDEX(Lists!$U$2:$U$12,MATCH(C285,Lists!$I$2:$I$12,0)),"c"),IFERROR(INDEX(Lists!$L$2:$L$12,MATCH(C285,Lists!$I$2:$I$12,0)),"$")&amp;IF(G285=INT(G285),TEXT(G285,"0"),TEXT(G285,"0.00")))&amp;" "&amp;AG285)</f>
        <v/>
      </c>
      <c r="AI285" s="147">
        <f>IF(X285="","",X285*IFERROR(INDEX(Lists!$M$2:$M$12,MATCH(C285,Lists!$I$2:$I$12,0)),1)/Lists!$Q$2)</f>
        <v/>
      </c>
      <c r="AJ285" s="147">
        <f>IF(Y285="","",Y285*IFERROR(INDEX(Lists!$M$2:$M$12,MATCH(C285,Lists!$I$2:$I$12,0)),1)/Lists!$Q$2)</f>
        <v/>
      </c>
      <c r="AK285" s="105" t="n"/>
      <c r="AL285" s="105" t="n"/>
      <c r="AM285" s="105" t="n"/>
      <c r="AN285" s="105" t="n"/>
      <c r="AO285" s="106" t="n"/>
    </row>
    <row r="286" ht="18" customHeight="1" s="74">
      <c r="A286" s="147">
        <f>IF(OR(F286="",C286="",D286=""),"",IFERROR(INDEX(Lists!$J$2:$J$12,MATCH(C286,Lists!$I$2:$I$12,0)),"XX")&amp;"-"&amp;D286&amp;"-"&amp;TEXT(SUMPRODUCT(($C$2:C286=C286)*($D$2:D286=D286)),"0000"))</f>
        <v/>
      </c>
      <c r="B286" s="152" t="n"/>
      <c r="C286" s="152" t="n"/>
      <c r="D286" s="152" t="n"/>
      <c r="E286" s="150" t="n"/>
      <c r="F286" s="152" t="n"/>
      <c r="G286" s="152" t="n"/>
      <c r="H286" s="152" t="n"/>
      <c r="I286" s="152" t="n"/>
      <c r="J286" s="150" t="n"/>
      <c r="K286" s="150" t="n"/>
      <c r="L286" s="150" t="n"/>
      <c r="M286" s="152" t="n"/>
      <c r="N286" s="150" t="n"/>
      <c r="O286" s="150" t="n"/>
      <c r="P286" s="150" t="n"/>
      <c r="Q286" s="151" t="n"/>
      <c r="R286" s="150" t="n"/>
      <c r="S286" s="150" t="n"/>
      <c r="T286" s="150" t="n"/>
      <c r="U286" s="152" t="n"/>
      <c r="V286" s="150" t="n"/>
      <c r="W286" s="150" t="n"/>
      <c r="X286" s="150" t="n"/>
      <c r="Y286" s="150" t="n"/>
      <c r="Z286" s="150" t="n"/>
      <c r="AA286" s="150" t="n"/>
      <c r="AB286" s="150" t="n"/>
      <c r="AC286" s="150" t="n"/>
      <c r="AD286" s="150" t="n"/>
      <c r="AE286" s="150" t="n"/>
      <c r="AF286" s="150" t="n"/>
      <c r="AG286" s="147">
        <f>IF(OR(C286="",G286="",G286=0),"",IFERROR(INDEX(Lists!$K$2:$K$12,MATCH(C286,Lists!$I$2:$I$12,0)),"AUD"))</f>
        <v/>
      </c>
      <c r="AH286" s="147">
        <f>IF(OR(G286="",G286=0),"",IF(G286&lt;1,TEXT(G286*100,"0")&amp;IFERROR(INDEX(Lists!$U$2:$U$12,MATCH(C286,Lists!$I$2:$I$12,0)),"c"),IFERROR(INDEX(Lists!$L$2:$L$12,MATCH(C286,Lists!$I$2:$I$12,0)),"$")&amp;IF(G286=INT(G286),TEXT(G286,"0"),TEXT(G286,"0.00")))&amp;" "&amp;AG286)</f>
        <v/>
      </c>
      <c r="AI286" s="147">
        <f>IF(X286="","",X286*IFERROR(INDEX(Lists!$M$2:$M$12,MATCH(C286,Lists!$I$2:$I$12,0)),1)/Lists!$Q$2)</f>
        <v/>
      </c>
      <c r="AJ286" s="147">
        <f>IF(Y286="","",Y286*IFERROR(INDEX(Lists!$M$2:$M$12,MATCH(C286,Lists!$I$2:$I$12,0)),1)/Lists!$Q$2)</f>
        <v/>
      </c>
      <c r="AK286" s="105" t="n"/>
      <c r="AL286" s="105" t="n"/>
      <c r="AM286" s="105" t="n"/>
      <c r="AN286" s="105" t="n"/>
      <c r="AO286" s="106" t="n"/>
    </row>
    <row r="287" ht="18" customHeight="1" s="74">
      <c r="A287" s="147">
        <f>IF(OR(F287="",C287="",D287=""),"",IFERROR(INDEX(Lists!$J$2:$J$12,MATCH(C287,Lists!$I$2:$I$12,0)),"XX")&amp;"-"&amp;D287&amp;"-"&amp;TEXT(SUMPRODUCT(($C$2:C287=C287)*($D$2:D287=D287)),"0000"))</f>
        <v/>
      </c>
      <c r="B287" s="152" t="n"/>
      <c r="C287" s="152" t="n"/>
      <c r="D287" s="152" t="n"/>
      <c r="E287" s="150" t="n"/>
      <c r="F287" s="152" t="n"/>
      <c r="G287" s="152" t="n"/>
      <c r="H287" s="152" t="n"/>
      <c r="I287" s="152" t="n"/>
      <c r="J287" s="150" t="n"/>
      <c r="K287" s="150" t="n"/>
      <c r="L287" s="150" t="n"/>
      <c r="M287" s="152" t="n"/>
      <c r="N287" s="150" t="n"/>
      <c r="O287" s="150" t="n"/>
      <c r="P287" s="150" t="n"/>
      <c r="Q287" s="151" t="n"/>
      <c r="R287" s="150" t="n"/>
      <c r="S287" s="150" t="n"/>
      <c r="T287" s="150" t="n"/>
      <c r="U287" s="152" t="n"/>
      <c r="V287" s="150" t="n"/>
      <c r="W287" s="150" t="n"/>
      <c r="X287" s="150" t="n"/>
      <c r="Y287" s="150" t="n"/>
      <c r="Z287" s="150" t="n"/>
      <c r="AA287" s="150" t="n"/>
      <c r="AB287" s="150" t="n"/>
      <c r="AC287" s="150" t="n"/>
      <c r="AD287" s="150" t="n"/>
      <c r="AE287" s="150" t="n"/>
      <c r="AF287" s="150" t="n"/>
      <c r="AG287" s="147">
        <f>IF(OR(C287="",G287="",G287=0),"",IFERROR(INDEX(Lists!$K$2:$K$12,MATCH(C287,Lists!$I$2:$I$12,0)),"AUD"))</f>
        <v/>
      </c>
      <c r="AH287" s="147">
        <f>IF(OR(G287="",G287=0),"",IF(G287&lt;1,TEXT(G287*100,"0")&amp;IFERROR(INDEX(Lists!$U$2:$U$12,MATCH(C287,Lists!$I$2:$I$12,0)),"c"),IFERROR(INDEX(Lists!$L$2:$L$12,MATCH(C287,Lists!$I$2:$I$12,0)),"$")&amp;IF(G287=INT(G287),TEXT(G287,"0"),TEXT(G287,"0.00")))&amp;" "&amp;AG287)</f>
        <v/>
      </c>
      <c r="AI287" s="147">
        <f>IF(X287="","",X287*IFERROR(INDEX(Lists!$M$2:$M$12,MATCH(C287,Lists!$I$2:$I$12,0)),1)/Lists!$Q$2)</f>
        <v/>
      </c>
      <c r="AJ287" s="147">
        <f>IF(Y287="","",Y287*IFERROR(INDEX(Lists!$M$2:$M$12,MATCH(C287,Lists!$I$2:$I$12,0)),1)/Lists!$Q$2)</f>
        <v/>
      </c>
      <c r="AK287" s="105" t="n"/>
      <c r="AL287" s="105" t="n"/>
      <c r="AM287" s="105" t="n"/>
      <c r="AN287" s="105" t="n"/>
      <c r="AO287" s="106" t="n"/>
    </row>
    <row r="288" ht="18" customHeight="1" s="74">
      <c r="A288" s="147">
        <f>IF(OR(F288="",C288="",D288=""),"",IFERROR(INDEX(Lists!$J$2:$J$12,MATCH(C288,Lists!$I$2:$I$12,0)),"XX")&amp;"-"&amp;D288&amp;"-"&amp;TEXT(SUMPRODUCT(($C$2:C288=C288)*($D$2:D288=D288)),"0000"))</f>
        <v/>
      </c>
      <c r="B288" s="152" t="n"/>
      <c r="C288" s="152" t="n"/>
      <c r="D288" s="152" t="n"/>
      <c r="E288" s="150" t="n"/>
      <c r="F288" s="152" t="n"/>
      <c r="G288" s="152" t="n"/>
      <c r="H288" s="152" t="n"/>
      <c r="I288" s="152" t="n"/>
      <c r="J288" s="150" t="n"/>
      <c r="K288" s="150" t="n"/>
      <c r="L288" s="150" t="n"/>
      <c r="M288" s="152" t="n"/>
      <c r="N288" s="150" t="n"/>
      <c r="O288" s="150" t="n"/>
      <c r="P288" s="150" t="n"/>
      <c r="Q288" s="151" t="n"/>
      <c r="R288" s="150" t="n"/>
      <c r="S288" s="150" t="n"/>
      <c r="T288" s="150" t="n"/>
      <c r="U288" s="152" t="n"/>
      <c r="V288" s="150" t="n"/>
      <c r="W288" s="150" t="n"/>
      <c r="X288" s="150" t="n"/>
      <c r="Y288" s="150" t="n"/>
      <c r="Z288" s="150" t="n"/>
      <c r="AA288" s="150" t="n"/>
      <c r="AB288" s="150" t="n"/>
      <c r="AC288" s="150" t="n"/>
      <c r="AD288" s="150" t="n"/>
      <c r="AE288" s="150" t="n"/>
      <c r="AF288" s="150" t="n"/>
      <c r="AG288" s="147">
        <f>IF(OR(C288="",G288="",G288=0),"",IFERROR(INDEX(Lists!$K$2:$K$12,MATCH(C288,Lists!$I$2:$I$12,0)),"AUD"))</f>
        <v/>
      </c>
      <c r="AH288" s="147">
        <f>IF(OR(G288="",G288=0),"",IF(G288&lt;1,TEXT(G288*100,"0")&amp;IFERROR(INDEX(Lists!$U$2:$U$12,MATCH(C288,Lists!$I$2:$I$12,0)),"c"),IFERROR(INDEX(Lists!$L$2:$L$12,MATCH(C288,Lists!$I$2:$I$12,0)),"$")&amp;IF(G288=INT(G288),TEXT(G288,"0"),TEXT(G288,"0.00")))&amp;" "&amp;AG288)</f>
        <v/>
      </c>
      <c r="AI288" s="147">
        <f>IF(X288="","",X288*IFERROR(INDEX(Lists!$M$2:$M$12,MATCH(C288,Lists!$I$2:$I$12,0)),1)/Lists!$Q$2)</f>
        <v/>
      </c>
      <c r="AJ288" s="147">
        <f>IF(Y288="","",Y288*IFERROR(INDEX(Lists!$M$2:$M$12,MATCH(C288,Lists!$I$2:$I$12,0)),1)/Lists!$Q$2)</f>
        <v/>
      </c>
      <c r="AK288" s="105" t="n"/>
      <c r="AL288" s="105" t="n"/>
      <c r="AM288" s="105" t="n"/>
      <c r="AN288" s="105" t="n"/>
      <c r="AO288" s="106" t="n"/>
    </row>
    <row r="289" ht="18" customHeight="1" s="74">
      <c r="A289" s="147">
        <f>IF(OR(F289="",C289="",D289=""),"",IFERROR(INDEX(Lists!$J$2:$J$12,MATCH(C289,Lists!$I$2:$I$12,0)),"XX")&amp;"-"&amp;D289&amp;"-"&amp;TEXT(SUMPRODUCT(($C$2:C289=C289)*($D$2:D289=D289)),"0000"))</f>
        <v/>
      </c>
      <c r="B289" s="152" t="n"/>
      <c r="C289" s="152" t="n"/>
      <c r="D289" s="152" t="n"/>
      <c r="E289" s="150" t="n"/>
      <c r="F289" s="152" t="n"/>
      <c r="G289" s="152" t="n"/>
      <c r="H289" s="152" t="n"/>
      <c r="I289" s="152" t="n"/>
      <c r="J289" s="150" t="n"/>
      <c r="K289" s="150" t="n"/>
      <c r="L289" s="150" t="n"/>
      <c r="M289" s="152" t="n"/>
      <c r="N289" s="150" t="n"/>
      <c r="O289" s="150" t="n"/>
      <c r="P289" s="150" t="n"/>
      <c r="Q289" s="151" t="n"/>
      <c r="R289" s="150" t="n"/>
      <c r="S289" s="150" t="n"/>
      <c r="T289" s="150" t="n"/>
      <c r="U289" s="152" t="n"/>
      <c r="V289" s="150" t="n"/>
      <c r="W289" s="150" t="n"/>
      <c r="X289" s="150" t="n"/>
      <c r="Y289" s="150" t="n"/>
      <c r="Z289" s="150" t="n"/>
      <c r="AA289" s="150" t="n"/>
      <c r="AB289" s="150" t="n"/>
      <c r="AC289" s="150" t="n"/>
      <c r="AD289" s="150" t="n"/>
      <c r="AE289" s="150" t="n"/>
      <c r="AF289" s="150" t="n"/>
      <c r="AG289" s="147">
        <f>IF(OR(C289="",G289="",G289=0),"",IFERROR(INDEX(Lists!$K$2:$K$12,MATCH(C289,Lists!$I$2:$I$12,0)),"AUD"))</f>
        <v/>
      </c>
      <c r="AH289" s="147">
        <f>IF(OR(G289="",G289=0),"",IF(G289&lt;1,TEXT(G289*100,"0")&amp;IFERROR(INDEX(Lists!$U$2:$U$12,MATCH(C289,Lists!$I$2:$I$12,0)),"c"),IFERROR(INDEX(Lists!$L$2:$L$12,MATCH(C289,Lists!$I$2:$I$12,0)),"$")&amp;IF(G289=INT(G289),TEXT(G289,"0"),TEXT(G289,"0.00")))&amp;" "&amp;AG289)</f>
        <v/>
      </c>
      <c r="AI289" s="147">
        <f>IF(X289="","",X289*IFERROR(INDEX(Lists!$M$2:$M$12,MATCH(C289,Lists!$I$2:$I$12,0)),1)/Lists!$Q$2)</f>
        <v/>
      </c>
      <c r="AJ289" s="147">
        <f>IF(Y289="","",Y289*IFERROR(INDEX(Lists!$M$2:$M$12,MATCH(C289,Lists!$I$2:$I$12,0)),1)/Lists!$Q$2)</f>
        <v/>
      </c>
      <c r="AK289" s="105" t="n"/>
      <c r="AL289" s="105" t="n"/>
      <c r="AM289" s="105" t="n"/>
      <c r="AN289" s="105" t="n"/>
      <c r="AO289" s="106" t="n"/>
    </row>
    <row r="290" ht="18" customHeight="1" s="74">
      <c r="A290" s="147">
        <f>IF(OR(F290="",C290="",D290=""),"",IFERROR(INDEX(Lists!$J$2:$J$12,MATCH(C290,Lists!$I$2:$I$12,0)),"XX")&amp;"-"&amp;D290&amp;"-"&amp;TEXT(SUMPRODUCT(($C$2:C290=C290)*($D$2:D290=D290)),"0000"))</f>
        <v/>
      </c>
      <c r="B290" s="152" t="n"/>
      <c r="C290" s="152" t="n"/>
      <c r="D290" s="152" t="n"/>
      <c r="E290" s="150" t="n"/>
      <c r="F290" s="152" t="n"/>
      <c r="G290" s="152" t="n"/>
      <c r="H290" s="152" t="n"/>
      <c r="I290" s="152" t="n"/>
      <c r="J290" s="150" t="n"/>
      <c r="K290" s="150" t="n"/>
      <c r="L290" s="150" t="n"/>
      <c r="M290" s="152" t="n"/>
      <c r="N290" s="150" t="n"/>
      <c r="O290" s="150" t="n"/>
      <c r="P290" s="150" t="n"/>
      <c r="Q290" s="151" t="n"/>
      <c r="R290" s="150" t="n"/>
      <c r="S290" s="150" t="n"/>
      <c r="T290" s="150" t="n"/>
      <c r="U290" s="152" t="n"/>
      <c r="V290" s="150" t="n"/>
      <c r="W290" s="150" t="n"/>
      <c r="X290" s="150" t="n"/>
      <c r="Y290" s="150" t="n"/>
      <c r="Z290" s="150" t="n"/>
      <c r="AA290" s="150" t="n"/>
      <c r="AB290" s="150" t="n"/>
      <c r="AC290" s="150" t="n"/>
      <c r="AD290" s="150" t="n"/>
      <c r="AE290" s="150" t="n"/>
      <c r="AF290" s="150" t="n"/>
      <c r="AG290" s="147">
        <f>IF(OR(C290="",G290="",G290=0),"",IFERROR(INDEX(Lists!$K$2:$K$12,MATCH(C290,Lists!$I$2:$I$12,0)),"AUD"))</f>
        <v/>
      </c>
      <c r="AH290" s="147">
        <f>IF(OR(G290="",G290=0),"",IF(G290&lt;1,TEXT(G290*100,"0")&amp;IFERROR(INDEX(Lists!$U$2:$U$12,MATCH(C290,Lists!$I$2:$I$12,0)),"c"),IFERROR(INDEX(Lists!$L$2:$L$12,MATCH(C290,Lists!$I$2:$I$12,0)),"$")&amp;IF(G290=INT(G290),TEXT(G290,"0"),TEXT(G290,"0.00")))&amp;" "&amp;AG290)</f>
        <v/>
      </c>
      <c r="AI290" s="147">
        <f>IF(X290="","",X290*IFERROR(INDEX(Lists!$M$2:$M$12,MATCH(C290,Lists!$I$2:$I$12,0)),1)/Lists!$Q$2)</f>
        <v/>
      </c>
      <c r="AJ290" s="147">
        <f>IF(Y290="","",Y290*IFERROR(INDEX(Lists!$M$2:$M$12,MATCH(C290,Lists!$I$2:$I$12,0)),1)/Lists!$Q$2)</f>
        <v/>
      </c>
      <c r="AK290" s="105" t="n"/>
      <c r="AL290" s="105" t="n"/>
      <c r="AM290" s="105" t="n"/>
      <c r="AN290" s="105" t="n"/>
      <c r="AO290" s="106" t="n"/>
    </row>
    <row r="291" ht="18" customHeight="1" s="74">
      <c r="A291" s="147">
        <f>IF(OR(F291="",C291="",D291=""),"",IFERROR(INDEX(Lists!$J$2:$J$12,MATCH(C291,Lists!$I$2:$I$12,0)),"XX")&amp;"-"&amp;D291&amp;"-"&amp;TEXT(SUMPRODUCT(($C$2:C291=C291)*($D$2:D291=D291)),"0000"))</f>
        <v/>
      </c>
      <c r="B291" s="152" t="n"/>
      <c r="C291" s="152" t="n"/>
      <c r="D291" s="152" t="n"/>
      <c r="E291" s="150" t="n"/>
      <c r="F291" s="152" t="n"/>
      <c r="G291" s="152" t="n"/>
      <c r="H291" s="152" t="n"/>
      <c r="I291" s="152" t="n"/>
      <c r="J291" s="150" t="n"/>
      <c r="K291" s="150" t="n"/>
      <c r="L291" s="150" t="n"/>
      <c r="M291" s="152" t="n"/>
      <c r="N291" s="150" t="n"/>
      <c r="O291" s="150" t="n"/>
      <c r="P291" s="150" t="n"/>
      <c r="Q291" s="151" t="n"/>
      <c r="R291" s="150" t="n"/>
      <c r="S291" s="150" t="n"/>
      <c r="T291" s="150" t="n"/>
      <c r="U291" s="152" t="n"/>
      <c r="V291" s="150" t="n"/>
      <c r="W291" s="150" t="n"/>
      <c r="X291" s="150" t="n"/>
      <c r="Y291" s="150" t="n"/>
      <c r="Z291" s="150" t="n"/>
      <c r="AA291" s="150" t="n"/>
      <c r="AB291" s="150" t="n"/>
      <c r="AC291" s="150" t="n"/>
      <c r="AD291" s="150" t="n"/>
      <c r="AE291" s="150" t="n"/>
      <c r="AF291" s="150" t="n"/>
      <c r="AG291" s="147">
        <f>IF(OR(C291="",G291="",G291=0),"",IFERROR(INDEX(Lists!$K$2:$K$12,MATCH(C291,Lists!$I$2:$I$12,0)),"AUD"))</f>
        <v/>
      </c>
      <c r="AH291" s="147">
        <f>IF(OR(G291="",G291=0),"",IF(G291&lt;1,TEXT(G291*100,"0")&amp;IFERROR(INDEX(Lists!$U$2:$U$12,MATCH(C291,Lists!$I$2:$I$12,0)),"c"),IFERROR(INDEX(Lists!$L$2:$L$12,MATCH(C291,Lists!$I$2:$I$12,0)),"$")&amp;IF(G291=INT(G291),TEXT(G291,"0"),TEXT(G291,"0.00")))&amp;" "&amp;AG291)</f>
        <v/>
      </c>
      <c r="AI291" s="147">
        <f>IF(X291="","",X291*IFERROR(INDEX(Lists!$M$2:$M$12,MATCH(C291,Lists!$I$2:$I$12,0)),1)/Lists!$Q$2)</f>
        <v/>
      </c>
      <c r="AJ291" s="147">
        <f>IF(Y291="","",Y291*IFERROR(INDEX(Lists!$M$2:$M$12,MATCH(C291,Lists!$I$2:$I$12,0)),1)/Lists!$Q$2)</f>
        <v/>
      </c>
      <c r="AK291" s="105" t="n"/>
      <c r="AL291" s="105" t="n"/>
      <c r="AM291" s="105" t="n"/>
      <c r="AN291" s="105" t="n"/>
      <c r="AO291" s="106" t="n"/>
    </row>
    <row r="292" ht="18" customHeight="1" s="74">
      <c r="A292" s="147">
        <f>IF(OR(F292="",C292="",D292=""),"",IFERROR(INDEX(Lists!$J$2:$J$12,MATCH(C292,Lists!$I$2:$I$12,0)),"XX")&amp;"-"&amp;D292&amp;"-"&amp;TEXT(SUMPRODUCT(($C$2:C292=C292)*($D$2:D292=D292)),"0000"))</f>
        <v/>
      </c>
      <c r="B292" s="152" t="n"/>
      <c r="C292" s="152" t="n"/>
      <c r="D292" s="152" t="n"/>
      <c r="E292" s="150" t="n"/>
      <c r="F292" s="152" t="n"/>
      <c r="G292" s="152" t="n"/>
      <c r="H292" s="152" t="n"/>
      <c r="I292" s="152" t="n"/>
      <c r="J292" s="150" t="n"/>
      <c r="K292" s="150" t="n"/>
      <c r="L292" s="150" t="n"/>
      <c r="M292" s="152" t="n"/>
      <c r="N292" s="150" t="n"/>
      <c r="O292" s="150" t="n"/>
      <c r="P292" s="150" t="n"/>
      <c r="Q292" s="151" t="n"/>
      <c r="R292" s="150" t="n"/>
      <c r="S292" s="150" t="n"/>
      <c r="T292" s="150" t="n"/>
      <c r="U292" s="152" t="n"/>
      <c r="V292" s="150" t="n"/>
      <c r="W292" s="150" t="n"/>
      <c r="X292" s="150" t="n"/>
      <c r="Y292" s="150" t="n"/>
      <c r="Z292" s="150" t="n"/>
      <c r="AA292" s="150" t="n"/>
      <c r="AB292" s="150" t="n"/>
      <c r="AC292" s="150" t="n"/>
      <c r="AD292" s="150" t="n"/>
      <c r="AE292" s="150" t="n"/>
      <c r="AF292" s="150" t="n"/>
      <c r="AG292" s="147">
        <f>IF(OR(C292="",G292="",G292=0),"",IFERROR(INDEX(Lists!$K$2:$K$12,MATCH(C292,Lists!$I$2:$I$12,0)),"AUD"))</f>
        <v/>
      </c>
      <c r="AH292" s="147">
        <f>IF(OR(G292="",G292=0),"",IF(G292&lt;1,TEXT(G292*100,"0")&amp;IFERROR(INDEX(Lists!$U$2:$U$12,MATCH(C292,Lists!$I$2:$I$12,0)),"c"),IFERROR(INDEX(Lists!$L$2:$L$12,MATCH(C292,Lists!$I$2:$I$12,0)),"$")&amp;IF(G292=INT(G292),TEXT(G292,"0"),TEXT(G292,"0.00")))&amp;" "&amp;AG292)</f>
        <v/>
      </c>
      <c r="AI292" s="147">
        <f>IF(X292="","",X292*IFERROR(INDEX(Lists!$M$2:$M$12,MATCH(C292,Lists!$I$2:$I$12,0)),1)/Lists!$Q$2)</f>
        <v/>
      </c>
      <c r="AJ292" s="147">
        <f>IF(Y292="","",Y292*IFERROR(INDEX(Lists!$M$2:$M$12,MATCH(C292,Lists!$I$2:$I$12,0)),1)/Lists!$Q$2)</f>
        <v/>
      </c>
      <c r="AK292" s="105" t="n"/>
      <c r="AL292" s="105" t="n"/>
      <c r="AM292" s="105" t="n"/>
      <c r="AN292" s="105" t="n"/>
      <c r="AO292" s="106" t="n"/>
    </row>
    <row r="293" ht="18" customHeight="1" s="74">
      <c r="A293" s="147">
        <f>IF(OR(F293="",C293="",D293=""),"",IFERROR(INDEX(Lists!$J$2:$J$12,MATCH(C293,Lists!$I$2:$I$12,0)),"XX")&amp;"-"&amp;D293&amp;"-"&amp;TEXT(SUMPRODUCT(($C$2:C293=C293)*($D$2:D293=D293)),"0000"))</f>
        <v/>
      </c>
      <c r="B293" s="152" t="n"/>
      <c r="C293" s="152" t="n"/>
      <c r="D293" s="152" t="n"/>
      <c r="E293" s="150" t="n"/>
      <c r="F293" s="152" t="n"/>
      <c r="G293" s="152" t="n"/>
      <c r="H293" s="152" t="n"/>
      <c r="I293" s="152" t="n"/>
      <c r="J293" s="150" t="n"/>
      <c r="K293" s="150" t="n"/>
      <c r="L293" s="150" t="n"/>
      <c r="M293" s="152" t="n"/>
      <c r="N293" s="150" t="n"/>
      <c r="O293" s="150" t="n"/>
      <c r="P293" s="150" t="n"/>
      <c r="Q293" s="151" t="n"/>
      <c r="R293" s="150" t="n"/>
      <c r="S293" s="150" t="n"/>
      <c r="T293" s="150" t="n"/>
      <c r="U293" s="152" t="n"/>
      <c r="V293" s="150" t="n"/>
      <c r="W293" s="150" t="n"/>
      <c r="X293" s="150" t="n"/>
      <c r="Y293" s="150" t="n"/>
      <c r="Z293" s="150" t="n"/>
      <c r="AA293" s="150" t="n"/>
      <c r="AB293" s="150" t="n"/>
      <c r="AC293" s="150" t="n"/>
      <c r="AD293" s="150" t="n"/>
      <c r="AE293" s="150" t="n"/>
      <c r="AF293" s="150" t="n"/>
      <c r="AG293" s="147">
        <f>IF(OR(C293="",G293="",G293=0),"",IFERROR(INDEX(Lists!$K$2:$K$12,MATCH(C293,Lists!$I$2:$I$12,0)),"AUD"))</f>
        <v/>
      </c>
      <c r="AH293" s="147">
        <f>IF(OR(G293="",G293=0),"",IF(G293&lt;1,TEXT(G293*100,"0")&amp;IFERROR(INDEX(Lists!$U$2:$U$12,MATCH(C293,Lists!$I$2:$I$12,0)),"c"),IFERROR(INDEX(Lists!$L$2:$L$12,MATCH(C293,Lists!$I$2:$I$12,0)),"$")&amp;IF(G293=INT(G293),TEXT(G293,"0"),TEXT(G293,"0.00")))&amp;" "&amp;AG293)</f>
        <v/>
      </c>
      <c r="AI293" s="147">
        <f>IF(X293="","",X293*IFERROR(INDEX(Lists!$M$2:$M$12,MATCH(C293,Lists!$I$2:$I$12,0)),1)/Lists!$Q$2)</f>
        <v/>
      </c>
      <c r="AJ293" s="147">
        <f>IF(Y293="","",Y293*IFERROR(INDEX(Lists!$M$2:$M$12,MATCH(C293,Lists!$I$2:$I$12,0)),1)/Lists!$Q$2)</f>
        <v/>
      </c>
      <c r="AK293" s="105" t="n"/>
      <c r="AL293" s="105" t="n"/>
      <c r="AM293" s="105" t="n"/>
      <c r="AN293" s="105" t="n"/>
      <c r="AO293" s="106" t="n"/>
    </row>
    <row r="294" ht="18" customHeight="1" s="74">
      <c r="A294" s="147">
        <f>IF(OR(F294="",C294="",D294=""),"",IFERROR(INDEX(Lists!$J$2:$J$12,MATCH(C294,Lists!$I$2:$I$12,0)),"XX")&amp;"-"&amp;D294&amp;"-"&amp;TEXT(SUMPRODUCT(($C$2:C294=C294)*($D$2:D294=D294)),"0000"))</f>
        <v/>
      </c>
      <c r="B294" s="152" t="n"/>
      <c r="C294" s="152" t="n"/>
      <c r="D294" s="152" t="n"/>
      <c r="E294" s="150" t="n"/>
      <c r="F294" s="152" t="n"/>
      <c r="G294" s="152" t="n"/>
      <c r="H294" s="152" t="n"/>
      <c r="I294" s="152" t="n"/>
      <c r="J294" s="150" t="n"/>
      <c r="K294" s="150" t="n"/>
      <c r="L294" s="150" t="n"/>
      <c r="M294" s="152" t="n"/>
      <c r="N294" s="150" t="n"/>
      <c r="O294" s="150" t="n"/>
      <c r="P294" s="150" t="n"/>
      <c r="Q294" s="151" t="n"/>
      <c r="R294" s="150" t="n"/>
      <c r="S294" s="150" t="n"/>
      <c r="T294" s="150" t="n"/>
      <c r="U294" s="152" t="n"/>
      <c r="V294" s="150" t="n"/>
      <c r="W294" s="150" t="n"/>
      <c r="X294" s="150" t="n"/>
      <c r="Y294" s="150" t="n"/>
      <c r="Z294" s="150" t="n"/>
      <c r="AA294" s="150" t="n"/>
      <c r="AB294" s="150" t="n"/>
      <c r="AC294" s="150" t="n"/>
      <c r="AD294" s="150" t="n"/>
      <c r="AE294" s="150" t="n"/>
      <c r="AF294" s="150" t="n"/>
      <c r="AG294" s="147">
        <f>IF(OR(C294="",G294="",G294=0),"",IFERROR(INDEX(Lists!$K$2:$K$12,MATCH(C294,Lists!$I$2:$I$12,0)),"AUD"))</f>
        <v/>
      </c>
      <c r="AH294" s="147">
        <f>IF(OR(G294="",G294=0),"",IF(G294&lt;1,TEXT(G294*100,"0")&amp;IFERROR(INDEX(Lists!$U$2:$U$12,MATCH(C294,Lists!$I$2:$I$12,0)),"c"),IFERROR(INDEX(Lists!$L$2:$L$12,MATCH(C294,Lists!$I$2:$I$12,0)),"$")&amp;IF(G294=INT(G294),TEXT(G294,"0"),TEXT(G294,"0.00")))&amp;" "&amp;AG294)</f>
        <v/>
      </c>
      <c r="AI294" s="147">
        <f>IF(X294="","",X294*IFERROR(INDEX(Lists!$M$2:$M$12,MATCH(C294,Lists!$I$2:$I$12,0)),1)/Lists!$Q$2)</f>
        <v/>
      </c>
      <c r="AJ294" s="147">
        <f>IF(Y294="","",Y294*IFERROR(INDEX(Lists!$M$2:$M$12,MATCH(C294,Lists!$I$2:$I$12,0)),1)/Lists!$Q$2)</f>
        <v/>
      </c>
      <c r="AK294" s="105" t="n"/>
      <c r="AL294" s="105" t="n"/>
      <c r="AM294" s="105" t="n"/>
      <c r="AN294" s="105" t="n"/>
      <c r="AO294" s="106" t="n"/>
    </row>
    <row r="295" ht="18" customHeight="1" s="74">
      <c r="A295" s="147">
        <f>IF(OR(F295="",C295="",D295=""),"",IFERROR(INDEX(Lists!$J$2:$J$12,MATCH(C295,Lists!$I$2:$I$12,0)),"XX")&amp;"-"&amp;D295&amp;"-"&amp;TEXT(SUMPRODUCT(($C$2:C295=C295)*($D$2:D295=D295)),"0000"))</f>
        <v/>
      </c>
      <c r="B295" s="152" t="n"/>
      <c r="C295" s="152" t="n"/>
      <c r="D295" s="152" t="n"/>
      <c r="E295" s="150" t="n"/>
      <c r="F295" s="152" t="n"/>
      <c r="G295" s="152" t="n"/>
      <c r="H295" s="152" t="n"/>
      <c r="I295" s="152" t="n"/>
      <c r="J295" s="150" t="n"/>
      <c r="K295" s="150" t="n"/>
      <c r="L295" s="150" t="n"/>
      <c r="M295" s="152" t="n"/>
      <c r="N295" s="150" t="n"/>
      <c r="O295" s="150" t="n"/>
      <c r="P295" s="150" t="n"/>
      <c r="Q295" s="151" t="n"/>
      <c r="R295" s="150" t="n"/>
      <c r="S295" s="150" t="n"/>
      <c r="T295" s="150" t="n"/>
      <c r="U295" s="152" t="n"/>
      <c r="V295" s="150" t="n"/>
      <c r="W295" s="150" t="n"/>
      <c r="X295" s="150" t="n"/>
      <c r="Y295" s="150" t="n"/>
      <c r="Z295" s="150" t="n"/>
      <c r="AA295" s="150" t="n"/>
      <c r="AB295" s="150" t="n"/>
      <c r="AC295" s="150" t="n"/>
      <c r="AD295" s="150" t="n"/>
      <c r="AE295" s="150" t="n"/>
      <c r="AF295" s="150" t="n"/>
      <c r="AG295" s="147">
        <f>IF(OR(C295="",G295="",G295=0),"",IFERROR(INDEX(Lists!$K$2:$K$12,MATCH(C295,Lists!$I$2:$I$12,0)),"AUD"))</f>
        <v/>
      </c>
      <c r="AH295" s="147">
        <f>IF(OR(G295="",G295=0),"",IF(G295&lt;1,TEXT(G295*100,"0")&amp;IFERROR(INDEX(Lists!$U$2:$U$12,MATCH(C295,Lists!$I$2:$I$12,0)),"c"),IFERROR(INDEX(Lists!$L$2:$L$12,MATCH(C295,Lists!$I$2:$I$12,0)),"$")&amp;IF(G295=INT(G295),TEXT(G295,"0"),TEXT(G295,"0.00")))&amp;" "&amp;AG295)</f>
        <v/>
      </c>
      <c r="AI295" s="147">
        <f>IF(X295="","",X295*IFERROR(INDEX(Lists!$M$2:$M$12,MATCH(C295,Lists!$I$2:$I$12,0)),1)/Lists!$Q$2)</f>
        <v/>
      </c>
      <c r="AJ295" s="147">
        <f>IF(Y295="","",Y295*IFERROR(INDEX(Lists!$M$2:$M$12,MATCH(C295,Lists!$I$2:$I$12,0)),1)/Lists!$Q$2)</f>
        <v/>
      </c>
      <c r="AK295" s="105" t="n"/>
      <c r="AL295" s="105" t="n"/>
      <c r="AM295" s="105" t="n"/>
      <c r="AN295" s="105" t="n"/>
      <c r="AO295" s="106" t="n"/>
    </row>
    <row r="296" ht="18" customHeight="1" s="74">
      <c r="A296" s="147">
        <f>IF(OR(F296="",C296="",D296=""),"",IFERROR(INDEX(Lists!$J$2:$J$12,MATCH(C296,Lists!$I$2:$I$12,0)),"XX")&amp;"-"&amp;D296&amp;"-"&amp;TEXT(SUMPRODUCT(($C$2:C296=C296)*($D$2:D296=D296)),"0000"))</f>
        <v/>
      </c>
      <c r="B296" s="152" t="n"/>
      <c r="C296" s="152" t="n"/>
      <c r="D296" s="152" t="n"/>
      <c r="E296" s="150" t="n"/>
      <c r="F296" s="152" t="n"/>
      <c r="G296" s="152" t="n"/>
      <c r="H296" s="152" t="n"/>
      <c r="I296" s="152" t="n"/>
      <c r="J296" s="150" t="n"/>
      <c r="K296" s="150" t="n"/>
      <c r="L296" s="150" t="n"/>
      <c r="M296" s="152" t="n"/>
      <c r="N296" s="150" t="n"/>
      <c r="O296" s="150" t="n"/>
      <c r="P296" s="150" t="n"/>
      <c r="Q296" s="151" t="n"/>
      <c r="R296" s="150" t="n"/>
      <c r="S296" s="150" t="n"/>
      <c r="T296" s="150" t="n"/>
      <c r="U296" s="152" t="n"/>
      <c r="V296" s="150" t="n"/>
      <c r="W296" s="150" t="n"/>
      <c r="X296" s="150" t="n"/>
      <c r="Y296" s="150" t="n"/>
      <c r="Z296" s="150" t="n"/>
      <c r="AA296" s="150" t="n"/>
      <c r="AB296" s="150" t="n"/>
      <c r="AC296" s="150" t="n"/>
      <c r="AD296" s="150" t="n"/>
      <c r="AE296" s="150" t="n"/>
      <c r="AF296" s="150" t="n"/>
      <c r="AG296" s="147">
        <f>IF(OR(C296="",G296="",G296=0),"",IFERROR(INDEX(Lists!$K$2:$K$12,MATCH(C296,Lists!$I$2:$I$12,0)),"AUD"))</f>
        <v/>
      </c>
      <c r="AH296" s="147">
        <f>IF(OR(G296="",G296=0),"",IF(G296&lt;1,TEXT(G296*100,"0")&amp;IFERROR(INDEX(Lists!$U$2:$U$12,MATCH(C296,Lists!$I$2:$I$12,0)),"c"),IFERROR(INDEX(Lists!$L$2:$L$12,MATCH(C296,Lists!$I$2:$I$12,0)),"$")&amp;IF(G296=INT(G296),TEXT(G296,"0"),TEXT(G296,"0.00")))&amp;" "&amp;AG296)</f>
        <v/>
      </c>
      <c r="AI296" s="147">
        <f>IF(X296="","",X296*IFERROR(INDEX(Lists!$M$2:$M$12,MATCH(C296,Lists!$I$2:$I$12,0)),1)/Lists!$Q$2)</f>
        <v/>
      </c>
      <c r="AJ296" s="147">
        <f>IF(Y296="","",Y296*IFERROR(INDEX(Lists!$M$2:$M$12,MATCH(C296,Lists!$I$2:$I$12,0)),1)/Lists!$Q$2)</f>
        <v/>
      </c>
      <c r="AK296" s="105" t="n"/>
      <c r="AL296" s="105" t="n"/>
      <c r="AM296" s="105" t="n"/>
      <c r="AN296" s="105" t="n"/>
      <c r="AO296" s="106" t="n"/>
    </row>
    <row r="297" ht="18" customHeight="1" s="74">
      <c r="A297" s="147">
        <f>IF(OR(F297="",C297="",D297=""),"",IFERROR(INDEX(Lists!$J$2:$J$12,MATCH(C297,Lists!$I$2:$I$12,0)),"XX")&amp;"-"&amp;D297&amp;"-"&amp;TEXT(SUMPRODUCT(($C$2:C297=C297)*($D$2:D297=D297)),"0000"))</f>
        <v/>
      </c>
      <c r="B297" s="152" t="n"/>
      <c r="C297" s="152" t="n"/>
      <c r="D297" s="152" t="n"/>
      <c r="E297" s="150" t="n"/>
      <c r="F297" s="152" t="n"/>
      <c r="G297" s="152" t="n"/>
      <c r="H297" s="152" t="n"/>
      <c r="I297" s="152" t="n"/>
      <c r="J297" s="150" t="n"/>
      <c r="K297" s="150" t="n"/>
      <c r="L297" s="150" t="n"/>
      <c r="M297" s="152" t="n"/>
      <c r="N297" s="150" t="n"/>
      <c r="O297" s="150" t="n"/>
      <c r="P297" s="150" t="n"/>
      <c r="Q297" s="151" t="n"/>
      <c r="R297" s="150" t="n"/>
      <c r="S297" s="150" t="n"/>
      <c r="T297" s="150" t="n"/>
      <c r="U297" s="152" t="n"/>
      <c r="V297" s="150" t="n"/>
      <c r="W297" s="150" t="n"/>
      <c r="X297" s="150" t="n"/>
      <c r="Y297" s="150" t="n"/>
      <c r="Z297" s="150" t="n"/>
      <c r="AA297" s="150" t="n"/>
      <c r="AB297" s="150" t="n"/>
      <c r="AC297" s="150" t="n"/>
      <c r="AD297" s="150" t="n"/>
      <c r="AE297" s="150" t="n"/>
      <c r="AF297" s="150" t="n"/>
      <c r="AG297" s="147">
        <f>IF(OR(C297="",G297="",G297=0),"",IFERROR(INDEX(Lists!$K$2:$K$12,MATCH(C297,Lists!$I$2:$I$12,0)),"AUD"))</f>
        <v/>
      </c>
      <c r="AH297" s="147">
        <f>IF(OR(G297="",G297=0),"",IF(G297&lt;1,TEXT(G297*100,"0")&amp;IFERROR(INDEX(Lists!$U$2:$U$12,MATCH(C297,Lists!$I$2:$I$12,0)),"c"),IFERROR(INDEX(Lists!$L$2:$L$12,MATCH(C297,Lists!$I$2:$I$12,0)),"$")&amp;IF(G297=INT(G297),TEXT(G297,"0"),TEXT(G297,"0.00")))&amp;" "&amp;AG297)</f>
        <v/>
      </c>
      <c r="AI297" s="147">
        <f>IF(X297="","",X297*IFERROR(INDEX(Lists!$M$2:$M$12,MATCH(C297,Lists!$I$2:$I$12,0)),1)/Lists!$Q$2)</f>
        <v/>
      </c>
      <c r="AJ297" s="147">
        <f>IF(Y297="","",Y297*IFERROR(INDEX(Lists!$M$2:$M$12,MATCH(C297,Lists!$I$2:$I$12,0)),1)/Lists!$Q$2)</f>
        <v/>
      </c>
      <c r="AK297" s="105" t="n"/>
      <c r="AL297" s="105" t="n"/>
      <c r="AM297" s="105" t="n"/>
      <c r="AN297" s="105" t="n"/>
      <c r="AO297" s="106" t="n"/>
    </row>
    <row r="298" ht="18" customHeight="1" s="74">
      <c r="A298" s="147">
        <f>IF(OR(F298="",C298="",D298=""),"",IFERROR(INDEX(Lists!$J$2:$J$12,MATCH(C298,Lists!$I$2:$I$12,0)),"XX")&amp;"-"&amp;D298&amp;"-"&amp;TEXT(SUMPRODUCT(($C$2:C298=C298)*($D$2:D298=D298)),"0000"))</f>
        <v/>
      </c>
      <c r="B298" s="152" t="n"/>
      <c r="C298" s="152" t="n"/>
      <c r="D298" s="152" t="n"/>
      <c r="E298" s="150" t="n"/>
      <c r="F298" s="152" t="n"/>
      <c r="G298" s="152" t="n"/>
      <c r="H298" s="152" t="n"/>
      <c r="I298" s="152" t="n"/>
      <c r="J298" s="150" t="n"/>
      <c r="K298" s="150" t="n"/>
      <c r="L298" s="150" t="n"/>
      <c r="M298" s="152" t="n"/>
      <c r="N298" s="150" t="n"/>
      <c r="O298" s="150" t="n"/>
      <c r="P298" s="150" t="n"/>
      <c r="Q298" s="151" t="n"/>
      <c r="R298" s="150" t="n"/>
      <c r="S298" s="150" t="n"/>
      <c r="T298" s="150" t="n"/>
      <c r="U298" s="152" t="n"/>
      <c r="V298" s="150" t="n"/>
      <c r="W298" s="150" t="n"/>
      <c r="X298" s="150" t="n"/>
      <c r="Y298" s="150" t="n"/>
      <c r="Z298" s="150" t="n"/>
      <c r="AA298" s="150" t="n"/>
      <c r="AB298" s="150" t="n"/>
      <c r="AC298" s="150" t="n"/>
      <c r="AD298" s="150" t="n"/>
      <c r="AE298" s="150" t="n"/>
      <c r="AF298" s="150" t="n"/>
      <c r="AG298" s="147">
        <f>IF(OR(C298="",G298="",G298=0),"",IFERROR(INDEX(Lists!$K$2:$K$12,MATCH(C298,Lists!$I$2:$I$12,0)),"AUD"))</f>
        <v/>
      </c>
      <c r="AH298" s="147">
        <f>IF(OR(G298="",G298=0),"",IF(G298&lt;1,TEXT(G298*100,"0")&amp;IFERROR(INDEX(Lists!$U$2:$U$12,MATCH(C298,Lists!$I$2:$I$12,0)),"c"),IFERROR(INDEX(Lists!$L$2:$L$12,MATCH(C298,Lists!$I$2:$I$12,0)),"$")&amp;IF(G298=INT(G298),TEXT(G298,"0"),TEXT(G298,"0.00")))&amp;" "&amp;AG298)</f>
        <v/>
      </c>
      <c r="AI298" s="147">
        <f>IF(X298="","",X298*IFERROR(INDEX(Lists!$M$2:$M$12,MATCH(C298,Lists!$I$2:$I$12,0)),1)/Lists!$Q$2)</f>
        <v/>
      </c>
      <c r="AJ298" s="147">
        <f>IF(Y298="","",Y298*IFERROR(INDEX(Lists!$M$2:$M$12,MATCH(C298,Lists!$I$2:$I$12,0)),1)/Lists!$Q$2)</f>
        <v/>
      </c>
      <c r="AK298" s="105" t="n"/>
      <c r="AL298" s="105" t="n"/>
      <c r="AM298" s="105" t="n"/>
      <c r="AN298" s="105" t="n"/>
      <c r="AO298" s="106" t="n"/>
    </row>
    <row r="299" ht="18" customHeight="1" s="74">
      <c r="A299" s="147">
        <f>IF(OR(F299="",C299="",D299=""),"",IFERROR(INDEX(Lists!$J$2:$J$12,MATCH(C299,Lists!$I$2:$I$12,0)),"XX")&amp;"-"&amp;D299&amp;"-"&amp;TEXT(SUMPRODUCT(($C$2:C299=C299)*($D$2:D299=D299)),"0000"))</f>
        <v/>
      </c>
      <c r="B299" s="152" t="n"/>
      <c r="C299" s="152" t="n"/>
      <c r="D299" s="152" t="n"/>
      <c r="E299" s="150" t="n"/>
      <c r="F299" s="152" t="n"/>
      <c r="G299" s="152" t="n"/>
      <c r="H299" s="152" t="n"/>
      <c r="I299" s="152" t="n"/>
      <c r="J299" s="150" t="n"/>
      <c r="K299" s="150" t="n"/>
      <c r="L299" s="150" t="n"/>
      <c r="M299" s="152" t="n"/>
      <c r="N299" s="150" t="n"/>
      <c r="O299" s="150" t="n"/>
      <c r="P299" s="150" t="n"/>
      <c r="Q299" s="151" t="n"/>
      <c r="R299" s="150" t="n"/>
      <c r="S299" s="150" t="n"/>
      <c r="T299" s="150" t="n"/>
      <c r="U299" s="152" t="n"/>
      <c r="V299" s="150" t="n"/>
      <c r="W299" s="150" t="n"/>
      <c r="X299" s="150" t="n"/>
      <c r="Y299" s="150" t="n"/>
      <c r="Z299" s="150" t="n"/>
      <c r="AA299" s="150" t="n"/>
      <c r="AB299" s="150" t="n"/>
      <c r="AC299" s="150" t="n"/>
      <c r="AD299" s="150" t="n"/>
      <c r="AE299" s="150" t="n"/>
      <c r="AF299" s="150" t="n"/>
      <c r="AG299" s="147">
        <f>IF(OR(C299="",G299="",G299=0),"",IFERROR(INDEX(Lists!$K$2:$K$12,MATCH(C299,Lists!$I$2:$I$12,0)),"AUD"))</f>
        <v/>
      </c>
      <c r="AH299" s="147">
        <f>IF(OR(G299="",G299=0),"",IF(G299&lt;1,TEXT(G299*100,"0")&amp;IFERROR(INDEX(Lists!$U$2:$U$12,MATCH(C299,Lists!$I$2:$I$12,0)),"c"),IFERROR(INDEX(Lists!$L$2:$L$12,MATCH(C299,Lists!$I$2:$I$12,0)),"$")&amp;IF(G299=INT(G299),TEXT(G299,"0"),TEXT(G299,"0.00")))&amp;" "&amp;AG299)</f>
        <v/>
      </c>
      <c r="AI299" s="147">
        <f>IF(X299="","",X299*IFERROR(INDEX(Lists!$M$2:$M$12,MATCH(C299,Lists!$I$2:$I$12,0)),1)/Lists!$Q$2)</f>
        <v/>
      </c>
      <c r="AJ299" s="147">
        <f>IF(Y299="","",Y299*IFERROR(INDEX(Lists!$M$2:$M$12,MATCH(C299,Lists!$I$2:$I$12,0)),1)/Lists!$Q$2)</f>
        <v/>
      </c>
      <c r="AK299" s="105" t="n"/>
      <c r="AL299" s="105" t="n"/>
      <c r="AM299" s="105" t="n"/>
      <c r="AN299" s="105" t="n"/>
      <c r="AO299" s="106" t="n"/>
    </row>
    <row r="300" ht="18" customHeight="1" s="74">
      <c r="A300" s="147">
        <f>IF(OR(F300="",C300="",D300=""),"",IFERROR(INDEX(Lists!$J$2:$J$12,MATCH(C300,Lists!$I$2:$I$12,0)),"XX")&amp;"-"&amp;D300&amp;"-"&amp;TEXT(SUMPRODUCT(($C$2:C300=C300)*($D$2:D300=D300)),"0000"))</f>
        <v/>
      </c>
      <c r="B300" s="152" t="n"/>
      <c r="C300" s="152" t="n"/>
      <c r="D300" s="152" t="n"/>
      <c r="E300" s="150" t="n"/>
      <c r="F300" s="152" t="n"/>
      <c r="G300" s="152" t="n"/>
      <c r="H300" s="152" t="n"/>
      <c r="I300" s="152" t="n"/>
      <c r="J300" s="150" t="n"/>
      <c r="K300" s="150" t="n"/>
      <c r="L300" s="150" t="n"/>
      <c r="M300" s="152" t="n"/>
      <c r="N300" s="150" t="n"/>
      <c r="O300" s="150" t="n"/>
      <c r="P300" s="150" t="n"/>
      <c r="Q300" s="151" t="n"/>
      <c r="R300" s="150" t="n"/>
      <c r="S300" s="150" t="n"/>
      <c r="T300" s="150" t="n"/>
      <c r="U300" s="152" t="n"/>
      <c r="V300" s="150" t="n"/>
      <c r="W300" s="150" t="n"/>
      <c r="X300" s="150" t="n"/>
      <c r="Y300" s="150" t="n"/>
      <c r="Z300" s="150" t="n"/>
      <c r="AA300" s="150" t="n"/>
      <c r="AB300" s="150" t="n"/>
      <c r="AC300" s="150" t="n"/>
      <c r="AD300" s="150" t="n"/>
      <c r="AE300" s="150" t="n"/>
      <c r="AF300" s="150" t="n"/>
      <c r="AG300" s="147">
        <f>IF(OR(C300="",G300="",G300=0),"",IFERROR(INDEX(Lists!$K$2:$K$12,MATCH(C300,Lists!$I$2:$I$12,0)),"AUD"))</f>
        <v/>
      </c>
      <c r="AH300" s="147">
        <f>IF(OR(G300="",G300=0),"",IF(G300&lt;1,TEXT(G300*100,"0")&amp;IFERROR(INDEX(Lists!$U$2:$U$12,MATCH(C300,Lists!$I$2:$I$12,0)),"c"),IFERROR(INDEX(Lists!$L$2:$L$12,MATCH(C300,Lists!$I$2:$I$12,0)),"$")&amp;IF(G300=INT(G300),TEXT(G300,"0"),TEXT(G300,"0.00")))&amp;" "&amp;AG300)</f>
        <v/>
      </c>
      <c r="AI300" s="147">
        <f>IF(X300="","",X300*IFERROR(INDEX(Lists!$M$2:$M$12,MATCH(C300,Lists!$I$2:$I$12,0)),1)/Lists!$Q$2)</f>
        <v/>
      </c>
      <c r="AJ300" s="147">
        <f>IF(Y300="","",Y300*IFERROR(INDEX(Lists!$M$2:$M$12,MATCH(C300,Lists!$I$2:$I$12,0)),1)/Lists!$Q$2)</f>
        <v/>
      </c>
      <c r="AK300" s="105" t="n"/>
      <c r="AL300" s="105" t="n"/>
      <c r="AM300" s="105" t="n"/>
      <c r="AN300" s="105" t="n"/>
      <c r="AO300" s="106" t="n"/>
    </row>
    <row r="301" ht="18" customHeight="1" s="74">
      <c r="A301" s="147">
        <f>IF(OR(F301="",C301="",D301=""),"",IFERROR(INDEX(Lists!$J$2:$J$12,MATCH(C301,Lists!$I$2:$I$12,0)),"XX")&amp;"-"&amp;D301&amp;"-"&amp;TEXT(SUMPRODUCT(($C$2:C301=C301)*($D$2:D301=D301)),"0000"))</f>
        <v/>
      </c>
      <c r="B301" s="152" t="n"/>
      <c r="C301" s="152" t="n"/>
      <c r="D301" s="152" t="n"/>
      <c r="E301" s="150" t="n"/>
      <c r="F301" s="152" t="n"/>
      <c r="G301" s="152" t="n"/>
      <c r="H301" s="152" t="n"/>
      <c r="I301" s="152" t="n"/>
      <c r="J301" s="150" t="n"/>
      <c r="K301" s="150" t="n"/>
      <c r="L301" s="150" t="n"/>
      <c r="M301" s="152" t="n"/>
      <c r="N301" s="150" t="n"/>
      <c r="O301" s="150" t="n"/>
      <c r="P301" s="150" t="n"/>
      <c r="Q301" s="151" t="n"/>
      <c r="R301" s="150" t="n"/>
      <c r="S301" s="150" t="n"/>
      <c r="T301" s="150" t="n"/>
      <c r="U301" s="152" t="n"/>
      <c r="V301" s="150" t="n"/>
      <c r="W301" s="150" t="n"/>
      <c r="X301" s="150" t="n"/>
      <c r="Y301" s="150" t="n"/>
      <c r="Z301" s="150" t="n"/>
      <c r="AA301" s="150" t="n"/>
      <c r="AB301" s="150" t="n"/>
      <c r="AC301" s="150" t="n"/>
      <c r="AD301" s="150" t="n"/>
      <c r="AE301" s="150" t="n"/>
      <c r="AF301" s="150" t="n"/>
      <c r="AG301" s="147">
        <f>IF(OR(C301="",G301="",G301=0),"",IFERROR(INDEX(Lists!$K$2:$K$12,MATCH(C301,Lists!$I$2:$I$12,0)),"AUD"))</f>
        <v/>
      </c>
      <c r="AH301" s="147">
        <f>IF(OR(G301="",G301=0),"",IF(G301&lt;1,TEXT(G301*100,"0")&amp;IFERROR(INDEX(Lists!$U$2:$U$12,MATCH(C301,Lists!$I$2:$I$12,0)),"c"),IFERROR(INDEX(Lists!$L$2:$L$12,MATCH(C301,Lists!$I$2:$I$12,0)),"$")&amp;IF(G301=INT(G301),TEXT(G301,"0"),TEXT(G301,"0.00")))&amp;" "&amp;AG301)</f>
        <v/>
      </c>
      <c r="AI301" s="147">
        <f>IF(X301="","",X301*IFERROR(INDEX(Lists!$M$2:$M$12,MATCH(C301,Lists!$I$2:$I$12,0)),1)/Lists!$Q$2)</f>
        <v/>
      </c>
      <c r="AJ301" s="147">
        <f>IF(Y301="","",Y301*IFERROR(INDEX(Lists!$M$2:$M$12,MATCH(C301,Lists!$I$2:$I$12,0)),1)/Lists!$Q$2)</f>
        <v/>
      </c>
      <c r="AK301" s="105" t="n"/>
      <c r="AL301" s="105" t="n"/>
      <c r="AM301" s="105" t="n"/>
      <c r="AN301" s="105" t="n"/>
      <c r="AO301" s="106" t="n"/>
    </row>
    <row r="302" ht="18" customHeight="1" s="74">
      <c r="A302" s="147">
        <f>IF(OR(F302="",C302="",D302=""),"",IFERROR(INDEX(Lists!$J$2:$J$12,MATCH(C302,Lists!$I$2:$I$12,0)),"XX")&amp;"-"&amp;D302&amp;"-"&amp;TEXT(SUMPRODUCT(($C$2:C302=C302)*($D$2:D302=D302)),"0000"))</f>
        <v/>
      </c>
      <c r="B302" s="152" t="n"/>
      <c r="C302" s="152" t="n"/>
      <c r="D302" s="152" t="n"/>
      <c r="E302" s="150" t="n"/>
      <c r="F302" s="152" t="n"/>
      <c r="G302" s="152" t="n"/>
      <c r="H302" s="152" t="n"/>
      <c r="I302" s="152" t="n"/>
      <c r="J302" s="150" t="n"/>
      <c r="K302" s="150" t="n"/>
      <c r="L302" s="150" t="n"/>
      <c r="M302" s="152" t="n"/>
      <c r="N302" s="150" t="n"/>
      <c r="O302" s="150" t="n"/>
      <c r="P302" s="150" t="n"/>
      <c r="Q302" s="151" t="n"/>
      <c r="R302" s="150" t="n"/>
      <c r="S302" s="150" t="n"/>
      <c r="T302" s="150" t="n"/>
      <c r="U302" s="152" t="n"/>
      <c r="V302" s="150" t="n"/>
      <c r="W302" s="150" t="n"/>
      <c r="X302" s="150" t="n"/>
      <c r="Y302" s="150" t="n"/>
      <c r="Z302" s="150" t="n"/>
      <c r="AA302" s="150" t="n"/>
      <c r="AB302" s="150" t="n"/>
      <c r="AC302" s="150" t="n"/>
      <c r="AD302" s="150" t="n"/>
      <c r="AE302" s="150" t="n"/>
      <c r="AF302" s="150" t="n"/>
      <c r="AG302" s="147">
        <f>IF(OR(C302="",G302="",G302=0),"",IFERROR(INDEX(Lists!$K$2:$K$12,MATCH(C302,Lists!$I$2:$I$12,0)),"AUD"))</f>
        <v/>
      </c>
      <c r="AH302" s="147">
        <f>IF(OR(G302="",G302=0),"",IF(G302&lt;1,TEXT(G302*100,"0")&amp;IFERROR(INDEX(Lists!$U$2:$U$12,MATCH(C302,Lists!$I$2:$I$12,0)),"c"),IFERROR(INDEX(Lists!$L$2:$L$12,MATCH(C302,Lists!$I$2:$I$12,0)),"$")&amp;IF(G302=INT(G302),TEXT(G302,"0"),TEXT(G302,"0.00")))&amp;" "&amp;AG302)</f>
        <v/>
      </c>
      <c r="AI302" s="147">
        <f>IF(X302="","",X302*IFERROR(INDEX(Lists!$M$2:$M$12,MATCH(C302,Lists!$I$2:$I$12,0)),1)/Lists!$Q$2)</f>
        <v/>
      </c>
      <c r="AJ302" s="147">
        <f>IF(Y302="","",Y302*IFERROR(INDEX(Lists!$M$2:$M$12,MATCH(C302,Lists!$I$2:$I$12,0)),1)/Lists!$Q$2)</f>
        <v/>
      </c>
      <c r="AK302" s="105" t="n"/>
      <c r="AL302" s="105" t="n"/>
      <c r="AM302" s="105" t="n"/>
      <c r="AN302" s="105" t="n"/>
      <c r="AO302" s="106" t="n"/>
    </row>
    <row r="303" ht="18" customHeight="1" s="74">
      <c r="A303" s="147">
        <f>IF(OR(F303="",C303="",D303=""),"",IFERROR(INDEX(Lists!$J$2:$J$12,MATCH(C303,Lists!$I$2:$I$12,0)),"XX")&amp;"-"&amp;D303&amp;"-"&amp;TEXT(SUMPRODUCT(($C$2:C303=C303)*($D$2:D303=D303)),"0000"))</f>
        <v/>
      </c>
      <c r="B303" s="152" t="n"/>
      <c r="C303" s="152" t="n"/>
      <c r="D303" s="152" t="n"/>
      <c r="E303" s="150" t="n"/>
      <c r="F303" s="152" t="n"/>
      <c r="G303" s="152" t="n"/>
      <c r="H303" s="152" t="n"/>
      <c r="I303" s="152" t="n"/>
      <c r="J303" s="150" t="n"/>
      <c r="K303" s="150" t="n"/>
      <c r="L303" s="150" t="n"/>
      <c r="M303" s="152" t="n"/>
      <c r="N303" s="150" t="n"/>
      <c r="O303" s="150" t="n"/>
      <c r="P303" s="150" t="n"/>
      <c r="Q303" s="151" t="n"/>
      <c r="R303" s="150" t="n"/>
      <c r="S303" s="150" t="n"/>
      <c r="T303" s="150" t="n"/>
      <c r="U303" s="152" t="n"/>
      <c r="V303" s="150" t="n"/>
      <c r="W303" s="150" t="n"/>
      <c r="X303" s="150" t="n"/>
      <c r="Y303" s="150" t="n"/>
      <c r="Z303" s="150" t="n"/>
      <c r="AA303" s="150" t="n"/>
      <c r="AB303" s="150" t="n"/>
      <c r="AC303" s="150" t="n"/>
      <c r="AD303" s="150" t="n"/>
      <c r="AE303" s="150" t="n"/>
      <c r="AF303" s="150" t="n"/>
      <c r="AG303" s="147">
        <f>IF(OR(C303="",G303="",G303=0),"",IFERROR(INDEX(Lists!$K$2:$K$12,MATCH(C303,Lists!$I$2:$I$12,0)),"AUD"))</f>
        <v/>
      </c>
      <c r="AH303" s="147">
        <f>IF(OR(G303="",G303=0),"",IF(G303&lt;1,TEXT(G303*100,"0")&amp;IFERROR(INDEX(Lists!$U$2:$U$12,MATCH(C303,Lists!$I$2:$I$12,0)),"c"),IFERROR(INDEX(Lists!$L$2:$L$12,MATCH(C303,Lists!$I$2:$I$12,0)),"$")&amp;IF(G303=INT(G303),TEXT(G303,"0"),TEXT(G303,"0.00")))&amp;" "&amp;AG303)</f>
        <v/>
      </c>
      <c r="AI303" s="147">
        <f>IF(X303="","",X303*IFERROR(INDEX(Lists!$M$2:$M$12,MATCH(C303,Lists!$I$2:$I$12,0)),1)/Lists!$Q$2)</f>
        <v/>
      </c>
      <c r="AJ303" s="147">
        <f>IF(Y303="","",Y303*IFERROR(INDEX(Lists!$M$2:$M$12,MATCH(C303,Lists!$I$2:$I$12,0)),1)/Lists!$Q$2)</f>
        <v/>
      </c>
      <c r="AK303" s="105" t="n"/>
      <c r="AL303" s="105" t="n"/>
      <c r="AM303" s="105" t="n"/>
      <c r="AN303" s="105" t="n"/>
      <c r="AO303" s="106" t="n"/>
    </row>
    <row r="304" ht="18" customHeight="1" s="74">
      <c r="A304" s="147">
        <f>IF(OR(F304="",C304="",D304=""),"",IFERROR(INDEX(Lists!$J$2:$J$12,MATCH(C304,Lists!$I$2:$I$12,0)),"XX")&amp;"-"&amp;D304&amp;"-"&amp;TEXT(SUMPRODUCT(($C$2:C304=C304)*($D$2:D304=D304)),"0000"))</f>
        <v/>
      </c>
      <c r="B304" s="152" t="n"/>
      <c r="C304" s="152" t="n"/>
      <c r="D304" s="152" t="n"/>
      <c r="E304" s="150" t="n"/>
      <c r="F304" s="152" t="n"/>
      <c r="G304" s="152" t="n"/>
      <c r="H304" s="152" t="n"/>
      <c r="I304" s="152" t="n"/>
      <c r="J304" s="150" t="n"/>
      <c r="K304" s="150" t="n"/>
      <c r="L304" s="150" t="n"/>
      <c r="M304" s="152" t="n"/>
      <c r="N304" s="150" t="n"/>
      <c r="O304" s="150" t="n"/>
      <c r="P304" s="150" t="n"/>
      <c r="Q304" s="151" t="n"/>
      <c r="R304" s="150" t="n"/>
      <c r="S304" s="150" t="n"/>
      <c r="T304" s="150" t="n"/>
      <c r="U304" s="152" t="n"/>
      <c r="V304" s="150" t="n"/>
      <c r="W304" s="150" t="n"/>
      <c r="X304" s="150" t="n"/>
      <c r="Y304" s="150" t="n"/>
      <c r="Z304" s="150" t="n"/>
      <c r="AA304" s="150" t="n"/>
      <c r="AB304" s="150" t="n"/>
      <c r="AC304" s="150" t="n"/>
      <c r="AD304" s="150" t="n"/>
      <c r="AE304" s="150" t="n"/>
      <c r="AF304" s="150" t="n"/>
      <c r="AG304" s="147">
        <f>IF(OR(C304="",G304="",G304=0),"",IFERROR(INDEX(Lists!$K$2:$K$12,MATCH(C304,Lists!$I$2:$I$12,0)),"AUD"))</f>
        <v/>
      </c>
      <c r="AH304" s="147">
        <f>IF(OR(G304="",G304=0),"",IF(G304&lt;1,TEXT(G304*100,"0")&amp;IFERROR(INDEX(Lists!$U$2:$U$12,MATCH(C304,Lists!$I$2:$I$12,0)),"c"),IFERROR(INDEX(Lists!$L$2:$L$12,MATCH(C304,Lists!$I$2:$I$12,0)),"$")&amp;IF(G304=INT(G304),TEXT(G304,"0"),TEXT(G304,"0.00")))&amp;" "&amp;AG304)</f>
        <v/>
      </c>
      <c r="AI304" s="147">
        <f>IF(X304="","",X304*IFERROR(INDEX(Lists!$M$2:$M$12,MATCH(C304,Lists!$I$2:$I$12,0)),1)/Lists!$Q$2)</f>
        <v/>
      </c>
      <c r="AJ304" s="147">
        <f>IF(Y304="","",Y304*IFERROR(INDEX(Lists!$M$2:$M$12,MATCH(C304,Lists!$I$2:$I$12,0)),1)/Lists!$Q$2)</f>
        <v/>
      </c>
      <c r="AK304" s="105" t="n"/>
      <c r="AL304" s="105" t="n"/>
      <c r="AM304" s="105" t="n"/>
      <c r="AN304" s="105" t="n"/>
      <c r="AO304" s="106" t="n"/>
    </row>
    <row r="305" ht="18" customHeight="1" s="74">
      <c r="A305" s="147">
        <f>IF(OR(F305="",C305="",D305=""),"",IFERROR(INDEX(Lists!$J$2:$J$12,MATCH(C305,Lists!$I$2:$I$12,0)),"XX")&amp;"-"&amp;D305&amp;"-"&amp;TEXT(SUMPRODUCT(($C$2:C305=C305)*($D$2:D305=D305)),"0000"))</f>
        <v/>
      </c>
      <c r="B305" s="152" t="n"/>
      <c r="C305" s="152" t="n"/>
      <c r="D305" s="152" t="n"/>
      <c r="E305" s="150" t="n"/>
      <c r="F305" s="152" t="n"/>
      <c r="G305" s="152" t="n"/>
      <c r="H305" s="152" t="n"/>
      <c r="I305" s="152" t="n"/>
      <c r="J305" s="150" t="n"/>
      <c r="K305" s="150" t="n"/>
      <c r="L305" s="150" t="n"/>
      <c r="M305" s="152" t="n"/>
      <c r="N305" s="150" t="n"/>
      <c r="O305" s="150" t="n"/>
      <c r="P305" s="150" t="n"/>
      <c r="Q305" s="151" t="n"/>
      <c r="R305" s="150" t="n"/>
      <c r="S305" s="150" t="n"/>
      <c r="T305" s="150" t="n"/>
      <c r="U305" s="152" t="n"/>
      <c r="V305" s="150" t="n"/>
      <c r="W305" s="150" t="n"/>
      <c r="X305" s="150" t="n"/>
      <c r="Y305" s="150" t="n"/>
      <c r="Z305" s="150" t="n"/>
      <c r="AA305" s="150" t="n"/>
      <c r="AB305" s="150" t="n"/>
      <c r="AC305" s="150" t="n"/>
      <c r="AD305" s="150" t="n"/>
      <c r="AE305" s="150" t="n"/>
      <c r="AF305" s="150" t="n"/>
      <c r="AG305" s="147">
        <f>IF(OR(C305="",G305="",G305=0),"",IFERROR(INDEX(Lists!$K$2:$K$12,MATCH(C305,Lists!$I$2:$I$12,0)),"AUD"))</f>
        <v/>
      </c>
      <c r="AH305" s="147">
        <f>IF(OR(G305="",G305=0),"",IF(G305&lt;1,TEXT(G305*100,"0")&amp;IFERROR(INDEX(Lists!$U$2:$U$12,MATCH(C305,Lists!$I$2:$I$12,0)),"c"),IFERROR(INDEX(Lists!$L$2:$L$12,MATCH(C305,Lists!$I$2:$I$12,0)),"$")&amp;IF(G305=INT(G305),TEXT(G305,"0"),TEXT(G305,"0.00")))&amp;" "&amp;AG305)</f>
        <v/>
      </c>
      <c r="AI305" s="147">
        <f>IF(X305="","",X305*IFERROR(INDEX(Lists!$M$2:$M$12,MATCH(C305,Lists!$I$2:$I$12,0)),1)/Lists!$Q$2)</f>
        <v/>
      </c>
      <c r="AJ305" s="147">
        <f>IF(Y305="","",Y305*IFERROR(INDEX(Lists!$M$2:$M$12,MATCH(C305,Lists!$I$2:$I$12,0)),1)/Lists!$Q$2)</f>
        <v/>
      </c>
      <c r="AK305" s="105" t="n"/>
      <c r="AL305" s="105" t="n"/>
      <c r="AM305" s="105" t="n"/>
      <c r="AN305" s="105" t="n"/>
      <c r="AO305" s="106" t="n"/>
    </row>
    <row r="306" ht="18" customHeight="1" s="74">
      <c r="A306" s="147">
        <f>IF(OR(F306="",C306="",D306=""),"",IFERROR(INDEX(Lists!$J$2:$J$12,MATCH(C306,Lists!$I$2:$I$12,0)),"XX")&amp;"-"&amp;D306&amp;"-"&amp;TEXT(SUMPRODUCT(($C$2:C306=C306)*($D$2:D306=D306)),"0000"))</f>
        <v/>
      </c>
      <c r="B306" s="152" t="n"/>
      <c r="C306" s="152" t="n"/>
      <c r="D306" s="152" t="n"/>
      <c r="E306" s="150" t="n"/>
      <c r="F306" s="152" t="n"/>
      <c r="G306" s="152" t="n"/>
      <c r="H306" s="152" t="n"/>
      <c r="I306" s="152" t="n"/>
      <c r="J306" s="150" t="n"/>
      <c r="K306" s="150" t="n"/>
      <c r="L306" s="150" t="n"/>
      <c r="M306" s="152" t="n"/>
      <c r="N306" s="150" t="n"/>
      <c r="O306" s="150" t="n"/>
      <c r="P306" s="150" t="n"/>
      <c r="Q306" s="151" t="n"/>
      <c r="R306" s="150" t="n"/>
      <c r="S306" s="150" t="n"/>
      <c r="T306" s="150" t="n"/>
      <c r="U306" s="152" t="n"/>
      <c r="V306" s="150" t="n"/>
      <c r="W306" s="150" t="n"/>
      <c r="X306" s="150" t="n"/>
      <c r="Y306" s="150" t="n"/>
      <c r="Z306" s="150" t="n"/>
      <c r="AA306" s="150" t="n"/>
      <c r="AB306" s="150" t="n"/>
      <c r="AC306" s="150" t="n"/>
      <c r="AD306" s="150" t="n"/>
      <c r="AE306" s="150" t="n"/>
      <c r="AF306" s="150" t="n"/>
      <c r="AG306" s="147">
        <f>IF(OR(C306="",G306="",G306=0),"",IFERROR(INDEX(Lists!$K$2:$K$12,MATCH(C306,Lists!$I$2:$I$12,0)),"AUD"))</f>
        <v/>
      </c>
      <c r="AH306" s="147">
        <f>IF(OR(G306="",G306=0),"",IF(G306&lt;1,TEXT(G306*100,"0")&amp;IFERROR(INDEX(Lists!$U$2:$U$12,MATCH(C306,Lists!$I$2:$I$12,0)),"c"),IFERROR(INDEX(Lists!$L$2:$L$12,MATCH(C306,Lists!$I$2:$I$12,0)),"$")&amp;IF(G306=INT(G306),TEXT(G306,"0"),TEXT(G306,"0.00")))&amp;" "&amp;AG306)</f>
        <v/>
      </c>
      <c r="AI306" s="147">
        <f>IF(X306="","",X306*IFERROR(INDEX(Lists!$M$2:$M$12,MATCH(C306,Lists!$I$2:$I$12,0)),1)/Lists!$Q$2)</f>
        <v/>
      </c>
      <c r="AJ306" s="147">
        <f>IF(Y306="","",Y306*IFERROR(INDEX(Lists!$M$2:$M$12,MATCH(C306,Lists!$I$2:$I$12,0)),1)/Lists!$Q$2)</f>
        <v/>
      </c>
      <c r="AK306" s="105" t="n"/>
      <c r="AL306" s="105" t="n"/>
      <c r="AM306" s="105" t="n"/>
      <c r="AN306" s="105" t="n"/>
      <c r="AO306" s="106" t="n"/>
    </row>
    <row r="307" ht="18" customHeight="1" s="74">
      <c r="A307" s="147">
        <f>IF(OR(F307="",C307="",D307=""),"",IFERROR(INDEX(Lists!$J$2:$J$12,MATCH(C307,Lists!$I$2:$I$12,0)),"XX")&amp;"-"&amp;D307&amp;"-"&amp;TEXT(SUMPRODUCT(($C$2:C307=C307)*($D$2:D307=D307)),"0000"))</f>
        <v/>
      </c>
      <c r="B307" s="152" t="n"/>
      <c r="C307" s="152" t="n"/>
      <c r="D307" s="152" t="n"/>
      <c r="E307" s="150" t="n"/>
      <c r="F307" s="152" t="n"/>
      <c r="G307" s="152" t="n"/>
      <c r="H307" s="152" t="n"/>
      <c r="I307" s="152" t="n"/>
      <c r="J307" s="150" t="n"/>
      <c r="K307" s="150" t="n"/>
      <c r="L307" s="150" t="n"/>
      <c r="M307" s="152" t="n"/>
      <c r="N307" s="150" t="n"/>
      <c r="O307" s="150" t="n"/>
      <c r="P307" s="150" t="n"/>
      <c r="Q307" s="151" t="n"/>
      <c r="R307" s="150" t="n"/>
      <c r="S307" s="150" t="n"/>
      <c r="T307" s="150" t="n"/>
      <c r="U307" s="152" t="n"/>
      <c r="V307" s="150" t="n"/>
      <c r="W307" s="150" t="n"/>
      <c r="X307" s="150" t="n"/>
      <c r="Y307" s="150" t="n"/>
      <c r="Z307" s="150" t="n"/>
      <c r="AA307" s="150" t="n"/>
      <c r="AB307" s="150" t="n"/>
      <c r="AC307" s="150" t="n"/>
      <c r="AD307" s="150" t="n"/>
      <c r="AE307" s="150" t="n"/>
      <c r="AF307" s="150" t="n"/>
      <c r="AG307" s="147">
        <f>IF(OR(C307="",G307="",G307=0),"",IFERROR(INDEX(Lists!$K$2:$K$12,MATCH(C307,Lists!$I$2:$I$12,0)),"AUD"))</f>
        <v/>
      </c>
      <c r="AH307" s="147">
        <f>IF(OR(G307="",G307=0),"",IF(G307&lt;1,TEXT(G307*100,"0")&amp;IFERROR(INDEX(Lists!$U$2:$U$12,MATCH(C307,Lists!$I$2:$I$12,0)),"c"),IFERROR(INDEX(Lists!$L$2:$L$12,MATCH(C307,Lists!$I$2:$I$12,0)),"$")&amp;IF(G307=INT(G307),TEXT(G307,"0"),TEXT(G307,"0.00")))&amp;" "&amp;AG307)</f>
        <v/>
      </c>
      <c r="AI307" s="147">
        <f>IF(X307="","",X307*IFERROR(INDEX(Lists!$M$2:$M$12,MATCH(C307,Lists!$I$2:$I$12,0)),1)/Lists!$Q$2)</f>
        <v/>
      </c>
      <c r="AJ307" s="147">
        <f>IF(Y307="","",Y307*IFERROR(INDEX(Lists!$M$2:$M$12,MATCH(C307,Lists!$I$2:$I$12,0)),1)/Lists!$Q$2)</f>
        <v/>
      </c>
      <c r="AK307" s="105" t="n"/>
      <c r="AL307" s="105" t="n"/>
      <c r="AM307" s="105" t="n"/>
      <c r="AN307" s="105" t="n"/>
      <c r="AO307" s="106" t="n"/>
    </row>
    <row r="308" ht="18" customHeight="1" s="74">
      <c r="A308" s="147">
        <f>IF(OR(F308="",C308="",D308=""),"",IFERROR(INDEX(Lists!$J$2:$J$12,MATCH(C308,Lists!$I$2:$I$12,0)),"XX")&amp;"-"&amp;D308&amp;"-"&amp;TEXT(SUMPRODUCT(($C$2:C308=C308)*($D$2:D308=D308)),"0000"))</f>
        <v/>
      </c>
      <c r="B308" s="152" t="n"/>
      <c r="C308" s="152" t="n"/>
      <c r="D308" s="152" t="n"/>
      <c r="E308" s="150" t="n"/>
      <c r="F308" s="152" t="n"/>
      <c r="G308" s="152" t="n"/>
      <c r="H308" s="152" t="n"/>
      <c r="I308" s="152" t="n"/>
      <c r="J308" s="150" t="n"/>
      <c r="K308" s="150" t="n"/>
      <c r="L308" s="150" t="n"/>
      <c r="M308" s="152" t="n"/>
      <c r="N308" s="150" t="n"/>
      <c r="O308" s="150" t="n"/>
      <c r="P308" s="150" t="n"/>
      <c r="Q308" s="151" t="n"/>
      <c r="R308" s="150" t="n"/>
      <c r="S308" s="150" t="n"/>
      <c r="T308" s="150" t="n"/>
      <c r="U308" s="152" t="n"/>
      <c r="V308" s="150" t="n"/>
      <c r="W308" s="150" t="n"/>
      <c r="X308" s="150" t="n"/>
      <c r="Y308" s="150" t="n"/>
      <c r="Z308" s="150" t="n"/>
      <c r="AA308" s="150" t="n"/>
      <c r="AB308" s="150" t="n"/>
      <c r="AC308" s="150" t="n"/>
      <c r="AD308" s="150" t="n"/>
      <c r="AE308" s="150" t="n"/>
      <c r="AF308" s="150" t="n"/>
      <c r="AG308" s="147">
        <f>IF(OR(C308="",G308="",G308=0),"",IFERROR(INDEX(Lists!$K$2:$K$12,MATCH(C308,Lists!$I$2:$I$12,0)),"AUD"))</f>
        <v/>
      </c>
      <c r="AH308" s="147">
        <f>IF(OR(G308="",G308=0),"",IF(G308&lt;1,TEXT(G308*100,"0")&amp;IFERROR(INDEX(Lists!$U$2:$U$12,MATCH(C308,Lists!$I$2:$I$12,0)),"c"),IFERROR(INDEX(Lists!$L$2:$L$12,MATCH(C308,Lists!$I$2:$I$12,0)),"$")&amp;IF(G308=INT(G308),TEXT(G308,"0"),TEXT(G308,"0.00")))&amp;" "&amp;AG308)</f>
        <v/>
      </c>
      <c r="AI308" s="147">
        <f>IF(X308="","",X308*IFERROR(INDEX(Lists!$M$2:$M$12,MATCH(C308,Lists!$I$2:$I$12,0)),1)/Lists!$Q$2)</f>
        <v/>
      </c>
      <c r="AJ308" s="147">
        <f>IF(Y308="","",Y308*IFERROR(INDEX(Lists!$M$2:$M$12,MATCH(C308,Lists!$I$2:$I$12,0)),1)/Lists!$Q$2)</f>
        <v/>
      </c>
      <c r="AK308" s="105" t="n"/>
      <c r="AL308" s="105" t="n"/>
      <c r="AM308" s="105" t="n"/>
      <c r="AN308" s="105" t="n"/>
      <c r="AO308" s="106" t="n"/>
    </row>
    <row r="309" ht="18" customHeight="1" s="74">
      <c r="A309" s="147">
        <f>IF(OR(F309="",C309="",D309=""),"",IFERROR(INDEX(Lists!$J$2:$J$12,MATCH(C309,Lists!$I$2:$I$12,0)),"XX")&amp;"-"&amp;D309&amp;"-"&amp;TEXT(SUMPRODUCT(($C$2:C309=C309)*($D$2:D309=D309)),"0000"))</f>
        <v/>
      </c>
      <c r="B309" s="152" t="n"/>
      <c r="C309" s="152" t="n"/>
      <c r="D309" s="152" t="n"/>
      <c r="E309" s="150" t="n"/>
      <c r="F309" s="152" t="n"/>
      <c r="G309" s="152" t="n"/>
      <c r="H309" s="152" t="n"/>
      <c r="I309" s="152" t="n"/>
      <c r="J309" s="150" t="n"/>
      <c r="K309" s="150" t="n"/>
      <c r="L309" s="150" t="n"/>
      <c r="M309" s="152" t="n"/>
      <c r="N309" s="150" t="n"/>
      <c r="O309" s="150" t="n"/>
      <c r="P309" s="150" t="n"/>
      <c r="Q309" s="151" t="n"/>
      <c r="R309" s="150" t="n"/>
      <c r="S309" s="150" t="n"/>
      <c r="T309" s="150" t="n"/>
      <c r="U309" s="152" t="n"/>
      <c r="V309" s="150" t="n"/>
      <c r="W309" s="150" t="n"/>
      <c r="X309" s="150" t="n"/>
      <c r="Y309" s="150" t="n"/>
      <c r="Z309" s="150" t="n"/>
      <c r="AA309" s="150" t="n"/>
      <c r="AB309" s="150" t="n"/>
      <c r="AC309" s="150" t="n"/>
      <c r="AD309" s="150" t="n"/>
      <c r="AE309" s="150" t="n"/>
      <c r="AF309" s="150" t="n"/>
      <c r="AG309" s="147">
        <f>IF(OR(C309="",G309="",G309=0),"",IFERROR(INDEX(Lists!$K$2:$K$12,MATCH(C309,Lists!$I$2:$I$12,0)),"AUD"))</f>
        <v/>
      </c>
      <c r="AH309" s="147">
        <f>IF(OR(G309="",G309=0),"",IF(G309&lt;1,TEXT(G309*100,"0")&amp;IFERROR(INDEX(Lists!$U$2:$U$12,MATCH(C309,Lists!$I$2:$I$12,0)),"c"),IFERROR(INDEX(Lists!$L$2:$L$12,MATCH(C309,Lists!$I$2:$I$12,0)),"$")&amp;IF(G309=INT(G309),TEXT(G309,"0"),TEXT(G309,"0.00")))&amp;" "&amp;AG309)</f>
        <v/>
      </c>
      <c r="AI309" s="147">
        <f>IF(X309="","",X309*IFERROR(INDEX(Lists!$M$2:$M$12,MATCH(C309,Lists!$I$2:$I$12,0)),1)/Lists!$Q$2)</f>
        <v/>
      </c>
      <c r="AJ309" s="147">
        <f>IF(Y309="","",Y309*IFERROR(INDEX(Lists!$M$2:$M$12,MATCH(C309,Lists!$I$2:$I$12,0)),1)/Lists!$Q$2)</f>
        <v/>
      </c>
      <c r="AK309" s="105" t="n"/>
      <c r="AL309" s="105" t="n"/>
      <c r="AM309" s="105" t="n"/>
      <c r="AN309" s="105" t="n"/>
      <c r="AO309" s="106" t="n"/>
    </row>
    <row r="310" ht="18" customHeight="1" s="74">
      <c r="A310" s="147">
        <f>IF(OR(F310="",C310="",D310=""),"",IFERROR(INDEX(Lists!$J$2:$J$12,MATCH(C310,Lists!$I$2:$I$12,0)),"XX")&amp;"-"&amp;D310&amp;"-"&amp;TEXT(SUMPRODUCT(($C$2:C310=C310)*($D$2:D310=D310)),"0000"))</f>
        <v/>
      </c>
      <c r="B310" s="152" t="n"/>
      <c r="C310" s="152" t="n"/>
      <c r="D310" s="152" t="n"/>
      <c r="E310" s="150" t="n"/>
      <c r="F310" s="152" t="n"/>
      <c r="G310" s="152" t="n"/>
      <c r="H310" s="152" t="n"/>
      <c r="I310" s="152" t="n"/>
      <c r="J310" s="150" t="n"/>
      <c r="K310" s="150" t="n"/>
      <c r="L310" s="150" t="n"/>
      <c r="M310" s="152" t="n"/>
      <c r="N310" s="150" t="n"/>
      <c r="O310" s="150" t="n"/>
      <c r="P310" s="150" t="n"/>
      <c r="Q310" s="151" t="n"/>
      <c r="R310" s="150" t="n"/>
      <c r="S310" s="150" t="n"/>
      <c r="T310" s="150" t="n"/>
      <c r="U310" s="152" t="n"/>
      <c r="V310" s="150" t="n"/>
      <c r="W310" s="150" t="n"/>
      <c r="X310" s="150" t="n"/>
      <c r="Y310" s="150" t="n"/>
      <c r="Z310" s="150" t="n"/>
      <c r="AA310" s="150" t="n"/>
      <c r="AB310" s="150" t="n"/>
      <c r="AC310" s="150" t="n"/>
      <c r="AD310" s="150" t="n"/>
      <c r="AE310" s="150" t="n"/>
      <c r="AF310" s="150" t="n"/>
      <c r="AG310" s="147">
        <f>IF(OR(C310="",G310="",G310=0),"",IFERROR(INDEX(Lists!$K$2:$K$12,MATCH(C310,Lists!$I$2:$I$12,0)),"AUD"))</f>
        <v/>
      </c>
      <c r="AH310" s="147">
        <f>IF(OR(G310="",G310=0),"",IF(G310&lt;1,TEXT(G310*100,"0")&amp;IFERROR(INDEX(Lists!$U$2:$U$12,MATCH(C310,Lists!$I$2:$I$12,0)),"c"),IFERROR(INDEX(Lists!$L$2:$L$12,MATCH(C310,Lists!$I$2:$I$12,0)),"$")&amp;IF(G310=INT(G310),TEXT(G310,"0"),TEXT(G310,"0.00")))&amp;" "&amp;AG310)</f>
        <v/>
      </c>
      <c r="AI310" s="147">
        <f>IF(X310="","",X310*IFERROR(INDEX(Lists!$M$2:$M$12,MATCH(C310,Lists!$I$2:$I$12,0)),1)/Lists!$Q$2)</f>
        <v/>
      </c>
      <c r="AJ310" s="147">
        <f>IF(Y310="","",Y310*IFERROR(INDEX(Lists!$M$2:$M$12,MATCH(C310,Lists!$I$2:$I$12,0)),1)/Lists!$Q$2)</f>
        <v/>
      </c>
      <c r="AK310" s="105" t="n"/>
      <c r="AL310" s="105" t="n"/>
      <c r="AM310" s="105" t="n"/>
      <c r="AN310" s="105" t="n"/>
      <c r="AO310" s="106" t="n"/>
    </row>
    <row r="311" ht="18" customHeight="1" s="74">
      <c r="A311" s="147">
        <f>IF(OR(F311="",C311="",D311=""),"",IFERROR(INDEX(Lists!$J$2:$J$12,MATCH(C311,Lists!$I$2:$I$12,0)),"XX")&amp;"-"&amp;D311&amp;"-"&amp;TEXT(SUMPRODUCT(($C$2:C311=C311)*($D$2:D311=D311)),"0000"))</f>
        <v/>
      </c>
      <c r="B311" s="152" t="n"/>
      <c r="C311" s="152" t="n"/>
      <c r="D311" s="152" t="n"/>
      <c r="E311" s="150" t="n"/>
      <c r="F311" s="152" t="n"/>
      <c r="G311" s="152" t="n"/>
      <c r="H311" s="152" t="n"/>
      <c r="I311" s="152" t="n"/>
      <c r="J311" s="150" t="n"/>
      <c r="K311" s="150" t="n"/>
      <c r="L311" s="150" t="n"/>
      <c r="M311" s="152" t="n"/>
      <c r="N311" s="150" t="n"/>
      <c r="O311" s="150" t="n"/>
      <c r="P311" s="150" t="n"/>
      <c r="Q311" s="151" t="n"/>
      <c r="R311" s="150" t="n"/>
      <c r="S311" s="150" t="n"/>
      <c r="T311" s="150" t="n"/>
      <c r="U311" s="152" t="n"/>
      <c r="V311" s="150" t="n"/>
      <c r="W311" s="150" t="n"/>
      <c r="X311" s="150" t="n"/>
      <c r="Y311" s="150" t="n"/>
      <c r="Z311" s="150" t="n"/>
      <c r="AA311" s="150" t="n"/>
      <c r="AB311" s="150" t="n"/>
      <c r="AC311" s="150" t="n"/>
      <c r="AD311" s="150" t="n"/>
      <c r="AE311" s="150" t="n"/>
      <c r="AF311" s="150" t="n"/>
      <c r="AG311" s="147">
        <f>IF(OR(C311="",G311="",G311=0),"",IFERROR(INDEX(Lists!$K$2:$K$12,MATCH(C311,Lists!$I$2:$I$12,0)),"AUD"))</f>
        <v/>
      </c>
      <c r="AH311" s="147">
        <f>IF(OR(G311="",G311=0),"",IF(G311&lt;1,TEXT(G311*100,"0")&amp;IFERROR(INDEX(Lists!$U$2:$U$12,MATCH(C311,Lists!$I$2:$I$12,0)),"c"),IFERROR(INDEX(Lists!$L$2:$L$12,MATCH(C311,Lists!$I$2:$I$12,0)),"$")&amp;IF(G311=INT(G311),TEXT(G311,"0"),TEXT(G311,"0.00")))&amp;" "&amp;AG311)</f>
        <v/>
      </c>
      <c r="AI311" s="147">
        <f>IF(X311="","",X311*IFERROR(INDEX(Lists!$M$2:$M$12,MATCH(C311,Lists!$I$2:$I$12,0)),1)/Lists!$Q$2)</f>
        <v/>
      </c>
      <c r="AJ311" s="147">
        <f>IF(Y311="","",Y311*IFERROR(INDEX(Lists!$M$2:$M$12,MATCH(C311,Lists!$I$2:$I$12,0)),1)/Lists!$Q$2)</f>
        <v/>
      </c>
      <c r="AK311" s="105" t="n"/>
      <c r="AL311" s="105" t="n"/>
      <c r="AM311" s="105" t="n"/>
      <c r="AN311" s="105" t="n"/>
      <c r="AO311" s="106" t="n"/>
    </row>
    <row r="312" ht="18" customHeight="1" s="74">
      <c r="A312" s="147">
        <f>IF(OR(F312="",C312="",D312=""),"",IFERROR(INDEX(Lists!$J$2:$J$12,MATCH(C312,Lists!$I$2:$I$12,0)),"XX")&amp;"-"&amp;D312&amp;"-"&amp;TEXT(SUMPRODUCT(($C$2:C312=C312)*($D$2:D312=D312)),"0000"))</f>
        <v/>
      </c>
      <c r="B312" s="152" t="n"/>
      <c r="C312" s="152" t="n"/>
      <c r="D312" s="152" t="n"/>
      <c r="E312" s="150" t="n"/>
      <c r="F312" s="152" t="n"/>
      <c r="G312" s="152" t="n"/>
      <c r="H312" s="152" t="n"/>
      <c r="I312" s="152" t="n"/>
      <c r="J312" s="150" t="n"/>
      <c r="K312" s="150" t="n"/>
      <c r="L312" s="150" t="n"/>
      <c r="M312" s="152" t="n"/>
      <c r="N312" s="150" t="n"/>
      <c r="O312" s="150" t="n"/>
      <c r="P312" s="150" t="n"/>
      <c r="Q312" s="151" t="n"/>
      <c r="R312" s="150" t="n"/>
      <c r="S312" s="150" t="n"/>
      <c r="T312" s="150" t="n"/>
      <c r="U312" s="152" t="n"/>
      <c r="V312" s="150" t="n"/>
      <c r="W312" s="150" t="n"/>
      <c r="X312" s="150" t="n"/>
      <c r="Y312" s="150" t="n"/>
      <c r="Z312" s="150" t="n"/>
      <c r="AA312" s="150" t="n"/>
      <c r="AB312" s="150" t="n"/>
      <c r="AC312" s="150" t="n"/>
      <c r="AD312" s="150" t="n"/>
      <c r="AE312" s="150" t="n"/>
      <c r="AF312" s="150" t="n"/>
      <c r="AG312" s="147">
        <f>IF(OR(C312="",G312="",G312=0),"",IFERROR(INDEX(Lists!$K$2:$K$12,MATCH(C312,Lists!$I$2:$I$12,0)),"AUD"))</f>
        <v/>
      </c>
      <c r="AH312" s="147">
        <f>IF(OR(G312="",G312=0),"",IF(G312&lt;1,TEXT(G312*100,"0")&amp;IFERROR(INDEX(Lists!$U$2:$U$12,MATCH(C312,Lists!$I$2:$I$12,0)),"c"),IFERROR(INDEX(Lists!$L$2:$L$12,MATCH(C312,Lists!$I$2:$I$12,0)),"$")&amp;IF(G312=INT(G312),TEXT(G312,"0"),TEXT(G312,"0.00")))&amp;" "&amp;AG312)</f>
        <v/>
      </c>
      <c r="AI312" s="147">
        <f>IF(X312="","",X312*IFERROR(INDEX(Lists!$M$2:$M$12,MATCH(C312,Lists!$I$2:$I$12,0)),1)/Lists!$Q$2)</f>
        <v/>
      </c>
      <c r="AJ312" s="147">
        <f>IF(Y312="","",Y312*IFERROR(INDEX(Lists!$M$2:$M$12,MATCH(C312,Lists!$I$2:$I$12,0)),1)/Lists!$Q$2)</f>
        <v/>
      </c>
      <c r="AK312" s="105" t="n"/>
      <c r="AL312" s="105" t="n"/>
      <c r="AM312" s="105" t="n"/>
      <c r="AN312" s="105" t="n"/>
      <c r="AO312" s="106" t="n"/>
    </row>
    <row r="313" ht="18" customHeight="1" s="74">
      <c r="A313" s="147">
        <f>IF(OR(F313="",C313="",D313=""),"",IFERROR(INDEX(Lists!$J$2:$J$12,MATCH(C313,Lists!$I$2:$I$12,0)),"XX")&amp;"-"&amp;D313&amp;"-"&amp;TEXT(SUMPRODUCT(($C$2:C313=C313)*($D$2:D313=D313)),"0000"))</f>
        <v/>
      </c>
      <c r="B313" s="152" t="n"/>
      <c r="C313" s="152" t="n"/>
      <c r="D313" s="152" t="n"/>
      <c r="E313" s="150" t="n"/>
      <c r="F313" s="152" t="n"/>
      <c r="G313" s="152" t="n"/>
      <c r="H313" s="152" t="n"/>
      <c r="I313" s="152" t="n"/>
      <c r="J313" s="150" t="n"/>
      <c r="K313" s="150" t="n"/>
      <c r="L313" s="150" t="n"/>
      <c r="M313" s="152" t="n"/>
      <c r="N313" s="150" t="n"/>
      <c r="O313" s="150" t="n"/>
      <c r="P313" s="150" t="n"/>
      <c r="Q313" s="151" t="n"/>
      <c r="R313" s="150" t="n"/>
      <c r="S313" s="150" t="n"/>
      <c r="T313" s="150" t="n"/>
      <c r="U313" s="152" t="n"/>
      <c r="V313" s="150" t="n"/>
      <c r="W313" s="150" t="n"/>
      <c r="X313" s="150" t="n"/>
      <c r="Y313" s="150" t="n"/>
      <c r="Z313" s="150" t="n"/>
      <c r="AA313" s="150" t="n"/>
      <c r="AB313" s="150" t="n"/>
      <c r="AC313" s="150" t="n"/>
      <c r="AD313" s="150" t="n"/>
      <c r="AE313" s="150" t="n"/>
      <c r="AF313" s="150" t="n"/>
      <c r="AG313" s="147">
        <f>IF(OR(C313="",G313="",G313=0),"",IFERROR(INDEX(Lists!$K$2:$K$12,MATCH(C313,Lists!$I$2:$I$12,0)),"AUD"))</f>
        <v/>
      </c>
      <c r="AH313" s="147">
        <f>IF(OR(G313="",G313=0),"",IF(G313&lt;1,TEXT(G313*100,"0")&amp;IFERROR(INDEX(Lists!$U$2:$U$12,MATCH(C313,Lists!$I$2:$I$12,0)),"c"),IFERROR(INDEX(Lists!$L$2:$L$12,MATCH(C313,Lists!$I$2:$I$12,0)),"$")&amp;IF(G313=INT(G313),TEXT(G313,"0"),TEXT(G313,"0.00")))&amp;" "&amp;AG313)</f>
        <v/>
      </c>
      <c r="AI313" s="147">
        <f>IF(X313="","",X313*IFERROR(INDEX(Lists!$M$2:$M$12,MATCH(C313,Lists!$I$2:$I$12,0)),1)/Lists!$Q$2)</f>
        <v/>
      </c>
      <c r="AJ313" s="147">
        <f>IF(Y313="","",Y313*IFERROR(INDEX(Lists!$M$2:$M$12,MATCH(C313,Lists!$I$2:$I$12,0)),1)/Lists!$Q$2)</f>
        <v/>
      </c>
      <c r="AK313" s="105" t="n"/>
      <c r="AL313" s="105" t="n"/>
      <c r="AM313" s="105" t="n"/>
      <c r="AN313" s="105" t="n"/>
      <c r="AO313" s="106" t="n"/>
    </row>
    <row r="314" ht="18" customHeight="1" s="74">
      <c r="A314" s="147">
        <f>IF(OR(F314="",C314="",D314=""),"",IFERROR(INDEX(Lists!$J$2:$J$12,MATCH(C314,Lists!$I$2:$I$12,0)),"XX")&amp;"-"&amp;D314&amp;"-"&amp;TEXT(SUMPRODUCT(($C$2:C314=C314)*($D$2:D314=D314)),"0000"))</f>
        <v/>
      </c>
      <c r="B314" s="152" t="n"/>
      <c r="C314" s="152" t="n"/>
      <c r="D314" s="152" t="n"/>
      <c r="E314" s="150" t="n"/>
      <c r="F314" s="152" t="n"/>
      <c r="G314" s="152" t="n"/>
      <c r="H314" s="152" t="n"/>
      <c r="I314" s="152" t="n"/>
      <c r="J314" s="150" t="n"/>
      <c r="K314" s="150" t="n"/>
      <c r="L314" s="150" t="n"/>
      <c r="M314" s="152" t="n"/>
      <c r="N314" s="150" t="n"/>
      <c r="O314" s="150" t="n"/>
      <c r="P314" s="150" t="n"/>
      <c r="Q314" s="151" t="n"/>
      <c r="R314" s="150" t="n"/>
      <c r="S314" s="150" t="n"/>
      <c r="T314" s="150" t="n"/>
      <c r="U314" s="152" t="n"/>
      <c r="V314" s="150" t="n"/>
      <c r="W314" s="150" t="n"/>
      <c r="X314" s="150" t="n"/>
      <c r="Y314" s="150" t="n"/>
      <c r="Z314" s="150" t="n"/>
      <c r="AA314" s="150" t="n"/>
      <c r="AB314" s="150" t="n"/>
      <c r="AC314" s="150" t="n"/>
      <c r="AD314" s="150" t="n"/>
      <c r="AE314" s="150" t="n"/>
      <c r="AF314" s="150" t="n"/>
      <c r="AG314" s="147">
        <f>IF(OR(C314="",G314="",G314=0),"",IFERROR(INDEX(Lists!$K$2:$K$12,MATCH(C314,Lists!$I$2:$I$12,0)),"AUD"))</f>
        <v/>
      </c>
      <c r="AH314" s="147">
        <f>IF(OR(G314="",G314=0),"",IF(G314&lt;1,TEXT(G314*100,"0")&amp;IFERROR(INDEX(Lists!$U$2:$U$12,MATCH(C314,Lists!$I$2:$I$12,0)),"c"),IFERROR(INDEX(Lists!$L$2:$L$12,MATCH(C314,Lists!$I$2:$I$12,0)),"$")&amp;IF(G314=INT(G314),TEXT(G314,"0"),TEXT(G314,"0.00")))&amp;" "&amp;AG314)</f>
        <v/>
      </c>
      <c r="AI314" s="147">
        <f>IF(X314="","",X314*IFERROR(INDEX(Lists!$M$2:$M$12,MATCH(C314,Lists!$I$2:$I$12,0)),1)/Lists!$Q$2)</f>
        <v/>
      </c>
      <c r="AJ314" s="147">
        <f>IF(Y314="","",Y314*IFERROR(INDEX(Lists!$M$2:$M$12,MATCH(C314,Lists!$I$2:$I$12,0)),1)/Lists!$Q$2)</f>
        <v/>
      </c>
      <c r="AK314" s="105" t="n"/>
      <c r="AL314" s="105" t="n"/>
      <c r="AM314" s="105" t="n"/>
      <c r="AN314" s="105" t="n"/>
      <c r="AO314" s="106" t="n"/>
    </row>
    <row r="315" ht="18" customHeight="1" s="74">
      <c r="A315" s="147">
        <f>IF(OR(F315="",C315="",D315=""),"",IFERROR(INDEX(Lists!$J$2:$J$12,MATCH(C315,Lists!$I$2:$I$12,0)),"XX")&amp;"-"&amp;D315&amp;"-"&amp;TEXT(SUMPRODUCT(($C$2:C315=C315)*($D$2:D315=D315)),"0000"))</f>
        <v/>
      </c>
      <c r="B315" s="152" t="n"/>
      <c r="C315" s="152" t="n"/>
      <c r="D315" s="152" t="n"/>
      <c r="E315" s="150" t="n"/>
      <c r="F315" s="152" t="n"/>
      <c r="G315" s="152" t="n"/>
      <c r="H315" s="152" t="n"/>
      <c r="I315" s="152" t="n"/>
      <c r="J315" s="150" t="n"/>
      <c r="K315" s="150" t="n"/>
      <c r="L315" s="150" t="n"/>
      <c r="M315" s="152" t="n"/>
      <c r="N315" s="150" t="n"/>
      <c r="O315" s="150" t="n"/>
      <c r="P315" s="150" t="n"/>
      <c r="Q315" s="151" t="n"/>
      <c r="R315" s="150" t="n"/>
      <c r="S315" s="150" t="n"/>
      <c r="T315" s="150" t="n"/>
      <c r="U315" s="152" t="n"/>
      <c r="V315" s="150" t="n"/>
      <c r="W315" s="150" t="n"/>
      <c r="X315" s="150" t="n"/>
      <c r="Y315" s="150" t="n"/>
      <c r="Z315" s="150" t="n"/>
      <c r="AA315" s="150" t="n"/>
      <c r="AB315" s="150" t="n"/>
      <c r="AC315" s="150" t="n"/>
      <c r="AD315" s="150" t="n"/>
      <c r="AE315" s="150" t="n"/>
      <c r="AF315" s="150" t="n"/>
      <c r="AG315" s="147">
        <f>IF(OR(C315="",G315="",G315=0),"",IFERROR(INDEX(Lists!$K$2:$K$12,MATCH(C315,Lists!$I$2:$I$12,0)),"AUD"))</f>
        <v/>
      </c>
      <c r="AH315" s="147">
        <f>IF(OR(G315="",G315=0),"",IF(G315&lt;1,TEXT(G315*100,"0")&amp;IFERROR(INDEX(Lists!$U$2:$U$12,MATCH(C315,Lists!$I$2:$I$12,0)),"c"),IFERROR(INDEX(Lists!$L$2:$L$12,MATCH(C315,Lists!$I$2:$I$12,0)),"$")&amp;IF(G315=INT(G315),TEXT(G315,"0"),TEXT(G315,"0.00")))&amp;" "&amp;AG315)</f>
        <v/>
      </c>
      <c r="AI315" s="147">
        <f>IF(X315="","",X315*IFERROR(INDEX(Lists!$M$2:$M$12,MATCH(C315,Lists!$I$2:$I$12,0)),1)/Lists!$Q$2)</f>
        <v/>
      </c>
      <c r="AJ315" s="147">
        <f>IF(Y315="","",Y315*IFERROR(INDEX(Lists!$M$2:$M$12,MATCH(C315,Lists!$I$2:$I$12,0)),1)/Lists!$Q$2)</f>
        <v/>
      </c>
      <c r="AK315" s="105" t="n"/>
      <c r="AL315" s="105" t="n"/>
      <c r="AM315" s="105" t="n"/>
      <c r="AN315" s="105" t="n"/>
      <c r="AO315" s="106" t="n"/>
    </row>
    <row r="316" ht="18" customHeight="1" s="74">
      <c r="A316" s="147">
        <f>IF(OR(F316="",C316="",D316=""),"",IFERROR(INDEX(Lists!$J$2:$J$12,MATCH(C316,Lists!$I$2:$I$12,0)),"XX")&amp;"-"&amp;D316&amp;"-"&amp;TEXT(SUMPRODUCT(($C$2:C316=C316)*($D$2:D316=D316)),"0000"))</f>
        <v/>
      </c>
      <c r="B316" s="152" t="n"/>
      <c r="C316" s="152" t="n"/>
      <c r="D316" s="152" t="n"/>
      <c r="E316" s="150" t="n"/>
      <c r="F316" s="152" t="n"/>
      <c r="G316" s="152" t="n"/>
      <c r="H316" s="152" t="n"/>
      <c r="I316" s="152" t="n"/>
      <c r="J316" s="150" t="n"/>
      <c r="K316" s="150" t="n"/>
      <c r="L316" s="150" t="n"/>
      <c r="M316" s="152" t="n"/>
      <c r="N316" s="150" t="n"/>
      <c r="O316" s="150" t="n"/>
      <c r="P316" s="150" t="n"/>
      <c r="Q316" s="151" t="n"/>
      <c r="R316" s="150" t="n"/>
      <c r="S316" s="150" t="n"/>
      <c r="T316" s="150" t="n"/>
      <c r="U316" s="152" t="n"/>
      <c r="V316" s="150" t="n"/>
      <c r="W316" s="150" t="n"/>
      <c r="X316" s="150" t="n"/>
      <c r="Y316" s="150" t="n"/>
      <c r="Z316" s="150" t="n"/>
      <c r="AA316" s="150" t="n"/>
      <c r="AB316" s="150" t="n"/>
      <c r="AC316" s="150" t="n"/>
      <c r="AD316" s="150" t="n"/>
      <c r="AE316" s="150" t="n"/>
      <c r="AF316" s="150" t="n"/>
      <c r="AG316" s="147">
        <f>IF(OR(C316="",G316="",G316=0),"",IFERROR(INDEX(Lists!$K$2:$K$12,MATCH(C316,Lists!$I$2:$I$12,0)),"AUD"))</f>
        <v/>
      </c>
      <c r="AH316" s="147">
        <f>IF(OR(G316="",G316=0),"",IF(G316&lt;1,TEXT(G316*100,"0")&amp;IFERROR(INDEX(Lists!$U$2:$U$12,MATCH(C316,Lists!$I$2:$I$12,0)),"c"),IFERROR(INDEX(Lists!$L$2:$L$12,MATCH(C316,Lists!$I$2:$I$12,0)),"$")&amp;IF(G316=INT(G316),TEXT(G316,"0"),TEXT(G316,"0.00")))&amp;" "&amp;AG316)</f>
        <v/>
      </c>
      <c r="AI316" s="147">
        <f>IF(X316="","",X316*IFERROR(INDEX(Lists!$M$2:$M$12,MATCH(C316,Lists!$I$2:$I$12,0)),1)/Lists!$Q$2)</f>
        <v/>
      </c>
      <c r="AJ316" s="147">
        <f>IF(Y316="","",Y316*IFERROR(INDEX(Lists!$M$2:$M$12,MATCH(C316,Lists!$I$2:$I$12,0)),1)/Lists!$Q$2)</f>
        <v/>
      </c>
      <c r="AK316" s="105" t="n"/>
      <c r="AL316" s="105" t="n"/>
      <c r="AM316" s="105" t="n"/>
      <c r="AN316" s="105" t="n"/>
      <c r="AO316" s="106" t="n"/>
    </row>
    <row r="317" ht="18" customHeight="1" s="74">
      <c r="A317" s="147">
        <f>IF(OR(F317="",C317="",D317=""),"",IFERROR(INDEX(Lists!$J$2:$J$12,MATCH(C317,Lists!$I$2:$I$12,0)),"XX")&amp;"-"&amp;D317&amp;"-"&amp;TEXT(SUMPRODUCT(($C$2:C317=C317)*($D$2:D317=D317)),"0000"))</f>
        <v/>
      </c>
      <c r="B317" s="152" t="n"/>
      <c r="C317" s="152" t="n"/>
      <c r="D317" s="152" t="n"/>
      <c r="E317" s="150" t="n"/>
      <c r="F317" s="152" t="n"/>
      <c r="G317" s="152" t="n"/>
      <c r="H317" s="152" t="n"/>
      <c r="I317" s="152" t="n"/>
      <c r="J317" s="150" t="n"/>
      <c r="K317" s="150" t="n"/>
      <c r="L317" s="150" t="n"/>
      <c r="M317" s="152" t="n"/>
      <c r="N317" s="150" t="n"/>
      <c r="O317" s="150" t="n"/>
      <c r="P317" s="150" t="n"/>
      <c r="Q317" s="151" t="n"/>
      <c r="R317" s="150" t="n"/>
      <c r="S317" s="150" t="n"/>
      <c r="T317" s="150" t="n"/>
      <c r="U317" s="152" t="n"/>
      <c r="V317" s="150" t="n"/>
      <c r="W317" s="150" t="n"/>
      <c r="X317" s="150" t="n"/>
      <c r="Y317" s="150" t="n"/>
      <c r="Z317" s="150" t="n"/>
      <c r="AA317" s="150" t="n"/>
      <c r="AB317" s="150" t="n"/>
      <c r="AC317" s="150" t="n"/>
      <c r="AD317" s="150" t="n"/>
      <c r="AE317" s="150" t="n"/>
      <c r="AF317" s="150" t="n"/>
      <c r="AG317" s="147">
        <f>IF(OR(C317="",G317="",G317=0),"",IFERROR(INDEX(Lists!$K$2:$K$12,MATCH(C317,Lists!$I$2:$I$12,0)),"AUD"))</f>
        <v/>
      </c>
      <c r="AH317" s="147">
        <f>IF(OR(G317="",G317=0),"",IF(G317&lt;1,TEXT(G317*100,"0")&amp;IFERROR(INDEX(Lists!$U$2:$U$12,MATCH(C317,Lists!$I$2:$I$12,0)),"c"),IFERROR(INDEX(Lists!$L$2:$L$12,MATCH(C317,Lists!$I$2:$I$12,0)),"$")&amp;IF(G317=INT(G317),TEXT(G317,"0"),TEXT(G317,"0.00")))&amp;" "&amp;AG317)</f>
        <v/>
      </c>
      <c r="AI317" s="147">
        <f>IF(X317="","",X317*IFERROR(INDEX(Lists!$M$2:$M$12,MATCH(C317,Lists!$I$2:$I$12,0)),1)/Lists!$Q$2)</f>
        <v/>
      </c>
      <c r="AJ317" s="147">
        <f>IF(Y317="","",Y317*IFERROR(INDEX(Lists!$M$2:$M$12,MATCH(C317,Lists!$I$2:$I$12,0)),1)/Lists!$Q$2)</f>
        <v/>
      </c>
      <c r="AK317" s="105" t="n"/>
      <c r="AL317" s="105" t="n"/>
      <c r="AM317" s="105" t="n"/>
      <c r="AN317" s="105" t="n"/>
      <c r="AO317" s="106" t="n"/>
    </row>
    <row r="318" ht="18" customHeight="1" s="74">
      <c r="A318" s="147">
        <f>IF(OR(F318="",C318="",D318=""),"",IFERROR(INDEX(Lists!$J$2:$J$12,MATCH(C318,Lists!$I$2:$I$12,0)),"XX")&amp;"-"&amp;D318&amp;"-"&amp;TEXT(SUMPRODUCT(($C$2:C318=C318)*($D$2:D318=D318)),"0000"))</f>
        <v/>
      </c>
      <c r="B318" s="152" t="n"/>
      <c r="C318" s="152" t="n"/>
      <c r="D318" s="152" t="n"/>
      <c r="E318" s="150" t="n"/>
      <c r="F318" s="152" t="n"/>
      <c r="G318" s="152" t="n"/>
      <c r="H318" s="152" t="n"/>
      <c r="I318" s="152" t="n"/>
      <c r="J318" s="150" t="n"/>
      <c r="K318" s="150" t="n"/>
      <c r="L318" s="150" t="n"/>
      <c r="M318" s="152" t="n"/>
      <c r="N318" s="150" t="n"/>
      <c r="O318" s="150" t="n"/>
      <c r="P318" s="150" t="n"/>
      <c r="Q318" s="151" t="n"/>
      <c r="R318" s="150" t="n"/>
      <c r="S318" s="150" t="n"/>
      <c r="T318" s="150" t="n"/>
      <c r="U318" s="152" t="n"/>
      <c r="V318" s="150" t="n"/>
      <c r="W318" s="150" t="n"/>
      <c r="X318" s="150" t="n"/>
      <c r="Y318" s="150" t="n"/>
      <c r="Z318" s="150" t="n"/>
      <c r="AA318" s="150" t="n"/>
      <c r="AB318" s="150" t="n"/>
      <c r="AC318" s="150" t="n"/>
      <c r="AD318" s="150" t="n"/>
      <c r="AE318" s="150" t="n"/>
      <c r="AF318" s="150" t="n"/>
      <c r="AG318" s="147">
        <f>IF(OR(C318="",G318="",G318=0),"",IFERROR(INDEX(Lists!$K$2:$K$12,MATCH(C318,Lists!$I$2:$I$12,0)),"AUD"))</f>
        <v/>
      </c>
      <c r="AH318" s="147">
        <f>IF(OR(G318="",G318=0),"",IF(G318&lt;1,TEXT(G318*100,"0")&amp;IFERROR(INDEX(Lists!$U$2:$U$12,MATCH(C318,Lists!$I$2:$I$12,0)),"c"),IFERROR(INDEX(Lists!$L$2:$L$12,MATCH(C318,Lists!$I$2:$I$12,0)),"$")&amp;IF(G318=INT(G318),TEXT(G318,"0"),TEXT(G318,"0.00")))&amp;" "&amp;AG318)</f>
        <v/>
      </c>
      <c r="AI318" s="147">
        <f>IF(X318="","",X318*IFERROR(INDEX(Lists!$M$2:$M$12,MATCH(C318,Lists!$I$2:$I$12,0)),1)/Lists!$Q$2)</f>
        <v/>
      </c>
      <c r="AJ318" s="147">
        <f>IF(Y318="","",Y318*IFERROR(INDEX(Lists!$M$2:$M$12,MATCH(C318,Lists!$I$2:$I$12,0)),1)/Lists!$Q$2)</f>
        <v/>
      </c>
      <c r="AK318" s="105" t="n"/>
      <c r="AL318" s="105" t="n"/>
      <c r="AM318" s="105" t="n"/>
      <c r="AN318" s="105" t="n"/>
      <c r="AO318" s="106" t="n"/>
    </row>
    <row r="319" ht="18" customHeight="1" s="74">
      <c r="A319" s="147">
        <f>IF(OR(F319="",C319="",D319=""),"",IFERROR(INDEX(Lists!$J$2:$J$12,MATCH(C319,Lists!$I$2:$I$12,0)),"XX")&amp;"-"&amp;D319&amp;"-"&amp;TEXT(SUMPRODUCT(($C$2:C319=C319)*($D$2:D319=D319)),"0000"))</f>
        <v/>
      </c>
      <c r="B319" s="152" t="n"/>
      <c r="C319" s="152" t="n"/>
      <c r="D319" s="152" t="n"/>
      <c r="E319" s="150" t="n"/>
      <c r="F319" s="152" t="n"/>
      <c r="G319" s="152" t="n"/>
      <c r="H319" s="152" t="n"/>
      <c r="I319" s="152" t="n"/>
      <c r="J319" s="150" t="n"/>
      <c r="K319" s="150" t="n"/>
      <c r="L319" s="150" t="n"/>
      <c r="M319" s="152" t="n"/>
      <c r="N319" s="150" t="n"/>
      <c r="O319" s="150" t="n"/>
      <c r="P319" s="150" t="n"/>
      <c r="Q319" s="151" t="n"/>
      <c r="R319" s="150" t="n"/>
      <c r="S319" s="150" t="n"/>
      <c r="T319" s="150" t="n"/>
      <c r="U319" s="152" t="n"/>
      <c r="V319" s="150" t="n"/>
      <c r="W319" s="150" t="n"/>
      <c r="X319" s="150" t="n"/>
      <c r="Y319" s="150" t="n"/>
      <c r="Z319" s="150" t="n"/>
      <c r="AA319" s="150" t="n"/>
      <c r="AB319" s="150" t="n"/>
      <c r="AC319" s="150" t="n"/>
      <c r="AD319" s="150" t="n"/>
      <c r="AE319" s="150" t="n"/>
      <c r="AF319" s="150" t="n"/>
      <c r="AG319" s="147">
        <f>IF(OR(C319="",G319="",G319=0),"",IFERROR(INDEX(Lists!$K$2:$K$12,MATCH(C319,Lists!$I$2:$I$12,0)),"AUD"))</f>
        <v/>
      </c>
      <c r="AH319" s="147">
        <f>IF(OR(G319="",G319=0),"",IF(G319&lt;1,TEXT(G319*100,"0")&amp;IFERROR(INDEX(Lists!$U$2:$U$12,MATCH(C319,Lists!$I$2:$I$12,0)),"c"),IFERROR(INDEX(Lists!$L$2:$L$12,MATCH(C319,Lists!$I$2:$I$12,0)),"$")&amp;IF(G319=INT(G319),TEXT(G319,"0"),TEXT(G319,"0.00")))&amp;" "&amp;AG319)</f>
        <v/>
      </c>
      <c r="AI319" s="147">
        <f>IF(X319="","",X319*IFERROR(INDEX(Lists!$M$2:$M$12,MATCH(C319,Lists!$I$2:$I$12,0)),1)/Lists!$Q$2)</f>
        <v/>
      </c>
      <c r="AJ319" s="147">
        <f>IF(Y319="","",Y319*IFERROR(INDEX(Lists!$M$2:$M$12,MATCH(C319,Lists!$I$2:$I$12,0)),1)/Lists!$Q$2)</f>
        <v/>
      </c>
      <c r="AK319" s="105" t="n"/>
      <c r="AL319" s="105" t="n"/>
      <c r="AM319" s="105" t="n"/>
      <c r="AN319" s="105" t="n"/>
      <c r="AO319" s="106" t="n"/>
    </row>
    <row r="320" ht="18" customHeight="1" s="74">
      <c r="A320" s="147">
        <f>IF(OR(F320="",C320="",D320=""),"",IFERROR(INDEX(Lists!$J$2:$J$12,MATCH(C320,Lists!$I$2:$I$12,0)),"XX")&amp;"-"&amp;D320&amp;"-"&amp;TEXT(SUMPRODUCT(($C$2:C320=C320)*($D$2:D320=D320)),"0000"))</f>
        <v/>
      </c>
      <c r="B320" s="152" t="n"/>
      <c r="C320" s="152" t="n"/>
      <c r="D320" s="152" t="n"/>
      <c r="E320" s="150" t="n"/>
      <c r="F320" s="152" t="n"/>
      <c r="G320" s="152" t="n"/>
      <c r="H320" s="152" t="n"/>
      <c r="I320" s="152" t="n"/>
      <c r="J320" s="150" t="n"/>
      <c r="K320" s="150" t="n"/>
      <c r="L320" s="150" t="n"/>
      <c r="M320" s="152" t="n"/>
      <c r="N320" s="150" t="n"/>
      <c r="O320" s="150" t="n"/>
      <c r="P320" s="150" t="n"/>
      <c r="Q320" s="151" t="n"/>
      <c r="R320" s="150" t="n"/>
      <c r="S320" s="150" t="n"/>
      <c r="T320" s="150" t="n"/>
      <c r="U320" s="152" t="n"/>
      <c r="V320" s="150" t="n"/>
      <c r="W320" s="150" t="n"/>
      <c r="X320" s="150" t="n"/>
      <c r="Y320" s="150" t="n"/>
      <c r="Z320" s="150" t="n"/>
      <c r="AA320" s="150" t="n"/>
      <c r="AB320" s="150" t="n"/>
      <c r="AC320" s="150" t="n"/>
      <c r="AD320" s="150" t="n"/>
      <c r="AE320" s="150" t="n"/>
      <c r="AF320" s="150" t="n"/>
      <c r="AG320" s="147">
        <f>IF(OR(C320="",G320="",G320=0),"",IFERROR(INDEX(Lists!$K$2:$K$12,MATCH(C320,Lists!$I$2:$I$12,0)),"AUD"))</f>
        <v/>
      </c>
      <c r="AH320" s="147">
        <f>IF(OR(G320="",G320=0),"",IF(G320&lt;1,TEXT(G320*100,"0")&amp;IFERROR(INDEX(Lists!$U$2:$U$12,MATCH(C320,Lists!$I$2:$I$12,0)),"c"),IFERROR(INDEX(Lists!$L$2:$L$12,MATCH(C320,Lists!$I$2:$I$12,0)),"$")&amp;IF(G320=INT(G320),TEXT(G320,"0"),TEXT(G320,"0.00")))&amp;" "&amp;AG320)</f>
        <v/>
      </c>
      <c r="AI320" s="147">
        <f>IF(X320="","",X320*IFERROR(INDEX(Lists!$M$2:$M$12,MATCH(C320,Lists!$I$2:$I$12,0)),1)/Lists!$Q$2)</f>
        <v/>
      </c>
      <c r="AJ320" s="147">
        <f>IF(Y320="","",Y320*IFERROR(INDEX(Lists!$M$2:$M$12,MATCH(C320,Lists!$I$2:$I$12,0)),1)/Lists!$Q$2)</f>
        <v/>
      </c>
      <c r="AK320" s="105" t="n"/>
      <c r="AL320" s="105" t="n"/>
      <c r="AM320" s="105" t="n"/>
      <c r="AN320" s="105" t="n"/>
      <c r="AO320" s="106" t="n"/>
    </row>
    <row r="321" ht="18" customHeight="1" s="74">
      <c r="A321" s="147">
        <f>IF(OR(F321="",C321="",D321=""),"",IFERROR(INDEX(Lists!$J$2:$J$12,MATCH(C321,Lists!$I$2:$I$12,0)),"XX")&amp;"-"&amp;D321&amp;"-"&amp;TEXT(SUMPRODUCT(($C$2:C321=C321)*($D$2:D321=D321)),"0000"))</f>
        <v/>
      </c>
      <c r="B321" s="152" t="n"/>
      <c r="C321" s="152" t="n"/>
      <c r="D321" s="152" t="n"/>
      <c r="E321" s="150" t="n"/>
      <c r="F321" s="152" t="n"/>
      <c r="G321" s="152" t="n"/>
      <c r="H321" s="152" t="n"/>
      <c r="I321" s="152" t="n"/>
      <c r="J321" s="150" t="n"/>
      <c r="K321" s="150" t="n"/>
      <c r="L321" s="150" t="n"/>
      <c r="M321" s="152" t="n"/>
      <c r="N321" s="150" t="n"/>
      <c r="O321" s="150" t="n"/>
      <c r="P321" s="150" t="n"/>
      <c r="Q321" s="151" t="n"/>
      <c r="R321" s="150" t="n"/>
      <c r="S321" s="150" t="n"/>
      <c r="T321" s="150" t="n"/>
      <c r="U321" s="152" t="n"/>
      <c r="V321" s="150" t="n"/>
      <c r="W321" s="150" t="n"/>
      <c r="X321" s="150" t="n"/>
      <c r="Y321" s="150" t="n"/>
      <c r="Z321" s="150" t="n"/>
      <c r="AA321" s="150" t="n"/>
      <c r="AB321" s="150" t="n"/>
      <c r="AC321" s="150" t="n"/>
      <c r="AD321" s="150" t="n"/>
      <c r="AE321" s="150" t="n"/>
      <c r="AF321" s="150" t="n"/>
      <c r="AG321" s="147">
        <f>IF(OR(C321="",G321="",G321=0),"",IFERROR(INDEX(Lists!$K$2:$K$12,MATCH(C321,Lists!$I$2:$I$12,0)),"AUD"))</f>
        <v/>
      </c>
      <c r="AH321" s="147">
        <f>IF(OR(G321="",G321=0),"",IF(G321&lt;1,TEXT(G321*100,"0")&amp;IFERROR(INDEX(Lists!$U$2:$U$12,MATCH(C321,Lists!$I$2:$I$12,0)),"c"),IFERROR(INDEX(Lists!$L$2:$L$12,MATCH(C321,Lists!$I$2:$I$12,0)),"$")&amp;IF(G321=INT(G321),TEXT(G321,"0"),TEXT(G321,"0.00")))&amp;" "&amp;AG321)</f>
        <v/>
      </c>
      <c r="AI321" s="147">
        <f>IF(X321="","",X321*IFERROR(INDEX(Lists!$M$2:$M$12,MATCH(C321,Lists!$I$2:$I$12,0)),1)/Lists!$Q$2)</f>
        <v/>
      </c>
      <c r="AJ321" s="147">
        <f>IF(Y321="","",Y321*IFERROR(INDEX(Lists!$M$2:$M$12,MATCH(C321,Lists!$I$2:$I$12,0)),1)/Lists!$Q$2)</f>
        <v/>
      </c>
      <c r="AK321" s="105" t="n"/>
      <c r="AL321" s="105" t="n"/>
      <c r="AM321" s="105" t="n"/>
      <c r="AN321" s="105" t="n"/>
      <c r="AO321" s="106" t="n"/>
    </row>
    <row r="322" ht="18" customHeight="1" s="74">
      <c r="A322" s="147">
        <f>IF(OR(F322="",C322="",D322=""),"",IFERROR(INDEX(Lists!$J$2:$J$12,MATCH(C322,Lists!$I$2:$I$12,0)),"XX")&amp;"-"&amp;D322&amp;"-"&amp;TEXT(SUMPRODUCT(($C$2:C322=C322)*($D$2:D322=D322)),"0000"))</f>
        <v/>
      </c>
      <c r="B322" s="152" t="n"/>
      <c r="C322" s="152" t="n"/>
      <c r="D322" s="152" t="n"/>
      <c r="E322" s="150" t="n"/>
      <c r="F322" s="152" t="n"/>
      <c r="G322" s="152" t="n"/>
      <c r="H322" s="152" t="n"/>
      <c r="I322" s="152" t="n"/>
      <c r="J322" s="150" t="n"/>
      <c r="K322" s="150" t="n"/>
      <c r="L322" s="150" t="n"/>
      <c r="M322" s="152" t="n"/>
      <c r="N322" s="150" t="n"/>
      <c r="O322" s="150" t="n"/>
      <c r="P322" s="150" t="n"/>
      <c r="Q322" s="151" t="n"/>
      <c r="R322" s="150" t="n"/>
      <c r="S322" s="150" t="n"/>
      <c r="T322" s="150" t="n"/>
      <c r="U322" s="152" t="n"/>
      <c r="V322" s="150" t="n"/>
      <c r="W322" s="150" t="n"/>
      <c r="X322" s="150" t="n"/>
      <c r="Y322" s="150" t="n"/>
      <c r="Z322" s="150" t="n"/>
      <c r="AA322" s="150" t="n"/>
      <c r="AB322" s="150" t="n"/>
      <c r="AC322" s="150" t="n"/>
      <c r="AD322" s="150" t="n"/>
      <c r="AE322" s="150" t="n"/>
      <c r="AF322" s="150" t="n"/>
      <c r="AG322" s="147">
        <f>IF(OR(C322="",G322="",G322=0),"",IFERROR(INDEX(Lists!$K$2:$K$12,MATCH(C322,Lists!$I$2:$I$12,0)),"AUD"))</f>
        <v/>
      </c>
      <c r="AH322" s="147">
        <f>IF(OR(G322="",G322=0),"",IF(G322&lt;1,TEXT(G322*100,"0")&amp;IFERROR(INDEX(Lists!$U$2:$U$12,MATCH(C322,Lists!$I$2:$I$12,0)),"c"),IFERROR(INDEX(Lists!$L$2:$L$12,MATCH(C322,Lists!$I$2:$I$12,0)),"$")&amp;IF(G322=INT(G322),TEXT(G322,"0"),TEXT(G322,"0.00")))&amp;" "&amp;AG322)</f>
        <v/>
      </c>
      <c r="AI322" s="147">
        <f>IF(X322="","",X322*IFERROR(INDEX(Lists!$M$2:$M$12,MATCH(C322,Lists!$I$2:$I$12,0)),1)/Lists!$Q$2)</f>
        <v/>
      </c>
      <c r="AJ322" s="147">
        <f>IF(Y322="","",Y322*IFERROR(INDEX(Lists!$M$2:$M$12,MATCH(C322,Lists!$I$2:$I$12,0)),1)/Lists!$Q$2)</f>
        <v/>
      </c>
      <c r="AK322" s="105" t="n"/>
      <c r="AL322" s="105" t="n"/>
      <c r="AM322" s="105" t="n"/>
      <c r="AN322" s="105" t="n"/>
      <c r="AO322" s="106" t="n"/>
    </row>
    <row r="323" ht="18" customHeight="1" s="74">
      <c r="A323" s="147">
        <f>IF(OR(F323="",C323="",D323=""),"",IFERROR(INDEX(Lists!$J$2:$J$12,MATCH(C323,Lists!$I$2:$I$12,0)),"XX")&amp;"-"&amp;D323&amp;"-"&amp;TEXT(SUMPRODUCT(($C$2:C323=C323)*($D$2:D323=D323)),"0000"))</f>
        <v/>
      </c>
      <c r="B323" s="152" t="n"/>
      <c r="C323" s="152" t="n"/>
      <c r="D323" s="152" t="n"/>
      <c r="E323" s="150" t="n"/>
      <c r="F323" s="152" t="n"/>
      <c r="G323" s="152" t="n"/>
      <c r="H323" s="152" t="n"/>
      <c r="I323" s="152" t="n"/>
      <c r="J323" s="150" t="n"/>
      <c r="K323" s="150" t="n"/>
      <c r="L323" s="150" t="n"/>
      <c r="M323" s="152" t="n"/>
      <c r="N323" s="150" t="n"/>
      <c r="O323" s="150" t="n"/>
      <c r="P323" s="150" t="n"/>
      <c r="Q323" s="151" t="n"/>
      <c r="R323" s="150" t="n"/>
      <c r="S323" s="150" t="n"/>
      <c r="T323" s="150" t="n"/>
      <c r="U323" s="152" t="n"/>
      <c r="V323" s="150" t="n"/>
      <c r="W323" s="150" t="n"/>
      <c r="X323" s="150" t="n"/>
      <c r="Y323" s="150" t="n"/>
      <c r="Z323" s="150" t="n"/>
      <c r="AA323" s="150" t="n"/>
      <c r="AB323" s="150" t="n"/>
      <c r="AC323" s="150" t="n"/>
      <c r="AD323" s="150" t="n"/>
      <c r="AE323" s="150" t="n"/>
      <c r="AF323" s="150" t="n"/>
      <c r="AG323" s="147">
        <f>IF(OR(C323="",G323="",G323=0),"",IFERROR(INDEX(Lists!$K$2:$K$12,MATCH(C323,Lists!$I$2:$I$12,0)),"AUD"))</f>
        <v/>
      </c>
      <c r="AH323" s="147">
        <f>IF(OR(G323="",G323=0),"",IF(G323&lt;1,TEXT(G323*100,"0")&amp;IFERROR(INDEX(Lists!$U$2:$U$12,MATCH(C323,Lists!$I$2:$I$12,0)),"c"),IFERROR(INDEX(Lists!$L$2:$L$12,MATCH(C323,Lists!$I$2:$I$12,0)),"$")&amp;IF(G323=INT(G323),TEXT(G323,"0"),TEXT(G323,"0.00")))&amp;" "&amp;AG323)</f>
        <v/>
      </c>
      <c r="AI323" s="147">
        <f>IF(X323="","",X323*IFERROR(INDEX(Lists!$M$2:$M$12,MATCH(C323,Lists!$I$2:$I$12,0)),1)/Lists!$Q$2)</f>
        <v/>
      </c>
      <c r="AJ323" s="147">
        <f>IF(Y323="","",Y323*IFERROR(INDEX(Lists!$M$2:$M$12,MATCH(C323,Lists!$I$2:$I$12,0)),1)/Lists!$Q$2)</f>
        <v/>
      </c>
      <c r="AK323" s="105" t="n"/>
      <c r="AL323" s="105" t="n"/>
      <c r="AM323" s="105" t="n"/>
      <c r="AN323" s="105" t="n"/>
      <c r="AO323" s="106" t="n"/>
    </row>
    <row r="324" ht="18" customHeight="1" s="74">
      <c r="A324" s="147">
        <f>IF(OR(F324="",C324="",D324=""),"",IFERROR(INDEX(Lists!$J$2:$J$12,MATCH(C324,Lists!$I$2:$I$12,0)),"XX")&amp;"-"&amp;D324&amp;"-"&amp;TEXT(SUMPRODUCT(($C$2:C324=C324)*($D$2:D324=D324)),"0000"))</f>
        <v/>
      </c>
      <c r="B324" s="152" t="n"/>
      <c r="C324" s="152" t="n"/>
      <c r="D324" s="152" t="n"/>
      <c r="E324" s="150" t="n"/>
      <c r="F324" s="152" t="n"/>
      <c r="G324" s="152" t="n"/>
      <c r="H324" s="152" t="n"/>
      <c r="I324" s="152" t="n"/>
      <c r="J324" s="150" t="n"/>
      <c r="K324" s="150" t="n"/>
      <c r="L324" s="150" t="n"/>
      <c r="M324" s="152" t="n"/>
      <c r="N324" s="150" t="n"/>
      <c r="O324" s="150" t="n"/>
      <c r="P324" s="150" t="n"/>
      <c r="Q324" s="151" t="n"/>
      <c r="R324" s="150" t="n"/>
      <c r="S324" s="150" t="n"/>
      <c r="T324" s="150" t="n"/>
      <c r="U324" s="152" t="n"/>
      <c r="V324" s="150" t="n"/>
      <c r="W324" s="150" t="n"/>
      <c r="X324" s="150" t="n"/>
      <c r="Y324" s="150" t="n"/>
      <c r="Z324" s="150" t="n"/>
      <c r="AA324" s="150" t="n"/>
      <c r="AB324" s="150" t="n"/>
      <c r="AC324" s="150" t="n"/>
      <c r="AD324" s="150" t="n"/>
      <c r="AE324" s="150" t="n"/>
      <c r="AF324" s="150" t="n"/>
      <c r="AG324" s="147">
        <f>IF(OR(C324="",G324="",G324=0),"",IFERROR(INDEX(Lists!$K$2:$K$12,MATCH(C324,Lists!$I$2:$I$12,0)),"AUD"))</f>
        <v/>
      </c>
      <c r="AH324" s="147">
        <f>IF(OR(G324="",G324=0),"",IF(G324&lt;1,TEXT(G324*100,"0")&amp;IFERROR(INDEX(Lists!$U$2:$U$12,MATCH(C324,Lists!$I$2:$I$12,0)),"c"),IFERROR(INDEX(Lists!$L$2:$L$12,MATCH(C324,Lists!$I$2:$I$12,0)),"$")&amp;IF(G324=INT(G324),TEXT(G324,"0"),TEXT(G324,"0.00")))&amp;" "&amp;AG324)</f>
        <v/>
      </c>
      <c r="AI324" s="147">
        <f>IF(X324="","",X324*IFERROR(INDEX(Lists!$M$2:$M$12,MATCH(C324,Lists!$I$2:$I$12,0)),1)/Lists!$Q$2)</f>
        <v/>
      </c>
      <c r="AJ324" s="147">
        <f>IF(Y324="","",Y324*IFERROR(INDEX(Lists!$M$2:$M$12,MATCH(C324,Lists!$I$2:$I$12,0)),1)/Lists!$Q$2)</f>
        <v/>
      </c>
      <c r="AK324" s="105" t="n"/>
      <c r="AL324" s="105" t="n"/>
      <c r="AM324" s="105" t="n"/>
      <c r="AN324" s="105" t="n"/>
      <c r="AO324" s="106" t="n"/>
    </row>
    <row r="325" ht="18" customHeight="1" s="74">
      <c r="A325" s="147">
        <f>IF(OR(F325="",C325="",D325=""),"",IFERROR(INDEX(Lists!$J$2:$J$12,MATCH(C325,Lists!$I$2:$I$12,0)),"XX")&amp;"-"&amp;D325&amp;"-"&amp;TEXT(SUMPRODUCT(($C$2:C325=C325)*($D$2:D325=D325)),"0000"))</f>
        <v/>
      </c>
      <c r="B325" s="152" t="n"/>
      <c r="C325" s="152" t="n"/>
      <c r="D325" s="152" t="n"/>
      <c r="E325" s="150" t="n"/>
      <c r="F325" s="152" t="n"/>
      <c r="G325" s="152" t="n"/>
      <c r="H325" s="152" t="n"/>
      <c r="I325" s="152" t="n"/>
      <c r="J325" s="150" t="n"/>
      <c r="K325" s="150" t="n"/>
      <c r="L325" s="150" t="n"/>
      <c r="M325" s="152" t="n"/>
      <c r="N325" s="150" t="n"/>
      <c r="O325" s="150" t="n"/>
      <c r="P325" s="150" t="n"/>
      <c r="Q325" s="151" t="n"/>
      <c r="R325" s="150" t="n"/>
      <c r="S325" s="150" t="n"/>
      <c r="T325" s="150" t="n"/>
      <c r="U325" s="152" t="n"/>
      <c r="V325" s="150" t="n"/>
      <c r="W325" s="150" t="n"/>
      <c r="X325" s="150" t="n"/>
      <c r="Y325" s="150" t="n"/>
      <c r="Z325" s="150" t="n"/>
      <c r="AA325" s="150" t="n"/>
      <c r="AB325" s="150" t="n"/>
      <c r="AC325" s="150" t="n"/>
      <c r="AD325" s="150" t="n"/>
      <c r="AE325" s="150" t="n"/>
      <c r="AF325" s="150" t="n"/>
      <c r="AG325" s="147">
        <f>IF(OR(C325="",G325="",G325=0),"",IFERROR(INDEX(Lists!$K$2:$K$12,MATCH(C325,Lists!$I$2:$I$12,0)),"AUD"))</f>
        <v/>
      </c>
      <c r="AH325" s="147">
        <f>IF(OR(G325="",G325=0),"",IF(G325&lt;1,TEXT(G325*100,"0")&amp;IFERROR(INDEX(Lists!$U$2:$U$12,MATCH(C325,Lists!$I$2:$I$12,0)),"c"),IFERROR(INDEX(Lists!$L$2:$L$12,MATCH(C325,Lists!$I$2:$I$12,0)),"$")&amp;IF(G325=INT(G325),TEXT(G325,"0"),TEXT(G325,"0.00")))&amp;" "&amp;AG325)</f>
        <v/>
      </c>
      <c r="AI325" s="147">
        <f>IF(X325="","",X325*IFERROR(INDEX(Lists!$M$2:$M$12,MATCH(C325,Lists!$I$2:$I$12,0)),1)/Lists!$Q$2)</f>
        <v/>
      </c>
      <c r="AJ325" s="147">
        <f>IF(Y325="","",Y325*IFERROR(INDEX(Lists!$M$2:$M$12,MATCH(C325,Lists!$I$2:$I$12,0)),1)/Lists!$Q$2)</f>
        <v/>
      </c>
      <c r="AK325" s="105" t="n"/>
      <c r="AL325" s="105" t="n"/>
      <c r="AM325" s="105" t="n"/>
      <c r="AN325" s="105" t="n"/>
      <c r="AO325" s="106" t="n"/>
    </row>
    <row r="326" ht="18" customHeight="1" s="74">
      <c r="A326" s="147">
        <f>IF(OR(F326="",C326="",D326=""),"",IFERROR(INDEX(Lists!$J$2:$J$12,MATCH(C326,Lists!$I$2:$I$12,0)),"XX")&amp;"-"&amp;D326&amp;"-"&amp;TEXT(SUMPRODUCT(($C$2:C326=C326)*($D$2:D326=D326)),"0000"))</f>
        <v/>
      </c>
      <c r="B326" s="152" t="n"/>
      <c r="C326" s="152" t="n"/>
      <c r="D326" s="152" t="n"/>
      <c r="E326" s="150" t="n"/>
      <c r="F326" s="152" t="n"/>
      <c r="G326" s="152" t="n"/>
      <c r="H326" s="152" t="n"/>
      <c r="I326" s="152" t="n"/>
      <c r="J326" s="150" t="n"/>
      <c r="K326" s="150" t="n"/>
      <c r="L326" s="150" t="n"/>
      <c r="M326" s="152" t="n"/>
      <c r="N326" s="150" t="n"/>
      <c r="O326" s="150" t="n"/>
      <c r="P326" s="150" t="n"/>
      <c r="Q326" s="151" t="n"/>
      <c r="R326" s="150" t="n"/>
      <c r="S326" s="150" t="n"/>
      <c r="T326" s="150" t="n"/>
      <c r="U326" s="152" t="n"/>
      <c r="V326" s="150" t="n"/>
      <c r="W326" s="150" t="n"/>
      <c r="X326" s="150" t="n"/>
      <c r="Y326" s="150" t="n"/>
      <c r="Z326" s="150" t="n"/>
      <c r="AA326" s="150" t="n"/>
      <c r="AB326" s="150" t="n"/>
      <c r="AC326" s="150" t="n"/>
      <c r="AD326" s="150" t="n"/>
      <c r="AE326" s="150" t="n"/>
      <c r="AF326" s="150" t="n"/>
      <c r="AG326" s="147">
        <f>IF(OR(C326="",G326="",G326=0),"",IFERROR(INDEX(Lists!$K$2:$K$12,MATCH(C326,Lists!$I$2:$I$12,0)),"AUD"))</f>
        <v/>
      </c>
      <c r="AH326" s="147">
        <f>IF(OR(G326="",G326=0),"",IF(G326&lt;1,TEXT(G326*100,"0")&amp;IFERROR(INDEX(Lists!$U$2:$U$12,MATCH(C326,Lists!$I$2:$I$12,0)),"c"),IFERROR(INDEX(Lists!$L$2:$L$12,MATCH(C326,Lists!$I$2:$I$12,0)),"$")&amp;IF(G326=INT(G326),TEXT(G326,"0"),TEXT(G326,"0.00")))&amp;" "&amp;AG326)</f>
        <v/>
      </c>
      <c r="AI326" s="147">
        <f>IF(X326="","",X326*IFERROR(INDEX(Lists!$M$2:$M$12,MATCH(C326,Lists!$I$2:$I$12,0)),1)/Lists!$Q$2)</f>
        <v/>
      </c>
      <c r="AJ326" s="147">
        <f>IF(Y326="","",Y326*IFERROR(INDEX(Lists!$M$2:$M$12,MATCH(C326,Lists!$I$2:$I$12,0)),1)/Lists!$Q$2)</f>
        <v/>
      </c>
      <c r="AK326" s="105" t="n"/>
      <c r="AL326" s="105" t="n"/>
      <c r="AM326" s="105" t="n"/>
      <c r="AN326" s="105" t="n"/>
      <c r="AO326" s="106" t="n"/>
    </row>
    <row r="327" ht="18" customHeight="1" s="74">
      <c r="A327" s="147">
        <f>IF(OR(F327="",C327="",D327=""),"",IFERROR(INDEX(Lists!$J$2:$J$12,MATCH(C327,Lists!$I$2:$I$12,0)),"XX")&amp;"-"&amp;D327&amp;"-"&amp;TEXT(SUMPRODUCT(($C$2:C327=C327)*($D$2:D327=D327)),"0000"))</f>
        <v/>
      </c>
      <c r="B327" s="152" t="n"/>
      <c r="C327" s="152" t="n"/>
      <c r="D327" s="152" t="n"/>
      <c r="E327" s="150" t="n"/>
      <c r="F327" s="152" t="n"/>
      <c r="G327" s="152" t="n"/>
      <c r="H327" s="152" t="n"/>
      <c r="I327" s="152" t="n"/>
      <c r="J327" s="150" t="n"/>
      <c r="K327" s="150" t="n"/>
      <c r="L327" s="150" t="n"/>
      <c r="M327" s="152" t="n"/>
      <c r="N327" s="150" t="n"/>
      <c r="O327" s="150" t="n"/>
      <c r="P327" s="150" t="n"/>
      <c r="Q327" s="151" t="n"/>
      <c r="R327" s="150" t="n"/>
      <c r="S327" s="150" t="n"/>
      <c r="T327" s="150" t="n"/>
      <c r="U327" s="152" t="n"/>
      <c r="V327" s="150" t="n"/>
      <c r="W327" s="150" t="n"/>
      <c r="X327" s="150" t="n"/>
      <c r="Y327" s="150" t="n"/>
      <c r="Z327" s="150" t="n"/>
      <c r="AA327" s="150" t="n"/>
      <c r="AB327" s="150" t="n"/>
      <c r="AC327" s="150" t="n"/>
      <c r="AD327" s="150" t="n"/>
      <c r="AE327" s="150" t="n"/>
      <c r="AF327" s="150" t="n"/>
      <c r="AG327" s="147">
        <f>IF(OR(C327="",G327="",G327=0),"",IFERROR(INDEX(Lists!$K$2:$K$12,MATCH(C327,Lists!$I$2:$I$12,0)),"AUD"))</f>
        <v/>
      </c>
      <c r="AH327" s="147">
        <f>IF(OR(G327="",G327=0),"",IF(G327&lt;1,TEXT(G327*100,"0")&amp;IFERROR(INDEX(Lists!$U$2:$U$12,MATCH(C327,Lists!$I$2:$I$12,0)),"c"),IFERROR(INDEX(Lists!$L$2:$L$12,MATCH(C327,Lists!$I$2:$I$12,0)),"$")&amp;IF(G327=INT(G327),TEXT(G327,"0"),TEXT(G327,"0.00")))&amp;" "&amp;AG327)</f>
        <v/>
      </c>
      <c r="AI327" s="147">
        <f>IF(X327="","",X327*IFERROR(INDEX(Lists!$M$2:$M$12,MATCH(C327,Lists!$I$2:$I$12,0)),1)/Lists!$Q$2)</f>
        <v/>
      </c>
      <c r="AJ327" s="147">
        <f>IF(Y327="","",Y327*IFERROR(INDEX(Lists!$M$2:$M$12,MATCH(C327,Lists!$I$2:$I$12,0)),1)/Lists!$Q$2)</f>
        <v/>
      </c>
      <c r="AK327" s="105" t="n"/>
      <c r="AL327" s="105" t="n"/>
      <c r="AM327" s="105" t="n"/>
      <c r="AN327" s="105" t="n"/>
      <c r="AO327" s="106" t="n"/>
    </row>
    <row r="328" ht="18" customHeight="1" s="74">
      <c r="A328" s="147">
        <f>IF(OR(F328="",C328="",D328=""),"",IFERROR(INDEX(Lists!$J$2:$J$12,MATCH(C328,Lists!$I$2:$I$12,0)),"XX")&amp;"-"&amp;D328&amp;"-"&amp;TEXT(SUMPRODUCT(($C$2:C328=C328)*($D$2:D328=D328)),"0000"))</f>
        <v/>
      </c>
      <c r="B328" s="152" t="n"/>
      <c r="C328" s="152" t="n"/>
      <c r="D328" s="152" t="n"/>
      <c r="E328" s="150" t="n"/>
      <c r="F328" s="152" t="n"/>
      <c r="G328" s="152" t="n"/>
      <c r="H328" s="152" t="n"/>
      <c r="I328" s="152" t="n"/>
      <c r="J328" s="150" t="n"/>
      <c r="K328" s="150" t="n"/>
      <c r="L328" s="150" t="n"/>
      <c r="M328" s="152" t="n"/>
      <c r="N328" s="150" t="n"/>
      <c r="O328" s="150" t="n"/>
      <c r="P328" s="150" t="n"/>
      <c r="Q328" s="151" t="n"/>
      <c r="R328" s="150" t="n"/>
      <c r="S328" s="150" t="n"/>
      <c r="T328" s="150" t="n"/>
      <c r="U328" s="152" t="n"/>
      <c r="V328" s="150" t="n"/>
      <c r="W328" s="150" t="n"/>
      <c r="X328" s="150" t="n"/>
      <c r="Y328" s="150" t="n"/>
      <c r="Z328" s="150" t="n"/>
      <c r="AA328" s="150" t="n"/>
      <c r="AB328" s="150" t="n"/>
      <c r="AC328" s="150" t="n"/>
      <c r="AD328" s="150" t="n"/>
      <c r="AE328" s="150" t="n"/>
      <c r="AF328" s="150" t="n"/>
      <c r="AG328" s="147">
        <f>IF(OR(C328="",G328="",G328=0),"",IFERROR(INDEX(Lists!$K$2:$K$12,MATCH(C328,Lists!$I$2:$I$12,0)),"AUD"))</f>
        <v/>
      </c>
      <c r="AH328" s="147">
        <f>IF(OR(G328="",G328=0),"",IF(G328&lt;1,TEXT(G328*100,"0")&amp;IFERROR(INDEX(Lists!$U$2:$U$12,MATCH(C328,Lists!$I$2:$I$12,0)),"c"),IFERROR(INDEX(Lists!$L$2:$L$12,MATCH(C328,Lists!$I$2:$I$12,0)),"$")&amp;IF(G328=INT(G328),TEXT(G328,"0"),TEXT(G328,"0.00")))&amp;" "&amp;AG328)</f>
        <v/>
      </c>
      <c r="AI328" s="147">
        <f>IF(X328="","",X328*IFERROR(INDEX(Lists!$M$2:$M$12,MATCH(C328,Lists!$I$2:$I$12,0)),1)/Lists!$Q$2)</f>
        <v/>
      </c>
      <c r="AJ328" s="147">
        <f>IF(Y328="","",Y328*IFERROR(INDEX(Lists!$M$2:$M$12,MATCH(C328,Lists!$I$2:$I$12,0)),1)/Lists!$Q$2)</f>
        <v/>
      </c>
      <c r="AK328" s="105" t="n"/>
      <c r="AL328" s="105" t="n"/>
      <c r="AM328" s="105" t="n"/>
      <c r="AN328" s="105" t="n"/>
      <c r="AO328" s="106" t="n"/>
    </row>
    <row r="329" ht="18" customHeight="1" s="74">
      <c r="A329" s="147">
        <f>IF(OR(F329="",C329="",D329=""),"",IFERROR(INDEX(Lists!$J$2:$J$12,MATCH(C329,Lists!$I$2:$I$12,0)),"XX")&amp;"-"&amp;D329&amp;"-"&amp;TEXT(SUMPRODUCT(($C$2:C329=C329)*($D$2:D329=D329)),"0000"))</f>
        <v/>
      </c>
      <c r="B329" s="152" t="n"/>
      <c r="C329" s="152" t="n"/>
      <c r="D329" s="152" t="n"/>
      <c r="E329" s="150" t="n"/>
      <c r="F329" s="152" t="n"/>
      <c r="G329" s="152" t="n"/>
      <c r="H329" s="152" t="n"/>
      <c r="I329" s="152" t="n"/>
      <c r="J329" s="150" t="n"/>
      <c r="K329" s="150" t="n"/>
      <c r="L329" s="150" t="n"/>
      <c r="M329" s="152" t="n"/>
      <c r="N329" s="150" t="n"/>
      <c r="O329" s="150" t="n"/>
      <c r="P329" s="150" t="n"/>
      <c r="Q329" s="151" t="n"/>
      <c r="R329" s="150" t="n"/>
      <c r="S329" s="150" t="n"/>
      <c r="T329" s="150" t="n"/>
      <c r="U329" s="152" t="n"/>
      <c r="V329" s="150" t="n"/>
      <c r="W329" s="150" t="n"/>
      <c r="X329" s="150" t="n"/>
      <c r="Y329" s="150" t="n"/>
      <c r="Z329" s="150" t="n"/>
      <c r="AA329" s="150" t="n"/>
      <c r="AB329" s="150" t="n"/>
      <c r="AC329" s="150" t="n"/>
      <c r="AD329" s="150" t="n"/>
      <c r="AE329" s="150" t="n"/>
      <c r="AF329" s="150" t="n"/>
      <c r="AG329" s="147">
        <f>IF(OR(C329="",G329="",G329=0),"",IFERROR(INDEX(Lists!$K$2:$K$12,MATCH(C329,Lists!$I$2:$I$12,0)),"AUD"))</f>
        <v/>
      </c>
      <c r="AH329" s="147">
        <f>IF(OR(G329="",G329=0),"",IF(G329&lt;1,TEXT(G329*100,"0")&amp;IFERROR(INDEX(Lists!$U$2:$U$12,MATCH(C329,Lists!$I$2:$I$12,0)),"c"),IFERROR(INDEX(Lists!$L$2:$L$12,MATCH(C329,Lists!$I$2:$I$12,0)),"$")&amp;IF(G329=INT(G329),TEXT(G329,"0"),TEXT(G329,"0.00")))&amp;" "&amp;AG329)</f>
        <v/>
      </c>
      <c r="AI329" s="147">
        <f>IF(X329="","",X329*IFERROR(INDEX(Lists!$M$2:$M$12,MATCH(C329,Lists!$I$2:$I$12,0)),1)/Lists!$Q$2)</f>
        <v/>
      </c>
      <c r="AJ329" s="147">
        <f>IF(Y329="","",Y329*IFERROR(INDEX(Lists!$M$2:$M$12,MATCH(C329,Lists!$I$2:$I$12,0)),1)/Lists!$Q$2)</f>
        <v/>
      </c>
      <c r="AK329" s="105" t="n"/>
      <c r="AL329" s="105" t="n"/>
      <c r="AM329" s="105" t="n"/>
      <c r="AN329" s="105" t="n"/>
      <c r="AO329" s="106" t="n"/>
    </row>
    <row r="330" ht="18" customHeight="1" s="74">
      <c r="A330" s="147">
        <f>IF(OR(F330="",C330="",D330=""),"",IFERROR(INDEX(Lists!$J$2:$J$12,MATCH(C330,Lists!$I$2:$I$12,0)),"XX")&amp;"-"&amp;D330&amp;"-"&amp;TEXT(SUMPRODUCT(($C$2:C330=C330)*($D$2:D330=D330)),"0000"))</f>
        <v/>
      </c>
      <c r="B330" s="152" t="n"/>
      <c r="C330" s="152" t="n"/>
      <c r="D330" s="152" t="n"/>
      <c r="E330" s="150" t="n"/>
      <c r="F330" s="152" t="n"/>
      <c r="G330" s="152" t="n"/>
      <c r="H330" s="152" t="n"/>
      <c r="I330" s="152" t="n"/>
      <c r="J330" s="150" t="n"/>
      <c r="K330" s="150" t="n"/>
      <c r="L330" s="150" t="n"/>
      <c r="M330" s="152" t="n"/>
      <c r="N330" s="150" t="n"/>
      <c r="O330" s="150" t="n"/>
      <c r="P330" s="150" t="n"/>
      <c r="Q330" s="151" t="n"/>
      <c r="R330" s="150" t="n"/>
      <c r="S330" s="150" t="n"/>
      <c r="T330" s="150" t="n"/>
      <c r="U330" s="152" t="n"/>
      <c r="V330" s="150" t="n"/>
      <c r="W330" s="150" t="n"/>
      <c r="X330" s="150" t="n"/>
      <c r="Y330" s="150" t="n"/>
      <c r="Z330" s="150" t="n"/>
      <c r="AA330" s="150" t="n"/>
      <c r="AB330" s="150" t="n"/>
      <c r="AC330" s="150" t="n"/>
      <c r="AD330" s="150" t="n"/>
      <c r="AE330" s="150" t="n"/>
      <c r="AF330" s="150" t="n"/>
      <c r="AG330" s="147">
        <f>IF(OR(C330="",G330="",G330=0),"",IFERROR(INDEX(Lists!$K$2:$K$12,MATCH(C330,Lists!$I$2:$I$12,0)),"AUD"))</f>
        <v/>
      </c>
      <c r="AH330" s="147">
        <f>IF(OR(G330="",G330=0),"",IF(G330&lt;1,TEXT(G330*100,"0")&amp;IFERROR(INDEX(Lists!$U$2:$U$12,MATCH(C330,Lists!$I$2:$I$12,0)),"c"),IFERROR(INDEX(Lists!$L$2:$L$12,MATCH(C330,Lists!$I$2:$I$12,0)),"$")&amp;IF(G330=INT(G330),TEXT(G330,"0"),TEXT(G330,"0.00")))&amp;" "&amp;AG330)</f>
        <v/>
      </c>
      <c r="AI330" s="147">
        <f>IF(X330="","",X330*IFERROR(INDEX(Lists!$M$2:$M$12,MATCH(C330,Lists!$I$2:$I$12,0)),1)/Lists!$Q$2)</f>
        <v/>
      </c>
      <c r="AJ330" s="147">
        <f>IF(Y330="","",Y330*IFERROR(INDEX(Lists!$M$2:$M$12,MATCH(C330,Lists!$I$2:$I$12,0)),1)/Lists!$Q$2)</f>
        <v/>
      </c>
      <c r="AK330" s="105" t="n"/>
      <c r="AL330" s="105" t="n"/>
      <c r="AM330" s="105" t="n"/>
      <c r="AN330" s="105" t="n"/>
      <c r="AO330" s="106" t="n"/>
    </row>
    <row r="331" ht="18" customHeight="1" s="74">
      <c r="A331" s="147">
        <f>IF(OR(F331="",C331="",D331=""),"",IFERROR(INDEX(Lists!$J$2:$J$12,MATCH(C331,Lists!$I$2:$I$12,0)),"XX")&amp;"-"&amp;D331&amp;"-"&amp;TEXT(SUMPRODUCT(($C$2:C331=C331)*($D$2:D331=D331)),"0000"))</f>
        <v/>
      </c>
      <c r="B331" s="152" t="n"/>
      <c r="C331" s="152" t="n"/>
      <c r="D331" s="152" t="n"/>
      <c r="E331" s="150" t="n"/>
      <c r="F331" s="152" t="n"/>
      <c r="G331" s="152" t="n"/>
      <c r="H331" s="152" t="n"/>
      <c r="I331" s="152" t="n"/>
      <c r="J331" s="150" t="n"/>
      <c r="K331" s="150" t="n"/>
      <c r="L331" s="150" t="n"/>
      <c r="M331" s="152" t="n"/>
      <c r="N331" s="150" t="n"/>
      <c r="O331" s="150" t="n"/>
      <c r="P331" s="150" t="n"/>
      <c r="Q331" s="151" t="n"/>
      <c r="R331" s="150" t="n"/>
      <c r="S331" s="150" t="n"/>
      <c r="T331" s="150" t="n"/>
      <c r="U331" s="152" t="n"/>
      <c r="V331" s="150" t="n"/>
      <c r="W331" s="150" t="n"/>
      <c r="X331" s="150" t="n"/>
      <c r="Y331" s="150" t="n"/>
      <c r="Z331" s="150" t="n"/>
      <c r="AA331" s="150" t="n"/>
      <c r="AB331" s="150" t="n"/>
      <c r="AC331" s="150" t="n"/>
      <c r="AD331" s="150" t="n"/>
      <c r="AE331" s="150" t="n"/>
      <c r="AF331" s="150" t="n"/>
      <c r="AG331" s="147">
        <f>IF(OR(C331="",G331="",G331=0),"",IFERROR(INDEX(Lists!$K$2:$K$12,MATCH(C331,Lists!$I$2:$I$12,0)),"AUD"))</f>
        <v/>
      </c>
      <c r="AH331" s="147">
        <f>IF(OR(G331="",G331=0),"",IF(G331&lt;1,TEXT(G331*100,"0")&amp;IFERROR(INDEX(Lists!$U$2:$U$12,MATCH(C331,Lists!$I$2:$I$12,0)),"c"),IFERROR(INDEX(Lists!$L$2:$L$12,MATCH(C331,Lists!$I$2:$I$12,0)),"$")&amp;IF(G331=INT(G331),TEXT(G331,"0"),TEXT(G331,"0.00")))&amp;" "&amp;AG331)</f>
        <v/>
      </c>
      <c r="AI331" s="147">
        <f>IF(X331="","",X331*IFERROR(INDEX(Lists!$M$2:$M$12,MATCH(C331,Lists!$I$2:$I$12,0)),1)/Lists!$Q$2)</f>
        <v/>
      </c>
      <c r="AJ331" s="147">
        <f>IF(Y331="","",Y331*IFERROR(INDEX(Lists!$M$2:$M$12,MATCH(C331,Lists!$I$2:$I$12,0)),1)/Lists!$Q$2)</f>
        <v/>
      </c>
      <c r="AK331" s="105" t="n"/>
      <c r="AL331" s="105" t="n"/>
      <c r="AM331" s="105" t="n"/>
      <c r="AN331" s="105" t="n"/>
      <c r="AO331" s="106" t="n"/>
    </row>
    <row r="332" ht="18" customHeight="1" s="74">
      <c r="A332" s="147">
        <f>IF(OR(F332="",C332="",D332=""),"",IFERROR(INDEX(Lists!$J$2:$J$12,MATCH(C332,Lists!$I$2:$I$12,0)),"XX")&amp;"-"&amp;D332&amp;"-"&amp;TEXT(SUMPRODUCT(($C$2:C332=C332)*($D$2:D332=D332)),"0000"))</f>
        <v/>
      </c>
      <c r="B332" s="152" t="n"/>
      <c r="C332" s="152" t="n"/>
      <c r="D332" s="152" t="n"/>
      <c r="E332" s="150" t="n"/>
      <c r="F332" s="152" t="n"/>
      <c r="G332" s="152" t="n"/>
      <c r="H332" s="152" t="n"/>
      <c r="I332" s="152" t="n"/>
      <c r="J332" s="150" t="n"/>
      <c r="K332" s="150" t="n"/>
      <c r="L332" s="150" t="n"/>
      <c r="M332" s="152" t="n"/>
      <c r="N332" s="150" t="n"/>
      <c r="O332" s="150" t="n"/>
      <c r="P332" s="150" t="n"/>
      <c r="Q332" s="151" t="n"/>
      <c r="R332" s="150" t="n"/>
      <c r="S332" s="150" t="n"/>
      <c r="T332" s="150" t="n"/>
      <c r="U332" s="152" t="n"/>
      <c r="V332" s="150" t="n"/>
      <c r="W332" s="150" t="n"/>
      <c r="X332" s="150" t="n"/>
      <c r="Y332" s="150" t="n"/>
      <c r="Z332" s="150" t="n"/>
      <c r="AA332" s="150" t="n"/>
      <c r="AB332" s="150" t="n"/>
      <c r="AC332" s="150" t="n"/>
      <c r="AD332" s="150" t="n"/>
      <c r="AE332" s="150" t="n"/>
      <c r="AF332" s="150" t="n"/>
      <c r="AG332" s="147">
        <f>IF(OR(C332="",G332="",G332=0),"",IFERROR(INDEX(Lists!$K$2:$K$12,MATCH(C332,Lists!$I$2:$I$12,0)),"AUD"))</f>
        <v/>
      </c>
      <c r="AH332" s="147">
        <f>IF(OR(G332="",G332=0),"",IF(G332&lt;1,TEXT(G332*100,"0")&amp;IFERROR(INDEX(Lists!$U$2:$U$12,MATCH(C332,Lists!$I$2:$I$12,0)),"c"),IFERROR(INDEX(Lists!$L$2:$L$12,MATCH(C332,Lists!$I$2:$I$12,0)),"$")&amp;IF(G332=INT(G332),TEXT(G332,"0"),TEXT(G332,"0.00")))&amp;" "&amp;AG332)</f>
        <v/>
      </c>
      <c r="AI332" s="147">
        <f>IF(X332="","",X332*IFERROR(INDEX(Lists!$M$2:$M$12,MATCH(C332,Lists!$I$2:$I$12,0)),1)/Lists!$Q$2)</f>
        <v/>
      </c>
      <c r="AJ332" s="147">
        <f>IF(Y332="","",Y332*IFERROR(INDEX(Lists!$M$2:$M$12,MATCH(C332,Lists!$I$2:$I$12,0)),1)/Lists!$Q$2)</f>
        <v/>
      </c>
      <c r="AK332" s="105" t="n"/>
      <c r="AL332" s="105" t="n"/>
      <c r="AM332" s="105" t="n"/>
      <c r="AN332" s="105" t="n"/>
      <c r="AO332" s="106" t="n"/>
    </row>
    <row r="333" ht="18" customHeight="1" s="74">
      <c r="A333" s="147">
        <f>IF(OR(F333="",C333="",D333=""),"",IFERROR(INDEX(Lists!$J$2:$J$12,MATCH(C333,Lists!$I$2:$I$12,0)),"XX")&amp;"-"&amp;D333&amp;"-"&amp;TEXT(SUMPRODUCT(($C$2:C333=C333)*($D$2:D333=D333)),"0000"))</f>
        <v/>
      </c>
      <c r="B333" s="152" t="n"/>
      <c r="C333" s="152" t="n"/>
      <c r="D333" s="152" t="n"/>
      <c r="E333" s="150" t="n"/>
      <c r="F333" s="152" t="n"/>
      <c r="G333" s="152" t="n"/>
      <c r="H333" s="152" t="n"/>
      <c r="I333" s="152" t="n"/>
      <c r="J333" s="150" t="n"/>
      <c r="K333" s="150" t="n"/>
      <c r="L333" s="150" t="n"/>
      <c r="M333" s="152" t="n"/>
      <c r="N333" s="150" t="n"/>
      <c r="O333" s="150" t="n"/>
      <c r="P333" s="150" t="n"/>
      <c r="Q333" s="151" t="n"/>
      <c r="R333" s="150" t="n"/>
      <c r="S333" s="150" t="n"/>
      <c r="T333" s="150" t="n"/>
      <c r="U333" s="152" t="n"/>
      <c r="V333" s="150" t="n"/>
      <c r="W333" s="150" t="n"/>
      <c r="X333" s="150" t="n"/>
      <c r="Y333" s="150" t="n"/>
      <c r="Z333" s="150" t="n"/>
      <c r="AA333" s="150" t="n"/>
      <c r="AB333" s="150" t="n"/>
      <c r="AC333" s="150" t="n"/>
      <c r="AD333" s="150" t="n"/>
      <c r="AE333" s="150" t="n"/>
      <c r="AF333" s="150" t="n"/>
      <c r="AG333" s="147">
        <f>IF(OR(C333="",G333="",G333=0),"",IFERROR(INDEX(Lists!$K$2:$K$12,MATCH(C333,Lists!$I$2:$I$12,0)),"AUD"))</f>
        <v/>
      </c>
      <c r="AH333" s="147">
        <f>IF(OR(G333="",G333=0),"",IF(G333&lt;1,TEXT(G333*100,"0")&amp;IFERROR(INDEX(Lists!$U$2:$U$12,MATCH(C333,Lists!$I$2:$I$12,0)),"c"),IFERROR(INDEX(Lists!$L$2:$L$12,MATCH(C333,Lists!$I$2:$I$12,0)),"$")&amp;IF(G333=INT(G333),TEXT(G333,"0"),TEXT(G333,"0.00")))&amp;" "&amp;AG333)</f>
        <v/>
      </c>
      <c r="AI333" s="147">
        <f>IF(X333="","",X333*IFERROR(INDEX(Lists!$M$2:$M$12,MATCH(C333,Lists!$I$2:$I$12,0)),1)/Lists!$Q$2)</f>
        <v/>
      </c>
      <c r="AJ333" s="147">
        <f>IF(Y333="","",Y333*IFERROR(INDEX(Lists!$M$2:$M$12,MATCH(C333,Lists!$I$2:$I$12,0)),1)/Lists!$Q$2)</f>
        <v/>
      </c>
      <c r="AK333" s="105" t="n"/>
      <c r="AL333" s="105" t="n"/>
      <c r="AM333" s="105" t="n"/>
      <c r="AN333" s="105" t="n"/>
      <c r="AO333" s="106" t="n"/>
    </row>
    <row r="334" ht="18" customHeight="1" s="74">
      <c r="A334" s="147">
        <f>IF(OR(F334="",C334="",D334=""),"",IFERROR(INDEX(Lists!$J$2:$J$12,MATCH(C334,Lists!$I$2:$I$12,0)),"XX")&amp;"-"&amp;D334&amp;"-"&amp;TEXT(SUMPRODUCT(($C$2:C334=C334)*($D$2:D334=D334)),"0000"))</f>
        <v/>
      </c>
      <c r="B334" s="152" t="n"/>
      <c r="C334" s="152" t="n"/>
      <c r="D334" s="152" t="n"/>
      <c r="E334" s="150" t="n"/>
      <c r="F334" s="152" t="n"/>
      <c r="G334" s="152" t="n"/>
      <c r="H334" s="152" t="n"/>
      <c r="I334" s="152" t="n"/>
      <c r="J334" s="150" t="n"/>
      <c r="K334" s="150" t="n"/>
      <c r="L334" s="150" t="n"/>
      <c r="M334" s="152" t="n"/>
      <c r="N334" s="150" t="n"/>
      <c r="O334" s="150" t="n"/>
      <c r="P334" s="150" t="n"/>
      <c r="Q334" s="151" t="n"/>
      <c r="R334" s="150" t="n"/>
      <c r="S334" s="150" t="n"/>
      <c r="T334" s="150" t="n"/>
      <c r="U334" s="152" t="n"/>
      <c r="V334" s="150" t="n"/>
      <c r="W334" s="150" t="n"/>
      <c r="X334" s="150" t="n"/>
      <c r="Y334" s="150" t="n"/>
      <c r="Z334" s="150" t="n"/>
      <c r="AA334" s="150" t="n"/>
      <c r="AB334" s="150" t="n"/>
      <c r="AC334" s="150" t="n"/>
      <c r="AD334" s="150" t="n"/>
      <c r="AE334" s="150" t="n"/>
      <c r="AF334" s="150" t="n"/>
      <c r="AG334" s="147">
        <f>IF(OR(C334="",G334="",G334=0),"",IFERROR(INDEX(Lists!$K$2:$K$12,MATCH(C334,Lists!$I$2:$I$12,0)),"AUD"))</f>
        <v/>
      </c>
      <c r="AH334" s="147">
        <f>IF(OR(G334="",G334=0),"",IF(G334&lt;1,TEXT(G334*100,"0")&amp;IFERROR(INDEX(Lists!$U$2:$U$12,MATCH(C334,Lists!$I$2:$I$12,0)),"c"),IFERROR(INDEX(Lists!$L$2:$L$12,MATCH(C334,Lists!$I$2:$I$12,0)),"$")&amp;IF(G334=INT(G334),TEXT(G334,"0"),TEXT(G334,"0.00")))&amp;" "&amp;AG334)</f>
        <v/>
      </c>
      <c r="AI334" s="147">
        <f>IF(X334="","",X334*IFERROR(INDEX(Lists!$M$2:$M$12,MATCH(C334,Lists!$I$2:$I$12,0)),1)/Lists!$Q$2)</f>
        <v/>
      </c>
      <c r="AJ334" s="147">
        <f>IF(Y334="","",Y334*IFERROR(INDEX(Lists!$M$2:$M$12,MATCH(C334,Lists!$I$2:$I$12,0)),1)/Lists!$Q$2)</f>
        <v/>
      </c>
      <c r="AK334" s="105" t="n"/>
      <c r="AL334" s="105" t="n"/>
      <c r="AM334" s="105" t="n"/>
      <c r="AN334" s="105" t="n"/>
      <c r="AO334" s="106" t="n"/>
    </row>
    <row r="335" ht="18" customHeight="1" s="74">
      <c r="A335" s="147">
        <f>IF(OR(F335="",C335="",D335=""),"",IFERROR(INDEX(Lists!$J$2:$J$12,MATCH(C335,Lists!$I$2:$I$12,0)),"XX")&amp;"-"&amp;D335&amp;"-"&amp;TEXT(SUMPRODUCT(($C$2:C335=C335)*($D$2:D335=D335)),"0000"))</f>
        <v/>
      </c>
      <c r="B335" s="152" t="n"/>
      <c r="C335" s="152" t="n"/>
      <c r="D335" s="152" t="n"/>
      <c r="E335" s="150" t="n"/>
      <c r="F335" s="152" t="n"/>
      <c r="G335" s="152" t="n"/>
      <c r="H335" s="152" t="n"/>
      <c r="I335" s="152" t="n"/>
      <c r="J335" s="150" t="n"/>
      <c r="K335" s="150" t="n"/>
      <c r="L335" s="150" t="n"/>
      <c r="M335" s="152" t="n"/>
      <c r="N335" s="150" t="n"/>
      <c r="O335" s="150" t="n"/>
      <c r="P335" s="150" t="n"/>
      <c r="Q335" s="151" t="n"/>
      <c r="R335" s="150" t="n"/>
      <c r="S335" s="150" t="n"/>
      <c r="T335" s="150" t="n"/>
      <c r="U335" s="152" t="n"/>
      <c r="V335" s="150" t="n"/>
      <c r="W335" s="150" t="n"/>
      <c r="X335" s="150" t="n"/>
      <c r="Y335" s="150" t="n"/>
      <c r="Z335" s="150" t="n"/>
      <c r="AA335" s="150" t="n"/>
      <c r="AB335" s="150" t="n"/>
      <c r="AC335" s="150" t="n"/>
      <c r="AD335" s="150" t="n"/>
      <c r="AE335" s="150" t="n"/>
      <c r="AF335" s="150" t="n"/>
      <c r="AG335" s="147">
        <f>IF(OR(C335="",G335="",G335=0),"",IFERROR(INDEX(Lists!$K$2:$K$12,MATCH(C335,Lists!$I$2:$I$12,0)),"AUD"))</f>
        <v/>
      </c>
      <c r="AH335" s="147">
        <f>IF(OR(G335="",G335=0),"",IF(G335&lt;1,TEXT(G335*100,"0")&amp;IFERROR(INDEX(Lists!$U$2:$U$12,MATCH(C335,Lists!$I$2:$I$12,0)),"c"),IFERROR(INDEX(Lists!$L$2:$L$12,MATCH(C335,Lists!$I$2:$I$12,0)),"$")&amp;IF(G335=INT(G335),TEXT(G335,"0"),TEXT(G335,"0.00")))&amp;" "&amp;AG335)</f>
        <v/>
      </c>
      <c r="AI335" s="147">
        <f>IF(X335="","",X335*IFERROR(INDEX(Lists!$M$2:$M$12,MATCH(C335,Lists!$I$2:$I$12,0)),1)/Lists!$Q$2)</f>
        <v/>
      </c>
      <c r="AJ335" s="147">
        <f>IF(Y335="","",Y335*IFERROR(INDEX(Lists!$M$2:$M$12,MATCH(C335,Lists!$I$2:$I$12,0)),1)/Lists!$Q$2)</f>
        <v/>
      </c>
      <c r="AK335" s="105" t="n"/>
      <c r="AL335" s="105" t="n"/>
      <c r="AM335" s="105" t="n"/>
      <c r="AN335" s="105" t="n"/>
      <c r="AO335" s="106" t="n"/>
    </row>
    <row r="336" ht="18" customHeight="1" s="74">
      <c r="A336" s="147">
        <f>IF(OR(F336="",C336="",D336=""),"",IFERROR(INDEX(Lists!$J$2:$J$12,MATCH(C336,Lists!$I$2:$I$12,0)),"XX")&amp;"-"&amp;D336&amp;"-"&amp;TEXT(SUMPRODUCT(($C$2:C336=C336)*($D$2:D336=D336)),"0000"))</f>
        <v/>
      </c>
      <c r="B336" s="152" t="n"/>
      <c r="C336" s="152" t="n"/>
      <c r="D336" s="152" t="n"/>
      <c r="E336" s="150" t="n"/>
      <c r="F336" s="152" t="n"/>
      <c r="G336" s="152" t="n"/>
      <c r="H336" s="152" t="n"/>
      <c r="I336" s="152" t="n"/>
      <c r="J336" s="150" t="n"/>
      <c r="K336" s="150" t="n"/>
      <c r="L336" s="150" t="n"/>
      <c r="M336" s="152" t="n"/>
      <c r="N336" s="150" t="n"/>
      <c r="O336" s="150" t="n"/>
      <c r="P336" s="150" t="n"/>
      <c r="Q336" s="151" t="n"/>
      <c r="R336" s="150" t="n"/>
      <c r="S336" s="150" t="n"/>
      <c r="T336" s="150" t="n"/>
      <c r="U336" s="152" t="n"/>
      <c r="V336" s="150" t="n"/>
      <c r="W336" s="150" t="n"/>
      <c r="X336" s="150" t="n"/>
      <c r="Y336" s="150" t="n"/>
      <c r="Z336" s="150" t="n"/>
      <c r="AA336" s="150" t="n"/>
      <c r="AB336" s="150" t="n"/>
      <c r="AC336" s="150" t="n"/>
      <c r="AD336" s="150" t="n"/>
      <c r="AE336" s="150" t="n"/>
      <c r="AF336" s="150" t="n"/>
      <c r="AG336" s="147">
        <f>IF(OR(C336="",G336="",G336=0),"",IFERROR(INDEX(Lists!$K$2:$K$12,MATCH(C336,Lists!$I$2:$I$12,0)),"AUD"))</f>
        <v/>
      </c>
      <c r="AH336" s="147">
        <f>IF(OR(G336="",G336=0),"",IF(G336&lt;1,TEXT(G336*100,"0")&amp;IFERROR(INDEX(Lists!$U$2:$U$12,MATCH(C336,Lists!$I$2:$I$12,0)),"c"),IFERROR(INDEX(Lists!$L$2:$L$12,MATCH(C336,Lists!$I$2:$I$12,0)),"$")&amp;IF(G336=INT(G336),TEXT(G336,"0"),TEXT(G336,"0.00")))&amp;" "&amp;AG336)</f>
        <v/>
      </c>
      <c r="AI336" s="147">
        <f>IF(X336="","",X336*IFERROR(INDEX(Lists!$M$2:$M$12,MATCH(C336,Lists!$I$2:$I$12,0)),1)/Lists!$Q$2)</f>
        <v/>
      </c>
      <c r="AJ336" s="147">
        <f>IF(Y336="","",Y336*IFERROR(INDEX(Lists!$M$2:$M$12,MATCH(C336,Lists!$I$2:$I$12,0)),1)/Lists!$Q$2)</f>
        <v/>
      </c>
      <c r="AK336" s="105" t="n"/>
      <c r="AL336" s="105" t="n"/>
      <c r="AM336" s="105" t="n"/>
      <c r="AN336" s="105" t="n"/>
      <c r="AO336" s="106" t="n"/>
    </row>
    <row r="337" ht="18" customHeight="1" s="74">
      <c r="A337" s="147">
        <f>IF(OR(F337="",C337="",D337=""),"",IFERROR(INDEX(Lists!$J$2:$J$12,MATCH(C337,Lists!$I$2:$I$12,0)),"XX")&amp;"-"&amp;D337&amp;"-"&amp;TEXT(SUMPRODUCT(($C$2:C337=C337)*($D$2:D337=D337)),"0000"))</f>
        <v/>
      </c>
      <c r="B337" s="152" t="n"/>
      <c r="C337" s="152" t="n"/>
      <c r="D337" s="152" t="n"/>
      <c r="E337" s="150" t="n"/>
      <c r="F337" s="152" t="n"/>
      <c r="G337" s="152" t="n"/>
      <c r="H337" s="152" t="n"/>
      <c r="I337" s="152" t="n"/>
      <c r="J337" s="150" t="n"/>
      <c r="K337" s="150" t="n"/>
      <c r="L337" s="150" t="n"/>
      <c r="M337" s="152" t="n"/>
      <c r="N337" s="150" t="n"/>
      <c r="O337" s="150" t="n"/>
      <c r="P337" s="150" t="n"/>
      <c r="Q337" s="151" t="n"/>
      <c r="R337" s="150" t="n"/>
      <c r="S337" s="150" t="n"/>
      <c r="T337" s="150" t="n"/>
      <c r="U337" s="152" t="n"/>
      <c r="V337" s="150" t="n"/>
      <c r="W337" s="150" t="n"/>
      <c r="X337" s="150" t="n"/>
      <c r="Y337" s="150" t="n"/>
      <c r="Z337" s="150" t="n"/>
      <c r="AA337" s="150" t="n"/>
      <c r="AB337" s="150" t="n"/>
      <c r="AC337" s="150" t="n"/>
      <c r="AD337" s="150" t="n"/>
      <c r="AE337" s="150" t="n"/>
      <c r="AF337" s="150" t="n"/>
      <c r="AG337" s="147">
        <f>IF(OR(C337="",G337="",G337=0),"",IFERROR(INDEX(Lists!$K$2:$K$12,MATCH(C337,Lists!$I$2:$I$12,0)),"AUD"))</f>
        <v/>
      </c>
      <c r="AH337" s="147">
        <f>IF(OR(G337="",G337=0),"",IF(G337&lt;1,TEXT(G337*100,"0")&amp;IFERROR(INDEX(Lists!$U$2:$U$12,MATCH(C337,Lists!$I$2:$I$12,0)),"c"),IFERROR(INDEX(Lists!$L$2:$L$12,MATCH(C337,Lists!$I$2:$I$12,0)),"$")&amp;IF(G337=INT(G337),TEXT(G337,"0"),TEXT(G337,"0.00")))&amp;" "&amp;AG337)</f>
        <v/>
      </c>
      <c r="AI337" s="147">
        <f>IF(X337="","",X337*IFERROR(INDEX(Lists!$M$2:$M$12,MATCH(C337,Lists!$I$2:$I$12,0)),1)/Lists!$Q$2)</f>
        <v/>
      </c>
      <c r="AJ337" s="147">
        <f>IF(Y337="","",Y337*IFERROR(INDEX(Lists!$M$2:$M$12,MATCH(C337,Lists!$I$2:$I$12,0)),1)/Lists!$Q$2)</f>
        <v/>
      </c>
      <c r="AK337" s="105" t="n"/>
      <c r="AL337" s="105" t="n"/>
      <c r="AM337" s="105" t="n"/>
      <c r="AN337" s="105" t="n"/>
      <c r="AO337" s="106" t="n"/>
    </row>
    <row r="338" ht="18" customHeight="1" s="74">
      <c r="A338" s="147">
        <f>IF(OR(F338="",C338="",D338=""),"",IFERROR(INDEX(Lists!$J$2:$J$12,MATCH(C338,Lists!$I$2:$I$12,0)),"XX")&amp;"-"&amp;D338&amp;"-"&amp;TEXT(SUMPRODUCT(($C$2:C338=C338)*($D$2:D338=D338)),"0000"))</f>
        <v/>
      </c>
      <c r="B338" s="152" t="n"/>
      <c r="C338" s="152" t="n"/>
      <c r="D338" s="152" t="n"/>
      <c r="E338" s="150" t="n"/>
      <c r="F338" s="152" t="n"/>
      <c r="G338" s="152" t="n"/>
      <c r="H338" s="152" t="n"/>
      <c r="I338" s="152" t="n"/>
      <c r="J338" s="150" t="n"/>
      <c r="K338" s="150" t="n"/>
      <c r="L338" s="150" t="n"/>
      <c r="M338" s="152" t="n"/>
      <c r="N338" s="150" t="n"/>
      <c r="O338" s="150" t="n"/>
      <c r="P338" s="150" t="n"/>
      <c r="Q338" s="151" t="n"/>
      <c r="R338" s="150" t="n"/>
      <c r="S338" s="150" t="n"/>
      <c r="T338" s="150" t="n"/>
      <c r="U338" s="152" t="n"/>
      <c r="V338" s="150" t="n"/>
      <c r="W338" s="150" t="n"/>
      <c r="X338" s="150" t="n"/>
      <c r="Y338" s="150" t="n"/>
      <c r="Z338" s="150" t="n"/>
      <c r="AA338" s="150" t="n"/>
      <c r="AB338" s="150" t="n"/>
      <c r="AC338" s="150" t="n"/>
      <c r="AD338" s="150" t="n"/>
      <c r="AE338" s="150" t="n"/>
      <c r="AF338" s="150" t="n"/>
      <c r="AG338" s="147">
        <f>IF(OR(C338="",G338="",G338=0),"",IFERROR(INDEX(Lists!$K$2:$K$12,MATCH(C338,Lists!$I$2:$I$12,0)),"AUD"))</f>
        <v/>
      </c>
      <c r="AH338" s="147">
        <f>IF(OR(G338="",G338=0),"",IF(G338&lt;1,TEXT(G338*100,"0")&amp;IFERROR(INDEX(Lists!$U$2:$U$12,MATCH(C338,Lists!$I$2:$I$12,0)),"c"),IFERROR(INDEX(Lists!$L$2:$L$12,MATCH(C338,Lists!$I$2:$I$12,0)),"$")&amp;IF(G338=INT(G338),TEXT(G338,"0"),TEXT(G338,"0.00")))&amp;" "&amp;AG338)</f>
        <v/>
      </c>
      <c r="AI338" s="147">
        <f>IF(X338="","",X338*IFERROR(INDEX(Lists!$M$2:$M$12,MATCH(C338,Lists!$I$2:$I$12,0)),1)/Lists!$Q$2)</f>
        <v/>
      </c>
      <c r="AJ338" s="147">
        <f>IF(Y338="","",Y338*IFERROR(INDEX(Lists!$M$2:$M$12,MATCH(C338,Lists!$I$2:$I$12,0)),1)/Lists!$Q$2)</f>
        <v/>
      </c>
      <c r="AK338" s="105" t="n"/>
      <c r="AL338" s="105" t="n"/>
      <c r="AM338" s="105" t="n"/>
      <c r="AN338" s="105" t="n"/>
      <c r="AO338" s="106" t="n"/>
    </row>
    <row r="339" ht="18" customHeight="1" s="74">
      <c r="A339" s="147">
        <f>IF(OR(F339="",C339="",D339=""),"",IFERROR(INDEX(Lists!$J$2:$J$12,MATCH(C339,Lists!$I$2:$I$12,0)),"XX")&amp;"-"&amp;D339&amp;"-"&amp;TEXT(SUMPRODUCT(($C$2:C339=C339)*($D$2:D339=D339)),"0000"))</f>
        <v/>
      </c>
      <c r="B339" s="152" t="n"/>
      <c r="C339" s="152" t="n"/>
      <c r="D339" s="152" t="n"/>
      <c r="E339" s="150" t="n"/>
      <c r="F339" s="152" t="n"/>
      <c r="G339" s="152" t="n"/>
      <c r="H339" s="152" t="n"/>
      <c r="I339" s="152" t="n"/>
      <c r="J339" s="150" t="n"/>
      <c r="K339" s="150" t="n"/>
      <c r="L339" s="150" t="n"/>
      <c r="M339" s="152" t="n"/>
      <c r="N339" s="150" t="n"/>
      <c r="O339" s="150" t="n"/>
      <c r="P339" s="150" t="n"/>
      <c r="Q339" s="151" t="n"/>
      <c r="R339" s="150" t="n"/>
      <c r="S339" s="150" t="n"/>
      <c r="T339" s="150" t="n"/>
      <c r="U339" s="152" t="n"/>
      <c r="V339" s="150" t="n"/>
      <c r="W339" s="150" t="n"/>
      <c r="X339" s="150" t="n"/>
      <c r="Y339" s="150" t="n"/>
      <c r="Z339" s="150" t="n"/>
      <c r="AA339" s="150" t="n"/>
      <c r="AB339" s="150" t="n"/>
      <c r="AC339" s="150" t="n"/>
      <c r="AD339" s="150" t="n"/>
      <c r="AE339" s="150" t="n"/>
      <c r="AF339" s="150" t="n"/>
      <c r="AG339" s="147">
        <f>IF(OR(C339="",G339="",G339=0),"",IFERROR(INDEX(Lists!$K$2:$K$12,MATCH(C339,Lists!$I$2:$I$12,0)),"AUD"))</f>
        <v/>
      </c>
      <c r="AH339" s="147">
        <f>IF(OR(G339="",G339=0),"",IF(G339&lt;1,TEXT(G339*100,"0")&amp;IFERROR(INDEX(Lists!$U$2:$U$12,MATCH(C339,Lists!$I$2:$I$12,0)),"c"),IFERROR(INDEX(Lists!$L$2:$L$12,MATCH(C339,Lists!$I$2:$I$12,0)),"$")&amp;IF(G339=INT(G339),TEXT(G339,"0"),TEXT(G339,"0.00")))&amp;" "&amp;AG339)</f>
        <v/>
      </c>
      <c r="AI339" s="147">
        <f>IF(X339="","",X339*IFERROR(INDEX(Lists!$M$2:$M$12,MATCH(C339,Lists!$I$2:$I$12,0)),1)/Lists!$Q$2)</f>
        <v/>
      </c>
      <c r="AJ339" s="147">
        <f>IF(Y339="","",Y339*IFERROR(INDEX(Lists!$M$2:$M$12,MATCH(C339,Lists!$I$2:$I$12,0)),1)/Lists!$Q$2)</f>
        <v/>
      </c>
      <c r="AK339" s="105" t="n"/>
      <c r="AL339" s="105" t="n"/>
      <c r="AM339" s="105" t="n"/>
      <c r="AN339" s="105" t="n"/>
      <c r="AO339" s="106" t="n"/>
    </row>
    <row r="340" ht="18" customHeight="1" s="74">
      <c r="A340" s="147">
        <f>IF(OR(F340="",C340="",D340=""),"",IFERROR(INDEX(Lists!$J$2:$J$12,MATCH(C340,Lists!$I$2:$I$12,0)),"XX")&amp;"-"&amp;D340&amp;"-"&amp;TEXT(SUMPRODUCT(($C$2:C340=C340)*($D$2:D340=D340)),"0000"))</f>
        <v/>
      </c>
      <c r="B340" s="152" t="n"/>
      <c r="C340" s="152" t="n"/>
      <c r="D340" s="152" t="n"/>
      <c r="E340" s="150" t="n"/>
      <c r="F340" s="152" t="n"/>
      <c r="G340" s="152" t="n"/>
      <c r="H340" s="152" t="n"/>
      <c r="I340" s="152" t="n"/>
      <c r="J340" s="150" t="n"/>
      <c r="K340" s="150" t="n"/>
      <c r="L340" s="150" t="n"/>
      <c r="M340" s="152" t="n"/>
      <c r="N340" s="150" t="n"/>
      <c r="O340" s="150" t="n"/>
      <c r="P340" s="150" t="n"/>
      <c r="Q340" s="151" t="n"/>
      <c r="R340" s="150" t="n"/>
      <c r="S340" s="150" t="n"/>
      <c r="T340" s="150" t="n"/>
      <c r="U340" s="152" t="n"/>
      <c r="V340" s="150" t="n"/>
      <c r="W340" s="150" t="n"/>
      <c r="X340" s="150" t="n"/>
      <c r="Y340" s="150" t="n"/>
      <c r="Z340" s="150" t="n"/>
      <c r="AA340" s="150" t="n"/>
      <c r="AB340" s="150" t="n"/>
      <c r="AC340" s="150" t="n"/>
      <c r="AD340" s="150" t="n"/>
      <c r="AE340" s="150" t="n"/>
      <c r="AF340" s="150" t="n"/>
      <c r="AG340" s="147">
        <f>IF(OR(C340="",G340="",G340=0),"",IFERROR(INDEX(Lists!$K$2:$K$12,MATCH(C340,Lists!$I$2:$I$12,0)),"AUD"))</f>
        <v/>
      </c>
      <c r="AH340" s="147">
        <f>IF(OR(G340="",G340=0),"",IF(G340&lt;1,TEXT(G340*100,"0")&amp;IFERROR(INDEX(Lists!$U$2:$U$12,MATCH(C340,Lists!$I$2:$I$12,0)),"c"),IFERROR(INDEX(Lists!$L$2:$L$12,MATCH(C340,Lists!$I$2:$I$12,0)),"$")&amp;IF(G340=INT(G340),TEXT(G340,"0"),TEXT(G340,"0.00")))&amp;" "&amp;AG340)</f>
        <v/>
      </c>
      <c r="AI340" s="147">
        <f>IF(X340="","",X340*IFERROR(INDEX(Lists!$M$2:$M$12,MATCH(C340,Lists!$I$2:$I$12,0)),1)/Lists!$Q$2)</f>
        <v/>
      </c>
      <c r="AJ340" s="147">
        <f>IF(Y340="","",Y340*IFERROR(INDEX(Lists!$M$2:$M$12,MATCH(C340,Lists!$I$2:$I$12,0)),1)/Lists!$Q$2)</f>
        <v/>
      </c>
      <c r="AK340" s="105" t="n"/>
      <c r="AL340" s="105" t="n"/>
      <c r="AM340" s="105" t="n"/>
      <c r="AN340" s="105" t="n"/>
      <c r="AO340" s="106" t="n"/>
    </row>
    <row r="341" ht="18" customHeight="1" s="74">
      <c r="A341" s="147">
        <f>IF(OR(F341="",C341="",D341=""),"",IFERROR(INDEX(Lists!$J$2:$J$12,MATCH(C341,Lists!$I$2:$I$12,0)),"XX")&amp;"-"&amp;D341&amp;"-"&amp;TEXT(SUMPRODUCT(($C$2:C341=C341)*($D$2:D341=D341)),"0000"))</f>
        <v/>
      </c>
      <c r="B341" s="152" t="n"/>
      <c r="C341" s="152" t="n"/>
      <c r="D341" s="152" t="n"/>
      <c r="E341" s="150" t="n"/>
      <c r="F341" s="152" t="n"/>
      <c r="G341" s="152" t="n"/>
      <c r="H341" s="152" t="n"/>
      <c r="I341" s="152" t="n"/>
      <c r="J341" s="150" t="n"/>
      <c r="K341" s="150" t="n"/>
      <c r="L341" s="150" t="n"/>
      <c r="M341" s="152" t="n"/>
      <c r="N341" s="150" t="n"/>
      <c r="O341" s="150" t="n"/>
      <c r="P341" s="150" t="n"/>
      <c r="Q341" s="151" t="n"/>
      <c r="R341" s="150" t="n"/>
      <c r="S341" s="150" t="n"/>
      <c r="T341" s="150" t="n"/>
      <c r="U341" s="152" t="n"/>
      <c r="V341" s="150" t="n"/>
      <c r="W341" s="150" t="n"/>
      <c r="X341" s="150" t="n"/>
      <c r="Y341" s="150" t="n"/>
      <c r="Z341" s="150" t="n"/>
      <c r="AA341" s="150" t="n"/>
      <c r="AB341" s="150" t="n"/>
      <c r="AC341" s="150" t="n"/>
      <c r="AD341" s="150" t="n"/>
      <c r="AE341" s="150" t="n"/>
      <c r="AF341" s="150" t="n"/>
      <c r="AG341" s="147">
        <f>IF(OR(C341="",G341="",G341=0),"",IFERROR(INDEX(Lists!$K$2:$K$12,MATCH(C341,Lists!$I$2:$I$12,0)),"AUD"))</f>
        <v/>
      </c>
      <c r="AH341" s="147">
        <f>IF(OR(G341="",G341=0),"",IF(G341&lt;1,TEXT(G341*100,"0")&amp;IFERROR(INDEX(Lists!$U$2:$U$12,MATCH(C341,Lists!$I$2:$I$12,0)),"c"),IFERROR(INDEX(Lists!$L$2:$L$12,MATCH(C341,Lists!$I$2:$I$12,0)),"$")&amp;IF(G341=INT(G341),TEXT(G341,"0"),TEXT(G341,"0.00")))&amp;" "&amp;AG341)</f>
        <v/>
      </c>
      <c r="AI341" s="147">
        <f>IF(X341="","",X341*IFERROR(INDEX(Lists!$M$2:$M$12,MATCH(C341,Lists!$I$2:$I$12,0)),1)/Lists!$Q$2)</f>
        <v/>
      </c>
      <c r="AJ341" s="147">
        <f>IF(Y341="","",Y341*IFERROR(INDEX(Lists!$M$2:$M$12,MATCH(C341,Lists!$I$2:$I$12,0)),1)/Lists!$Q$2)</f>
        <v/>
      </c>
      <c r="AK341" s="105" t="n"/>
      <c r="AL341" s="105" t="n"/>
      <c r="AM341" s="105" t="n"/>
      <c r="AN341" s="105" t="n"/>
      <c r="AO341" s="106" t="n"/>
    </row>
    <row r="342" ht="18" customHeight="1" s="74">
      <c r="A342" s="147">
        <f>IF(OR(F342="",C342="",D342=""),"",IFERROR(INDEX(Lists!$J$2:$J$12,MATCH(C342,Lists!$I$2:$I$12,0)),"XX")&amp;"-"&amp;D342&amp;"-"&amp;TEXT(SUMPRODUCT(($C$2:C342=C342)*($D$2:D342=D342)),"0000"))</f>
        <v/>
      </c>
      <c r="B342" s="152" t="n"/>
      <c r="C342" s="152" t="n"/>
      <c r="D342" s="152" t="n"/>
      <c r="E342" s="150" t="n"/>
      <c r="F342" s="152" t="n"/>
      <c r="G342" s="152" t="n"/>
      <c r="H342" s="152" t="n"/>
      <c r="I342" s="152" t="n"/>
      <c r="J342" s="150" t="n"/>
      <c r="K342" s="150" t="n"/>
      <c r="L342" s="150" t="n"/>
      <c r="M342" s="152" t="n"/>
      <c r="N342" s="150" t="n"/>
      <c r="O342" s="150" t="n"/>
      <c r="P342" s="150" t="n"/>
      <c r="Q342" s="151" t="n"/>
      <c r="R342" s="150" t="n"/>
      <c r="S342" s="150" t="n"/>
      <c r="T342" s="150" t="n"/>
      <c r="U342" s="152" t="n"/>
      <c r="V342" s="150" t="n"/>
      <c r="W342" s="150" t="n"/>
      <c r="X342" s="150" t="n"/>
      <c r="Y342" s="150" t="n"/>
      <c r="Z342" s="150" t="n"/>
      <c r="AA342" s="150" t="n"/>
      <c r="AB342" s="150" t="n"/>
      <c r="AC342" s="150" t="n"/>
      <c r="AD342" s="150" t="n"/>
      <c r="AE342" s="150" t="n"/>
      <c r="AF342" s="150" t="n"/>
      <c r="AG342" s="147">
        <f>IF(OR(C342="",G342="",G342=0),"",IFERROR(INDEX(Lists!$K$2:$K$12,MATCH(C342,Lists!$I$2:$I$12,0)),"AUD"))</f>
        <v/>
      </c>
      <c r="AH342" s="147">
        <f>IF(OR(G342="",G342=0),"",IF(G342&lt;1,TEXT(G342*100,"0")&amp;IFERROR(INDEX(Lists!$U$2:$U$12,MATCH(C342,Lists!$I$2:$I$12,0)),"c"),IFERROR(INDEX(Lists!$L$2:$L$12,MATCH(C342,Lists!$I$2:$I$12,0)),"$")&amp;IF(G342=INT(G342),TEXT(G342,"0"),TEXT(G342,"0.00")))&amp;" "&amp;AG342)</f>
        <v/>
      </c>
      <c r="AI342" s="147">
        <f>IF(X342="","",X342*IFERROR(INDEX(Lists!$M$2:$M$12,MATCH(C342,Lists!$I$2:$I$12,0)),1)/Lists!$Q$2)</f>
        <v/>
      </c>
      <c r="AJ342" s="147">
        <f>IF(Y342="","",Y342*IFERROR(INDEX(Lists!$M$2:$M$12,MATCH(C342,Lists!$I$2:$I$12,0)),1)/Lists!$Q$2)</f>
        <v/>
      </c>
      <c r="AK342" s="105" t="n"/>
      <c r="AL342" s="105" t="n"/>
      <c r="AM342" s="105" t="n"/>
      <c r="AN342" s="105" t="n"/>
      <c r="AO342" s="106" t="n"/>
    </row>
    <row r="343" ht="18" customHeight="1" s="74">
      <c r="A343" s="147">
        <f>IF(OR(F343="",C343="",D343=""),"",IFERROR(INDEX(Lists!$J$2:$J$12,MATCH(C343,Lists!$I$2:$I$12,0)),"XX")&amp;"-"&amp;D343&amp;"-"&amp;TEXT(SUMPRODUCT(($C$2:C343=C343)*($D$2:D343=D343)),"0000"))</f>
        <v/>
      </c>
      <c r="B343" s="152" t="n"/>
      <c r="C343" s="152" t="n"/>
      <c r="D343" s="152" t="n"/>
      <c r="E343" s="150" t="n"/>
      <c r="F343" s="152" t="n"/>
      <c r="G343" s="152" t="n"/>
      <c r="H343" s="152" t="n"/>
      <c r="I343" s="152" t="n"/>
      <c r="J343" s="150" t="n"/>
      <c r="K343" s="150" t="n"/>
      <c r="L343" s="150" t="n"/>
      <c r="M343" s="152" t="n"/>
      <c r="N343" s="150" t="n"/>
      <c r="O343" s="150" t="n"/>
      <c r="P343" s="150" t="n"/>
      <c r="Q343" s="151" t="n"/>
      <c r="R343" s="150" t="n"/>
      <c r="S343" s="150" t="n"/>
      <c r="T343" s="150" t="n"/>
      <c r="U343" s="152" t="n"/>
      <c r="V343" s="150" t="n"/>
      <c r="W343" s="150" t="n"/>
      <c r="X343" s="150" t="n"/>
      <c r="Y343" s="150" t="n"/>
      <c r="Z343" s="150" t="n"/>
      <c r="AA343" s="150" t="n"/>
      <c r="AB343" s="150" t="n"/>
      <c r="AC343" s="150" t="n"/>
      <c r="AD343" s="150" t="n"/>
      <c r="AE343" s="150" t="n"/>
      <c r="AF343" s="150" t="n"/>
      <c r="AG343" s="147">
        <f>IF(OR(C343="",G343="",G343=0),"",IFERROR(INDEX(Lists!$K$2:$K$12,MATCH(C343,Lists!$I$2:$I$12,0)),"AUD"))</f>
        <v/>
      </c>
      <c r="AH343" s="147">
        <f>IF(OR(G343="",G343=0),"",IF(G343&lt;1,TEXT(G343*100,"0")&amp;IFERROR(INDEX(Lists!$U$2:$U$12,MATCH(C343,Lists!$I$2:$I$12,0)),"c"),IFERROR(INDEX(Lists!$L$2:$L$12,MATCH(C343,Lists!$I$2:$I$12,0)),"$")&amp;IF(G343=INT(G343),TEXT(G343,"0"),TEXT(G343,"0.00")))&amp;" "&amp;AG343)</f>
        <v/>
      </c>
      <c r="AI343" s="147">
        <f>IF(X343="","",X343*IFERROR(INDEX(Lists!$M$2:$M$12,MATCH(C343,Lists!$I$2:$I$12,0)),1)/Lists!$Q$2)</f>
        <v/>
      </c>
      <c r="AJ343" s="147">
        <f>IF(Y343="","",Y343*IFERROR(INDEX(Lists!$M$2:$M$12,MATCH(C343,Lists!$I$2:$I$12,0)),1)/Lists!$Q$2)</f>
        <v/>
      </c>
      <c r="AK343" s="105" t="n"/>
      <c r="AL343" s="105" t="n"/>
      <c r="AM343" s="105" t="n"/>
      <c r="AN343" s="105" t="n"/>
      <c r="AO343" s="106" t="n"/>
    </row>
    <row r="344" ht="18" customHeight="1" s="74">
      <c r="A344" s="147">
        <f>IF(OR(F344="",C344="",D344=""),"",IFERROR(INDEX(Lists!$J$2:$J$12,MATCH(C344,Lists!$I$2:$I$12,0)),"XX")&amp;"-"&amp;D344&amp;"-"&amp;TEXT(SUMPRODUCT(($C$2:C344=C344)*($D$2:D344=D344)),"0000"))</f>
        <v/>
      </c>
      <c r="B344" s="152" t="n"/>
      <c r="C344" s="152" t="n"/>
      <c r="D344" s="152" t="n"/>
      <c r="E344" s="150" t="n"/>
      <c r="F344" s="152" t="n"/>
      <c r="G344" s="152" t="n"/>
      <c r="H344" s="152" t="n"/>
      <c r="I344" s="152" t="n"/>
      <c r="J344" s="150" t="n"/>
      <c r="K344" s="150" t="n"/>
      <c r="L344" s="150" t="n"/>
      <c r="M344" s="152" t="n"/>
      <c r="N344" s="150" t="n"/>
      <c r="O344" s="150" t="n"/>
      <c r="P344" s="150" t="n"/>
      <c r="Q344" s="151" t="n"/>
      <c r="R344" s="150" t="n"/>
      <c r="S344" s="150" t="n"/>
      <c r="T344" s="150" t="n"/>
      <c r="U344" s="152" t="n"/>
      <c r="V344" s="150" t="n"/>
      <c r="W344" s="150" t="n"/>
      <c r="X344" s="150" t="n"/>
      <c r="Y344" s="150" t="n"/>
      <c r="Z344" s="150" t="n"/>
      <c r="AA344" s="150" t="n"/>
      <c r="AB344" s="150" t="n"/>
      <c r="AC344" s="150" t="n"/>
      <c r="AD344" s="150" t="n"/>
      <c r="AE344" s="150" t="n"/>
      <c r="AF344" s="150" t="n"/>
      <c r="AG344" s="147">
        <f>IF(OR(C344="",G344="",G344=0),"",IFERROR(INDEX(Lists!$K$2:$K$12,MATCH(C344,Lists!$I$2:$I$12,0)),"AUD"))</f>
        <v/>
      </c>
      <c r="AH344" s="147">
        <f>IF(OR(G344="",G344=0),"",IF(G344&lt;1,TEXT(G344*100,"0")&amp;IFERROR(INDEX(Lists!$U$2:$U$12,MATCH(C344,Lists!$I$2:$I$12,0)),"c"),IFERROR(INDEX(Lists!$L$2:$L$12,MATCH(C344,Lists!$I$2:$I$12,0)),"$")&amp;IF(G344=INT(G344),TEXT(G344,"0"),TEXT(G344,"0.00")))&amp;" "&amp;AG344)</f>
        <v/>
      </c>
      <c r="AI344" s="147">
        <f>IF(X344="","",X344*IFERROR(INDEX(Lists!$M$2:$M$12,MATCH(C344,Lists!$I$2:$I$12,0)),1)/Lists!$Q$2)</f>
        <v/>
      </c>
      <c r="AJ344" s="147">
        <f>IF(Y344="","",Y344*IFERROR(INDEX(Lists!$M$2:$M$12,MATCH(C344,Lists!$I$2:$I$12,0)),1)/Lists!$Q$2)</f>
        <v/>
      </c>
      <c r="AK344" s="105" t="n"/>
      <c r="AL344" s="105" t="n"/>
      <c r="AM344" s="105" t="n"/>
      <c r="AN344" s="105" t="n"/>
      <c r="AO344" s="106" t="n"/>
    </row>
    <row r="345" ht="18" customHeight="1" s="74">
      <c r="A345" s="147">
        <f>IF(OR(F345="",C345="",D345=""),"",IFERROR(INDEX(Lists!$J$2:$J$12,MATCH(C345,Lists!$I$2:$I$12,0)),"XX")&amp;"-"&amp;D345&amp;"-"&amp;TEXT(SUMPRODUCT(($C$2:C345=C345)*($D$2:D345=D345)),"0000"))</f>
        <v/>
      </c>
      <c r="B345" s="152" t="n"/>
      <c r="C345" s="152" t="n"/>
      <c r="D345" s="152" t="n"/>
      <c r="E345" s="150" t="n"/>
      <c r="F345" s="152" t="n"/>
      <c r="G345" s="152" t="n"/>
      <c r="H345" s="152" t="n"/>
      <c r="I345" s="152" t="n"/>
      <c r="J345" s="150" t="n"/>
      <c r="K345" s="150" t="n"/>
      <c r="L345" s="150" t="n"/>
      <c r="M345" s="152" t="n"/>
      <c r="N345" s="150" t="n"/>
      <c r="O345" s="150" t="n"/>
      <c r="P345" s="150" t="n"/>
      <c r="Q345" s="151" t="n"/>
      <c r="R345" s="150" t="n"/>
      <c r="S345" s="150" t="n"/>
      <c r="T345" s="150" t="n"/>
      <c r="U345" s="152" t="n"/>
      <c r="V345" s="150" t="n"/>
      <c r="W345" s="150" t="n"/>
      <c r="X345" s="150" t="n"/>
      <c r="Y345" s="150" t="n"/>
      <c r="Z345" s="150" t="n"/>
      <c r="AA345" s="150" t="n"/>
      <c r="AB345" s="150" t="n"/>
      <c r="AC345" s="150" t="n"/>
      <c r="AD345" s="150" t="n"/>
      <c r="AE345" s="150" t="n"/>
      <c r="AF345" s="150" t="n"/>
      <c r="AG345" s="147">
        <f>IF(OR(C345="",G345="",G345=0),"",IFERROR(INDEX(Lists!$K$2:$K$12,MATCH(C345,Lists!$I$2:$I$12,0)),"AUD"))</f>
        <v/>
      </c>
      <c r="AH345" s="147">
        <f>IF(OR(G345="",G345=0),"",IF(G345&lt;1,TEXT(G345*100,"0")&amp;IFERROR(INDEX(Lists!$U$2:$U$12,MATCH(C345,Lists!$I$2:$I$12,0)),"c"),IFERROR(INDEX(Lists!$L$2:$L$12,MATCH(C345,Lists!$I$2:$I$12,0)),"$")&amp;IF(G345=INT(G345),TEXT(G345,"0"),TEXT(G345,"0.00")))&amp;" "&amp;AG345)</f>
        <v/>
      </c>
      <c r="AI345" s="147">
        <f>IF(X345="","",X345*IFERROR(INDEX(Lists!$M$2:$M$12,MATCH(C345,Lists!$I$2:$I$12,0)),1)/Lists!$Q$2)</f>
        <v/>
      </c>
      <c r="AJ345" s="147">
        <f>IF(Y345="","",Y345*IFERROR(INDEX(Lists!$M$2:$M$12,MATCH(C345,Lists!$I$2:$I$12,0)),1)/Lists!$Q$2)</f>
        <v/>
      </c>
      <c r="AK345" s="105" t="n"/>
      <c r="AL345" s="105" t="n"/>
      <c r="AM345" s="105" t="n"/>
      <c r="AN345" s="105" t="n"/>
      <c r="AO345" s="106" t="n"/>
    </row>
    <row r="346" ht="18" customHeight="1" s="74">
      <c r="A346" s="147">
        <f>IF(OR(F346="",C346="",D346=""),"",IFERROR(INDEX(Lists!$J$2:$J$12,MATCH(C346,Lists!$I$2:$I$12,0)),"XX")&amp;"-"&amp;D346&amp;"-"&amp;TEXT(SUMPRODUCT(($C$2:C346=C346)*($D$2:D346=D346)),"0000"))</f>
        <v/>
      </c>
      <c r="B346" s="152" t="n"/>
      <c r="C346" s="152" t="n"/>
      <c r="D346" s="152" t="n"/>
      <c r="E346" s="150" t="n"/>
      <c r="F346" s="152" t="n"/>
      <c r="G346" s="152" t="n"/>
      <c r="H346" s="152" t="n"/>
      <c r="I346" s="152" t="n"/>
      <c r="J346" s="150" t="n"/>
      <c r="K346" s="150" t="n"/>
      <c r="L346" s="150" t="n"/>
      <c r="M346" s="152" t="n"/>
      <c r="N346" s="150" t="n"/>
      <c r="O346" s="150" t="n"/>
      <c r="P346" s="150" t="n"/>
      <c r="Q346" s="151" t="n"/>
      <c r="R346" s="150" t="n"/>
      <c r="S346" s="150" t="n"/>
      <c r="T346" s="150" t="n"/>
      <c r="U346" s="152" t="n"/>
      <c r="V346" s="150" t="n"/>
      <c r="W346" s="150" t="n"/>
      <c r="X346" s="150" t="n"/>
      <c r="Y346" s="150" t="n"/>
      <c r="Z346" s="150" t="n"/>
      <c r="AA346" s="150" t="n"/>
      <c r="AB346" s="150" t="n"/>
      <c r="AC346" s="150" t="n"/>
      <c r="AD346" s="150" t="n"/>
      <c r="AE346" s="150" t="n"/>
      <c r="AF346" s="150" t="n"/>
      <c r="AG346" s="147">
        <f>IF(OR(C346="",G346="",G346=0),"",IFERROR(INDEX(Lists!$K$2:$K$12,MATCH(C346,Lists!$I$2:$I$12,0)),"AUD"))</f>
        <v/>
      </c>
      <c r="AH346" s="147">
        <f>IF(OR(G346="",G346=0),"",IF(G346&lt;1,TEXT(G346*100,"0")&amp;IFERROR(INDEX(Lists!$U$2:$U$12,MATCH(C346,Lists!$I$2:$I$12,0)),"c"),IFERROR(INDEX(Lists!$L$2:$L$12,MATCH(C346,Lists!$I$2:$I$12,0)),"$")&amp;IF(G346=INT(G346),TEXT(G346,"0"),TEXT(G346,"0.00")))&amp;" "&amp;AG346)</f>
        <v/>
      </c>
      <c r="AI346" s="147">
        <f>IF(X346="","",X346*IFERROR(INDEX(Lists!$M$2:$M$12,MATCH(C346,Lists!$I$2:$I$12,0)),1)/Lists!$Q$2)</f>
        <v/>
      </c>
      <c r="AJ346" s="147">
        <f>IF(Y346="","",Y346*IFERROR(INDEX(Lists!$M$2:$M$12,MATCH(C346,Lists!$I$2:$I$12,0)),1)/Lists!$Q$2)</f>
        <v/>
      </c>
      <c r="AK346" s="105" t="n"/>
      <c r="AL346" s="105" t="n"/>
      <c r="AM346" s="105" t="n"/>
      <c r="AN346" s="105" t="n"/>
      <c r="AO346" s="106" t="n"/>
    </row>
    <row r="347" ht="18" customHeight="1" s="74">
      <c r="A347" s="147">
        <f>IF(OR(F347="",C347="",D347=""),"",IFERROR(INDEX(Lists!$J$2:$J$12,MATCH(C347,Lists!$I$2:$I$12,0)),"XX")&amp;"-"&amp;D347&amp;"-"&amp;TEXT(SUMPRODUCT(($C$2:C347=C347)*($D$2:D347=D347)),"0000"))</f>
        <v/>
      </c>
      <c r="B347" s="152" t="n"/>
      <c r="C347" s="152" t="n"/>
      <c r="D347" s="152" t="n"/>
      <c r="E347" s="150" t="n"/>
      <c r="F347" s="152" t="n"/>
      <c r="G347" s="152" t="n"/>
      <c r="H347" s="152" t="n"/>
      <c r="I347" s="152" t="n"/>
      <c r="J347" s="150" t="n"/>
      <c r="K347" s="150" t="n"/>
      <c r="L347" s="150" t="n"/>
      <c r="M347" s="152" t="n"/>
      <c r="N347" s="150" t="n"/>
      <c r="O347" s="150" t="n"/>
      <c r="P347" s="150" t="n"/>
      <c r="Q347" s="151" t="n"/>
      <c r="R347" s="150" t="n"/>
      <c r="S347" s="150" t="n"/>
      <c r="T347" s="150" t="n"/>
      <c r="U347" s="152" t="n"/>
      <c r="V347" s="150" t="n"/>
      <c r="W347" s="150" t="n"/>
      <c r="X347" s="150" t="n"/>
      <c r="Y347" s="150" t="n"/>
      <c r="Z347" s="150" t="n"/>
      <c r="AA347" s="150" t="n"/>
      <c r="AB347" s="150" t="n"/>
      <c r="AC347" s="150" t="n"/>
      <c r="AD347" s="150" t="n"/>
      <c r="AE347" s="150" t="n"/>
      <c r="AF347" s="150" t="n"/>
      <c r="AG347" s="147">
        <f>IF(OR(C347="",G347="",G347=0),"",IFERROR(INDEX(Lists!$K$2:$K$12,MATCH(C347,Lists!$I$2:$I$12,0)),"AUD"))</f>
        <v/>
      </c>
      <c r="AH347" s="147">
        <f>IF(OR(G347="",G347=0),"",IF(G347&lt;1,TEXT(G347*100,"0")&amp;IFERROR(INDEX(Lists!$U$2:$U$12,MATCH(C347,Lists!$I$2:$I$12,0)),"c"),IFERROR(INDEX(Lists!$L$2:$L$12,MATCH(C347,Lists!$I$2:$I$12,0)),"$")&amp;IF(G347=INT(G347),TEXT(G347,"0"),TEXT(G347,"0.00")))&amp;" "&amp;AG347)</f>
        <v/>
      </c>
      <c r="AI347" s="147">
        <f>IF(X347="","",X347*IFERROR(INDEX(Lists!$M$2:$M$12,MATCH(C347,Lists!$I$2:$I$12,0)),1)/Lists!$Q$2)</f>
        <v/>
      </c>
      <c r="AJ347" s="147">
        <f>IF(Y347="","",Y347*IFERROR(INDEX(Lists!$M$2:$M$12,MATCH(C347,Lists!$I$2:$I$12,0)),1)/Lists!$Q$2)</f>
        <v/>
      </c>
      <c r="AK347" s="105" t="n"/>
      <c r="AL347" s="105" t="n"/>
      <c r="AM347" s="105" t="n"/>
      <c r="AN347" s="105" t="n"/>
      <c r="AO347" s="106" t="n"/>
    </row>
    <row r="348" ht="18" customHeight="1" s="74">
      <c r="A348" s="147">
        <f>IF(OR(F348="",C348="",D348=""),"",IFERROR(INDEX(Lists!$J$2:$J$12,MATCH(C348,Lists!$I$2:$I$12,0)),"XX")&amp;"-"&amp;D348&amp;"-"&amp;TEXT(SUMPRODUCT(($C$2:C348=C348)*($D$2:D348=D348)),"0000"))</f>
        <v/>
      </c>
      <c r="B348" s="152" t="n"/>
      <c r="C348" s="152" t="n"/>
      <c r="D348" s="152" t="n"/>
      <c r="E348" s="150" t="n"/>
      <c r="F348" s="152" t="n"/>
      <c r="G348" s="152" t="n"/>
      <c r="H348" s="152" t="n"/>
      <c r="I348" s="152" t="n"/>
      <c r="J348" s="150" t="n"/>
      <c r="K348" s="150" t="n"/>
      <c r="L348" s="150" t="n"/>
      <c r="M348" s="152" t="n"/>
      <c r="N348" s="150" t="n"/>
      <c r="O348" s="150" t="n"/>
      <c r="P348" s="150" t="n"/>
      <c r="Q348" s="151" t="n"/>
      <c r="R348" s="150" t="n"/>
      <c r="S348" s="150" t="n"/>
      <c r="T348" s="150" t="n"/>
      <c r="U348" s="152" t="n"/>
      <c r="V348" s="150" t="n"/>
      <c r="W348" s="150" t="n"/>
      <c r="X348" s="150" t="n"/>
      <c r="Y348" s="150" t="n"/>
      <c r="Z348" s="150" t="n"/>
      <c r="AA348" s="150" t="n"/>
      <c r="AB348" s="150" t="n"/>
      <c r="AC348" s="150" t="n"/>
      <c r="AD348" s="150" t="n"/>
      <c r="AE348" s="150" t="n"/>
      <c r="AF348" s="150" t="n"/>
      <c r="AG348" s="147">
        <f>IF(OR(C348="",G348="",G348=0),"",IFERROR(INDEX(Lists!$K$2:$K$12,MATCH(C348,Lists!$I$2:$I$12,0)),"AUD"))</f>
        <v/>
      </c>
      <c r="AH348" s="147">
        <f>IF(OR(G348="",G348=0),"",IF(G348&lt;1,TEXT(G348*100,"0")&amp;IFERROR(INDEX(Lists!$U$2:$U$12,MATCH(C348,Lists!$I$2:$I$12,0)),"c"),IFERROR(INDEX(Lists!$L$2:$L$12,MATCH(C348,Lists!$I$2:$I$12,0)),"$")&amp;IF(G348=INT(G348),TEXT(G348,"0"),TEXT(G348,"0.00")))&amp;" "&amp;AG348)</f>
        <v/>
      </c>
      <c r="AI348" s="147">
        <f>IF(X348="","",X348*IFERROR(INDEX(Lists!$M$2:$M$12,MATCH(C348,Lists!$I$2:$I$12,0)),1)/Lists!$Q$2)</f>
        <v/>
      </c>
      <c r="AJ348" s="147">
        <f>IF(Y348="","",Y348*IFERROR(INDEX(Lists!$M$2:$M$12,MATCH(C348,Lists!$I$2:$I$12,0)),1)/Lists!$Q$2)</f>
        <v/>
      </c>
      <c r="AK348" s="105" t="n"/>
      <c r="AL348" s="105" t="n"/>
      <c r="AM348" s="105" t="n"/>
      <c r="AN348" s="105" t="n"/>
      <c r="AO348" s="106" t="n"/>
    </row>
    <row r="349" ht="18" customHeight="1" s="74">
      <c r="A349" s="147">
        <f>IF(OR(F349="",C349="",D349=""),"",IFERROR(INDEX(Lists!$J$2:$J$12,MATCH(C349,Lists!$I$2:$I$12,0)),"XX")&amp;"-"&amp;D349&amp;"-"&amp;TEXT(SUMPRODUCT(($C$2:C349=C349)*($D$2:D349=D349)),"0000"))</f>
        <v/>
      </c>
      <c r="B349" s="152" t="n"/>
      <c r="C349" s="152" t="n"/>
      <c r="D349" s="152" t="n"/>
      <c r="E349" s="150" t="n"/>
      <c r="F349" s="152" t="n"/>
      <c r="G349" s="152" t="n"/>
      <c r="H349" s="152" t="n"/>
      <c r="I349" s="152" t="n"/>
      <c r="J349" s="150" t="n"/>
      <c r="K349" s="150" t="n"/>
      <c r="L349" s="150" t="n"/>
      <c r="M349" s="152" t="n"/>
      <c r="N349" s="150" t="n"/>
      <c r="O349" s="150" t="n"/>
      <c r="P349" s="150" t="n"/>
      <c r="Q349" s="151" t="n"/>
      <c r="R349" s="150" t="n"/>
      <c r="S349" s="150" t="n"/>
      <c r="T349" s="150" t="n"/>
      <c r="U349" s="152" t="n"/>
      <c r="V349" s="150" t="n"/>
      <c r="W349" s="150" t="n"/>
      <c r="X349" s="150" t="n"/>
      <c r="Y349" s="150" t="n"/>
      <c r="Z349" s="150" t="n"/>
      <c r="AA349" s="150" t="n"/>
      <c r="AB349" s="150" t="n"/>
      <c r="AC349" s="150" t="n"/>
      <c r="AD349" s="150" t="n"/>
      <c r="AE349" s="150" t="n"/>
      <c r="AF349" s="150" t="n"/>
      <c r="AG349" s="147">
        <f>IF(OR(C349="",G349="",G349=0),"",IFERROR(INDEX(Lists!$K$2:$K$12,MATCH(C349,Lists!$I$2:$I$12,0)),"AUD"))</f>
        <v/>
      </c>
      <c r="AH349" s="147">
        <f>IF(OR(G349="",G349=0),"",IF(G349&lt;1,TEXT(G349*100,"0")&amp;IFERROR(INDEX(Lists!$U$2:$U$12,MATCH(C349,Lists!$I$2:$I$12,0)),"c"),IFERROR(INDEX(Lists!$L$2:$L$12,MATCH(C349,Lists!$I$2:$I$12,0)),"$")&amp;IF(G349=INT(G349),TEXT(G349,"0"),TEXT(G349,"0.00")))&amp;" "&amp;AG349)</f>
        <v/>
      </c>
      <c r="AI349" s="147">
        <f>IF(X349="","",X349*IFERROR(INDEX(Lists!$M$2:$M$12,MATCH(C349,Lists!$I$2:$I$12,0)),1)/Lists!$Q$2)</f>
        <v/>
      </c>
      <c r="AJ349" s="147">
        <f>IF(Y349="","",Y349*IFERROR(INDEX(Lists!$M$2:$M$12,MATCH(C349,Lists!$I$2:$I$12,0)),1)/Lists!$Q$2)</f>
        <v/>
      </c>
      <c r="AK349" s="105" t="n"/>
      <c r="AL349" s="105" t="n"/>
      <c r="AM349" s="105" t="n"/>
      <c r="AN349" s="105" t="n"/>
      <c r="AO349" s="106" t="n"/>
    </row>
    <row r="350" ht="18" customHeight="1" s="74">
      <c r="A350" s="147">
        <f>IF(OR(F350="",C350="",D350=""),"",IFERROR(INDEX(Lists!$J$2:$J$12,MATCH(C350,Lists!$I$2:$I$12,0)),"XX")&amp;"-"&amp;D350&amp;"-"&amp;TEXT(SUMPRODUCT(($C$2:C350=C350)*($D$2:D350=D350)),"0000"))</f>
        <v/>
      </c>
      <c r="B350" s="152" t="n"/>
      <c r="C350" s="152" t="n"/>
      <c r="D350" s="152" t="n"/>
      <c r="E350" s="150" t="n"/>
      <c r="F350" s="152" t="n"/>
      <c r="G350" s="152" t="n"/>
      <c r="H350" s="152" t="n"/>
      <c r="I350" s="152" t="n"/>
      <c r="J350" s="150" t="n"/>
      <c r="K350" s="150" t="n"/>
      <c r="L350" s="150" t="n"/>
      <c r="M350" s="152" t="n"/>
      <c r="N350" s="150" t="n"/>
      <c r="O350" s="150" t="n"/>
      <c r="P350" s="150" t="n"/>
      <c r="Q350" s="151" t="n"/>
      <c r="R350" s="150" t="n"/>
      <c r="S350" s="150" t="n"/>
      <c r="T350" s="150" t="n"/>
      <c r="U350" s="152" t="n"/>
      <c r="V350" s="150" t="n"/>
      <c r="W350" s="150" t="n"/>
      <c r="X350" s="150" t="n"/>
      <c r="Y350" s="150" t="n"/>
      <c r="Z350" s="150" t="n"/>
      <c r="AA350" s="150" t="n"/>
      <c r="AB350" s="150" t="n"/>
      <c r="AC350" s="150" t="n"/>
      <c r="AD350" s="150" t="n"/>
      <c r="AE350" s="150" t="n"/>
      <c r="AF350" s="150" t="n"/>
      <c r="AG350" s="147">
        <f>IF(OR(C350="",G350="",G350=0),"",IFERROR(INDEX(Lists!$K$2:$K$12,MATCH(C350,Lists!$I$2:$I$12,0)),"AUD"))</f>
        <v/>
      </c>
      <c r="AH350" s="147">
        <f>IF(OR(G350="",G350=0),"",IF(G350&lt;1,TEXT(G350*100,"0")&amp;IFERROR(INDEX(Lists!$U$2:$U$12,MATCH(C350,Lists!$I$2:$I$12,0)),"c"),IFERROR(INDEX(Lists!$L$2:$L$12,MATCH(C350,Lists!$I$2:$I$12,0)),"$")&amp;IF(G350=INT(G350),TEXT(G350,"0"),TEXT(G350,"0.00")))&amp;" "&amp;AG350)</f>
        <v/>
      </c>
      <c r="AI350" s="147">
        <f>IF(X350="","",X350*IFERROR(INDEX(Lists!$M$2:$M$12,MATCH(C350,Lists!$I$2:$I$12,0)),1)/Lists!$Q$2)</f>
        <v/>
      </c>
      <c r="AJ350" s="147">
        <f>IF(Y350="","",Y350*IFERROR(INDEX(Lists!$M$2:$M$12,MATCH(C350,Lists!$I$2:$I$12,0)),1)/Lists!$Q$2)</f>
        <v/>
      </c>
      <c r="AK350" s="105" t="n"/>
      <c r="AL350" s="105" t="n"/>
      <c r="AM350" s="105" t="n"/>
      <c r="AN350" s="105" t="n"/>
      <c r="AO350" s="106" t="n"/>
    </row>
    <row r="351" ht="18" customHeight="1" s="74">
      <c r="A351" s="147">
        <f>IF(OR(F351="",C351="",D351=""),"",IFERROR(INDEX(Lists!$J$2:$J$12,MATCH(C351,Lists!$I$2:$I$12,0)),"XX")&amp;"-"&amp;D351&amp;"-"&amp;TEXT(SUMPRODUCT(($C$2:C351=C351)*($D$2:D351=D351)),"0000"))</f>
        <v/>
      </c>
      <c r="B351" s="152" t="n"/>
      <c r="C351" s="152" t="n"/>
      <c r="D351" s="152" t="n"/>
      <c r="E351" s="150" t="n"/>
      <c r="F351" s="152" t="n"/>
      <c r="G351" s="152" t="n"/>
      <c r="H351" s="152" t="n"/>
      <c r="I351" s="152" t="n"/>
      <c r="J351" s="150" t="n"/>
      <c r="K351" s="150" t="n"/>
      <c r="L351" s="150" t="n"/>
      <c r="M351" s="152" t="n"/>
      <c r="N351" s="150" t="n"/>
      <c r="O351" s="150" t="n"/>
      <c r="P351" s="150" t="n"/>
      <c r="Q351" s="151" t="n"/>
      <c r="R351" s="150" t="n"/>
      <c r="S351" s="150" t="n"/>
      <c r="T351" s="150" t="n"/>
      <c r="U351" s="152" t="n"/>
      <c r="V351" s="150" t="n"/>
      <c r="W351" s="150" t="n"/>
      <c r="X351" s="150" t="n"/>
      <c r="Y351" s="150" t="n"/>
      <c r="Z351" s="150" t="n"/>
      <c r="AA351" s="150" t="n"/>
      <c r="AB351" s="150" t="n"/>
      <c r="AC351" s="150" t="n"/>
      <c r="AD351" s="150" t="n"/>
      <c r="AE351" s="150" t="n"/>
      <c r="AF351" s="150" t="n"/>
      <c r="AG351" s="147">
        <f>IF(OR(C351="",G351="",G351=0),"",IFERROR(INDEX(Lists!$K$2:$K$12,MATCH(C351,Lists!$I$2:$I$12,0)),"AUD"))</f>
        <v/>
      </c>
      <c r="AH351" s="147">
        <f>IF(OR(G351="",G351=0),"",IF(G351&lt;1,TEXT(G351*100,"0")&amp;IFERROR(INDEX(Lists!$U$2:$U$12,MATCH(C351,Lists!$I$2:$I$12,0)),"c"),IFERROR(INDEX(Lists!$L$2:$L$12,MATCH(C351,Lists!$I$2:$I$12,0)),"$")&amp;IF(G351=INT(G351),TEXT(G351,"0"),TEXT(G351,"0.00")))&amp;" "&amp;AG351)</f>
        <v/>
      </c>
      <c r="AI351" s="147">
        <f>IF(X351="","",X351*IFERROR(INDEX(Lists!$M$2:$M$12,MATCH(C351,Lists!$I$2:$I$12,0)),1)/Lists!$Q$2)</f>
        <v/>
      </c>
      <c r="AJ351" s="147">
        <f>IF(Y351="","",Y351*IFERROR(INDEX(Lists!$M$2:$M$12,MATCH(C351,Lists!$I$2:$I$12,0)),1)/Lists!$Q$2)</f>
        <v/>
      </c>
      <c r="AK351" s="105" t="n"/>
      <c r="AL351" s="105" t="n"/>
      <c r="AM351" s="105" t="n"/>
      <c r="AN351" s="105" t="n"/>
      <c r="AO351" s="106" t="n"/>
    </row>
    <row r="352" ht="18" customHeight="1" s="74">
      <c r="A352" s="147">
        <f>IF(OR(F352="",C352="",D352=""),"",IFERROR(INDEX(Lists!$J$2:$J$12,MATCH(C352,Lists!$I$2:$I$12,0)),"XX")&amp;"-"&amp;D352&amp;"-"&amp;TEXT(SUMPRODUCT(($C$2:C352=C352)*($D$2:D352=D352)),"0000"))</f>
        <v/>
      </c>
      <c r="B352" s="152" t="n"/>
      <c r="C352" s="152" t="n"/>
      <c r="D352" s="152" t="n"/>
      <c r="E352" s="150" t="n"/>
      <c r="F352" s="152" t="n"/>
      <c r="G352" s="152" t="n"/>
      <c r="H352" s="152" t="n"/>
      <c r="I352" s="152" t="n"/>
      <c r="J352" s="150" t="n"/>
      <c r="K352" s="150" t="n"/>
      <c r="L352" s="150" t="n"/>
      <c r="M352" s="152" t="n"/>
      <c r="N352" s="150" t="n"/>
      <c r="O352" s="150" t="n"/>
      <c r="P352" s="150" t="n"/>
      <c r="Q352" s="151" t="n"/>
      <c r="R352" s="150" t="n"/>
      <c r="S352" s="150" t="n"/>
      <c r="T352" s="150" t="n"/>
      <c r="U352" s="152" t="n"/>
      <c r="V352" s="150" t="n"/>
      <c r="W352" s="150" t="n"/>
      <c r="X352" s="150" t="n"/>
      <c r="Y352" s="150" t="n"/>
      <c r="Z352" s="150" t="n"/>
      <c r="AA352" s="150" t="n"/>
      <c r="AB352" s="150" t="n"/>
      <c r="AC352" s="150" t="n"/>
      <c r="AD352" s="150" t="n"/>
      <c r="AE352" s="150" t="n"/>
      <c r="AF352" s="150" t="n"/>
      <c r="AG352" s="147">
        <f>IF(OR(C352="",G352="",G352=0),"",IFERROR(INDEX(Lists!$K$2:$K$12,MATCH(C352,Lists!$I$2:$I$12,0)),"AUD"))</f>
        <v/>
      </c>
      <c r="AH352" s="147">
        <f>IF(OR(G352="",G352=0),"",IF(G352&lt;1,TEXT(G352*100,"0")&amp;IFERROR(INDEX(Lists!$U$2:$U$12,MATCH(C352,Lists!$I$2:$I$12,0)),"c"),IFERROR(INDEX(Lists!$L$2:$L$12,MATCH(C352,Lists!$I$2:$I$12,0)),"$")&amp;IF(G352=INT(G352),TEXT(G352,"0"),TEXT(G352,"0.00")))&amp;" "&amp;AG352)</f>
        <v/>
      </c>
      <c r="AI352" s="147">
        <f>IF(X352="","",X352*IFERROR(INDEX(Lists!$M$2:$M$12,MATCH(C352,Lists!$I$2:$I$12,0)),1)/Lists!$Q$2)</f>
        <v/>
      </c>
      <c r="AJ352" s="147">
        <f>IF(Y352="","",Y352*IFERROR(INDEX(Lists!$M$2:$M$12,MATCH(C352,Lists!$I$2:$I$12,0)),1)/Lists!$Q$2)</f>
        <v/>
      </c>
      <c r="AK352" s="105" t="n"/>
      <c r="AL352" s="105" t="n"/>
      <c r="AM352" s="105" t="n"/>
      <c r="AN352" s="105" t="n"/>
      <c r="AO352" s="106" t="n"/>
    </row>
    <row r="353" ht="18" customHeight="1" s="74">
      <c r="A353" s="147">
        <f>IF(OR(F353="",C353="",D353=""),"",IFERROR(INDEX(Lists!$J$2:$J$12,MATCH(C353,Lists!$I$2:$I$12,0)),"XX")&amp;"-"&amp;D353&amp;"-"&amp;TEXT(SUMPRODUCT(($C$2:C353=C353)*($D$2:D353=D353)),"0000"))</f>
        <v/>
      </c>
      <c r="B353" s="152" t="n"/>
      <c r="C353" s="152" t="n"/>
      <c r="D353" s="152" t="n"/>
      <c r="E353" s="150" t="n"/>
      <c r="F353" s="152" t="n"/>
      <c r="G353" s="152" t="n"/>
      <c r="H353" s="152" t="n"/>
      <c r="I353" s="152" t="n"/>
      <c r="J353" s="150" t="n"/>
      <c r="K353" s="150" t="n"/>
      <c r="L353" s="150" t="n"/>
      <c r="M353" s="152" t="n"/>
      <c r="N353" s="150" t="n"/>
      <c r="O353" s="150" t="n"/>
      <c r="P353" s="150" t="n"/>
      <c r="Q353" s="151" t="n"/>
      <c r="R353" s="150" t="n"/>
      <c r="S353" s="150" t="n"/>
      <c r="T353" s="150" t="n"/>
      <c r="U353" s="152" t="n"/>
      <c r="V353" s="150" t="n"/>
      <c r="W353" s="150" t="n"/>
      <c r="X353" s="150" t="n"/>
      <c r="Y353" s="150" t="n"/>
      <c r="Z353" s="150" t="n"/>
      <c r="AA353" s="150" t="n"/>
      <c r="AB353" s="150" t="n"/>
      <c r="AC353" s="150" t="n"/>
      <c r="AD353" s="150" t="n"/>
      <c r="AE353" s="150" t="n"/>
      <c r="AF353" s="150" t="n"/>
      <c r="AG353" s="147">
        <f>IF(OR(C353="",G353="",G353=0),"",IFERROR(INDEX(Lists!$K$2:$K$12,MATCH(C353,Lists!$I$2:$I$12,0)),"AUD"))</f>
        <v/>
      </c>
      <c r="AH353" s="147">
        <f>IF(OR(G353="",G353=0),"",IF(G353&lt;1,TEXT(G353*100,"0")&amp;IFERROR(INDEX(Lists!$U$2:$U$12,MATCH(C353,Lists!$I$2:$I$12,0)),"c"),IFERROR(INDEX(Lists!$L$2:$L$12,MATCH(C353,Lists!$I$2:$I$12,0)),"$")&amp;IF(G353=INT(G353),TEXT(G353,"0"),TEXT(G353,"0.00")))&amp;" "&amp;AG353)</f>
        <v/>
      </c>
      <c r="AI353" s="147">
        <f>IF(X353="","",X353*IFERROR(INDEX(Lists!$M$2:$M$12,MATCH(C353,Lists!$I$2:$I$12,0)),1)/Lists!$Q$2)</f>
        <v/>
      </c>
      <c r="AJ353" s="147">
        <f>IF(Y353="","",Y353*IFERROR(INDEX(Lists!$M$2:$M$12,MATCH(C353,Lists!$I$2:$I$12,0)),1)/Lists!$Q$2)</f>
        <v/>
      </c>
      <c r="AK353" s="105" t="n"/>
      <c r="AL353" s="105" t="n"/>
      <c r="AM353" s="105" t="n"/>
      <c r="AN353" s="105" t="n"/>
      <c r="AO353" s="106" t="n"/>
    </row>
    <row r="354" ht="18" customHeight="1" s="74">
      <c r="A354" s="147">
        <f>IF(OR(F354="",C354="",D354=""),"",IFERROR(INDEX(Lists!$J$2:$J$12,MATCH(C354,Lists!$I$2:$I$12,0)),"XX")&amp;"-"&amp;D354&amp;"-"&amp;TEXT(SUMPRODUCT(($C$2:C354=C354)*($D$2:D354=D354)),"0000"))</f>
        <v/>
      </c>
      <c r="B354" s="152" t="n"/>
      <c r="C354" s="152" t="n"/>
      <c r="D354" s="152" t="n"/>
      <c r="E354" s="150" t="n"/>
      <c r="F354" s="152" t="n"/>
      <c r="G354" s="152" t="n"/>
      <c r="H354" s="152" t="n"/>
      <c r="I354" s="152" t="n"/>
      <c r="J354" s="150" t="n"/>
      <c r="K354" s="150" t="n"/>
      <c r="L354" s="150" t="n"/>
      <c r="M354" s="152" t="n"/>
      <c r="N354" s="150" t="n"/>
      <c r="O354" s="150" t="n"/>
      <c r="P354" s="150" t="n"/>
      <c r="Q354" s="151" t="n"/>
      <c r="R354" s="150" t="n"/>
      <c r="S354" s="150" t="n"/>
      <c r="T354" s="150" t="n"/>
      <c r="U354" s="152" t="n"/>
      <c r="V354" s="150" t="n"/>
      <c r="W354" s="150" t="n"/>
      <c r="X354" s="150" t="n"/>
      <c r="Y354" s="150" t="n"/>
      <c r="Z354" s="150" t="n"/>
      <c r="AA354" s="150" t="n"/>
      <c r="AB354" s="150" t="n"/>
      <c r="AC354" s="150" t="n"/>
      <c r="AD354" s="150" t="n"/>
      <c r="AE354" s="150" t="n"/>
      <c r="AF354" s="150" t="n"/>
      <c r="AG354" s="147">
        <f>IF(OR(C354="",G354="",G354=0),"",IFERROR(INDEX(Lists!$K$2:$K$12,MATCH(C354,Lists!$I$2:$I$12,0)),"AUD"))</f>
        <v/>
      </c>
      <c r="AH354" s="147">
        <f>IF(OR(G354="",G354=0),"",IF(G354&lt;1,TEXT(G354*100,"0")&amp;IFERROR(INDEX(Lists!$U$2:$U$12,MATCH(C354,Lists!$I$2:$I$12,0)),"c"),IFERROR(INDEX(Lists!$L$2:$L$12,MATCH(C354,Lists!$I$2:$I$12,0)),"$")&amp;IF(G354=INT(G354),TEXT(G354,"0"),TEXT(G354,"0.00")))&amp;" "&amp;AG354)</f>
        <v/>
      </c>
      <c r="AI354" s="147">
        <f>IF(X354="","",X354*IFERROR(INDEX(Lists!$M$2:$M$12,MATCH(C354,Lists!$I$2:$I$12,0)),1)/Lists!$Q$2)</f>
        <v/>
      </c>
      <c r="AJ354" s="147">
        <f>IF(Y354="","",Y354*IFERROR(INDEX(Lists!$M$2:$M$12,MATCH(C354,Lists!$I$2:$I$12,0)),1)/Lists!$Q$2)</f>
        <v/>
      </c>
      <c r="AK354" s="105" t="n"/>
      <c r="AL354" s="105" t="n"/>
      <c r="AM354" s="105" t="n"/>
      <c r="AN354" s="105" t="n"/>
      <c r="AO354" s="106" t="n"/>
    </row>
    <row r="355" ht="18" customHeight="1" s="74">
      <c r="A355" s="147">
        <f>IF(OR(F355="",C355="",D355=""),"",IFERROR(INDEX(Lists!$J$2:$J$12,MATCH(C355,Lists!$I$2:$I$12,0)),"XX")&amp;"-"&amp;D355&amp;"-"&amp;TEXT(SUMPRODUCT(($C$2:C355=C355)*($D$2:D355=D355)),"0000"))</f>
        <v/>
      </c>
      <c r="B355" s="152" t="n"/>
      <c r="C355" s="152" t="n"/>
      <c r="D355" s="152" t="n"/>
      <c r="E355" s="150" t="n"/>
      <c r="F355" s="152" t="n"/>
      <c r="G355" s="152" t="n"/>
      <c r="H355" s="152" t="n"/>
      <c r="I355" s="152" t="n"/>
      <c r="J355" s="150" t="n"/>
      <c r="K355" s="150" t="n"/>
      <c r="L355" s="150" t="n"/>
      <c r="M355" s="152" t="n"/>
      <c r="N355" s="150" t="n"/>
      <c r="O355" s="150" t="n"/>
      <c r="P355" s="150" t="n"/>
      <c r="Q355" s="151" t="n"/>
      <c r="R355" s="150" t="n"/>
      <c r="S355" s="150" t="n"/>
      <c r="T355" s="150" t="n"/>
      <c r="U355" s="152" t="n"/>
      <c r="V355" s="150" t="n"/>
      <c r="W355" s="150" t="n"/>
      <c r="X355" s="150" t="n"/>
      <c r="Y355" s="150" t="n"/>
      <c r="Z355" s="150" t="n"/>
      <c r="AA355" s="150" t="n"/>
      <c r="AB355" s="150" t="n"/>
      <c r="AC355" s="150" t="n"/>
      <c r="AD355" s="150" t="n"/>
      <c r="AE355" s="150" t="n"/>
      <c r="AF355" s="150" t="n"/>
      <c r="AG355" s="147">
        <f>IF(OR(C355="",G355="",G355=0),"",IFERROR(INDEX(Lists!$K$2:$K$12,MATCH(C355,Lists!$I$2:$I$12,0)),"AUD"))</f>
        <v/>
      </c>
      <c r="AH355" s="147">
        <f>IF(OR(G355="",G355=0),"",IF(G355&lt;1,TEXT(G355*100,"0")&amp;IFERROR(INDEX(Lists!$U$2:$U$12,MATCH(C355,Lists!$I$2:$I$12,0)),"c"),IFERROR(INDEX(Lists!$L$2:$L$12,MATCH(C355,Lists!$I$2:$I$12,0)),"$")&amp;IF(G355=INT(G355),TEXT(G355,"0"),TEXT(G355,"0.00")))&amp;" "&amp;AG355)</f>
        <v/>
      </c>
      <c r="AI355" s="147">
        <f>IF(X355="","",X355*IFERROR(INDEX(Lists!$M$2:$M$12,MATCH(C355,Lists!$I$2:$I$12,0)),1)/Lists!$Q$2)</f>
        <v/>
      </c>
      <c r="AJ355" s="147">
        <f>IF(Y355="","",Y355*IFERROR(INDEX(Lists!$M$2:$M$12,MATCH(C355,Lists!$I$2:$I$12,0)),1)/Lists!$Q$2)</f>
        <v/>
      </c>
      <c r="AK355" s="105" t="n"/>
      <c r="AL355" s="105" t="n"/>
      <c r="AM355" s="105" t="n"/>
      <c r="AN355" s="105" t="n"/>
      <c r="AO355" s="106" t="n"/>
    </row>
    <row r="356" ht="18" customHeight="1" s="74">
      <c r="A356" s="147">
        <f>IF(OR(F356="",C356="",D356=""),"",IFERROR(INDEX(Lists!$J$2:$J$12,MATCH(C356,Lists!$I$2:$I$12,0)),"XX")&amp;"-"&amp;D356&amp;"-"&amp;TEXT(SUMPRODUCT(($C$2:C356=C356)*($D$2:D356=D356)),"0000"))</f>
        <v/>
      </c>
      <c r="B356" s="152" t="n"/>
      <c r="C356" s="152" t="n"/>
      <c r="D356" s="152" t="n"/>
      <c r="E356" s="150" t="n"/>
      <c r="F356" s="152" t="n"/>
      <c r="G356" s="152" t="n"/>
      <c r="H356" s="152" t="n"/>
      <c r="I356" s="152" t="n"/>
      <c r="J356" s="150" t="n"/>
      <c r="K356" s="150" t="n"/>
      <c r="L356" s="150" t="n"/>
      <c r="M356" s="152" t="n"/>
      <c r="N356" s="150" t="n"/>
      <c r="O356" s="150" t="n"/>
      <c r="P356" s="150" t="n"/>
      <c r="Q356" s="151" t="n"/>
      <c r="R356" s="150" t="n"/>
      <c r="S356" s="150" t="n"/>
      <c r="T356" s="150" t="n"/>
      <c r="U356" s="152" t="n"/>
      <c r="V356" s="150" t="n"/>
      <c r="W356" s="150" t="n"/>
      <c r="X356" s="150" t="n"/>
      <c r="Y356" s="150" t="n"/>
      <c r="Z356" s="150" t="n"/>
      <c r="AA356" s="150" t="n"/>
      <c r="AB356" s="150" t="n"/>
      <c r="AC356" s="150" t="n"/>
      <c r="AD356" s="150" t="n"/>
      <c r="AE356" s="150" t="n"/>
      <c r="AF356" s="150" t="n"/>
      <c r="AG356" s="147">
        <f>IF(OR(C356="",G356="",G356=0),"",IFERROR(INDEX(Lists!$K$2:$K$12,MATCH(C356,Lists!$I$2:$I$12,0)),"AUD"))</f>
        <v/>
      </c>
      <c r="AH356" s="147">
        <f>IF(OR(G356="",G356=0),"",IF(G356&lt;1,TEXT(G356*100,"0")&amp;IFERROR(INDEX(Lists!$U$2:$U$12,MATCH(C356,Lists!$I$2:$I$12,0)),"c"),IFERROR(INDEX(Lists!$L$2:$L$12,MATCH(C356,Lists!$I$2:$I$12,0)),"$")&amp;IF(G356=INT(G356),TEXT(G356,"0"),TEXT(G356,"0.00")))&amp;" "&amp;AG356)</f>
        <v/>
      </c>
      <c r="AI356" s="147">
        <f>IF(X356="","",X356*IFERROR(INDEX(Lists!$M$2:$M$12,MATCH(C356,Lists!$I$2:$I$12,0)),1)/Lists!$Q$2)</f>
        <v/>
      </c>
      <c r="AJ356" s="147">
        <f>IF(Y356="","",Y356*IFERROR(INDEX(Lists!$M$2:$M$12,MATCH(C356,Lists!$I$2:$I$12,0)),1)/Lists!$Q$2)</f>
        <v/>
      </c>
      <c r="AK356" s="105" t="n"/>
      <c r="AL356" s="105" t="n"/>
      <c r="AM356" s="105" t="n"/>
      <c r="AN356" s="105" t="n"/>
      <c r="AO356" s="106" t="n"/>
    </row>
    <row r="357" ht="18" customHeight="1" s="74">
      <c r="A357" s="147">
        <f>IF(OR(F357="",C357="",D357=""),"",IFERROR(INDEX(Lists!$J$2:$J$12,MATCH(C357,Lists!$I$2:$I$12,0)),"XX")&amp;"-"&amp;D357&amp;"-"&amp;TEXT(SUMPRODUCT(($C$2:C357=C357)*($D$2:D357=D357)),"0000"))</f>
        <v/>
      </c>
      <c r="B357" s="152" t="n"/>
      <c r="C357" s="152" t="n"/>
      <c r="D357" s="152" t="n"/>
      <c r="E357" s="150" t="n"/>
      <c r="F357" s="152" t="n"/>
      <c r="G357" s="152" t="n"/>
      <c r="H357" s="152" t="n"/>
      <c r="I357" s="152" t="n"/>
      <c r="J357" s="150" t="n"/>
      <c r="K357" s="150" t="n"/>
      <c r="L357" s="150" t="n"/>
      <c r="M357" s="152" t="n"/>
      <c r="N357" s="150" t="n"/>
      <c r="O357" s="150" t="n"/>
      <c r="P357" s="150" t="n"/>
      <c r="Q357" s="151" t="n"/>
      <c r="R357" s="150" t="n"/>
      <c r="S357" s="150" t="n"/>
      <c r="T357" s="150" t="n"/>
      <c r="U357" s="152" t="n"/>
      <c r="V357" s="150" t="n"/>
      <c r="W357" s="150" t="n"/>
      <c r="X357" s="150" t="n"/>
      <c r="Y357" s="150" t="n"/>
      <c r="Z357" s="150" t="n"/>
      <c r="AA357" s="150" t="n"/>
      <c r="AB357" s="150" t="n"/>
      <c r="AC357" s="150" t="n"/>
      <c r="AD357" s="150" t="n"/>
      <c r="AE357" s="150" t="n"/>
      <c r="AF357" s="150" t="n"/>
      <c r="AG357" s="147">
        <f>IF(OR(C357="",G357="",G357=0),"",IFERROR(INDEX(Lists!$K$2:$K$12,MATCH(C357,Lists!$I$2:$I$12,0)),"AUD"))</f>
        <v/>
      </c>
      <c r="AH357" s="147">
        <f>IF(OR(G357="",G357=0),"",IF(G357&lt;1,TEXT(G357*100,"0")&amp;IFERROR(INDEX(Lists!$U$2:$U$12,MATCH(C357,Lists!$I$2:$I$12,0)),"c"),IFERROR(INDEX(Lists!$L$2:$L$12,MATCH(C357,Lists!$I$2:$I$12,0)),"$")&amp;IF(G357=INT(G357),TEXT(G357,"0"),TEXT(G357,"0.00")))&amp;" "&amp;AG357)</f>
        <v/>
      </c>
      <c r="AI357" s="147">
        <f>IF(X357="","",X357*IFERROR(INDEX(Lists!$M$2:$M$12,MATCH(C357,Lists!$I$2:$I$12,0)),1)/Lists!$Q$2)</f>
        <v/>
      </c>
      <c r="AJ357" s="147">
        <f>IF(Y357="","",Y357*IFERROR(INDEX(Lists!$M$2:$M$12,MATCH(C357,Lists!$I$2:$I$12,0)),1)/Lists!$Q$2)</f>
        <v/>
      </c>
      <c r="AK357" s="105" t="n"/>
      <c r="AL357" s="105" t="n"/>
      <c r="AM357" s="105" t="n"/>
      <c r="AN357" s="105" t="n"/>
      <c r="AO357" s="106" t="n"/>
    </row>
    <row r="358" ht="18" customHeight="1" s="74">
      <c r="A358" s="147">
        <f>IF(OR(F358="",C358="",D358=""),"",IFERROR(INDEX(Lists!$J$2:$J$12,MATCH(C358,Lists!$I$2:$I$12,0)),"XX")&amp;"-"&amp;D358&amp;"-"&amp;TEXT(SUMPRODUCT(($C$2:C358=C358)*($D$2:D358=D358)),"0000"))</f>
        <v/>
      </c>
      <c r="B358" s="152" t="n"/>
      <c r="C358" s="152" t="n"/>
      <c r="D358" s="152" t="n"/>
      <c r="E358" s="150" t="n"/>
      <c r="F358" s="152" t="n"/>
      <c r="G358" s="152" t="n"/>
      <c r="H358" s="152" t="n"/>
      <c r="I358" s="152" t="n"/>
      <c r="J358" s="150" t="n"/>
      <c r="K358" s="150" t="n"/>
      <c r="L358" s="150" t="n"/>
      <c r="M358" s="152" t="n"/>
      <c r="N358" s="150" t="n"/>
      <c r="O358" s="150" t="n"/>
      <c r="P358" s="150" t="n"/>
      <c r="Q358" s="151" t="n"/>
      <c r="R358" s="150" t="n"/>
      <c r="S358" s="150" t="n"/>
      <c r="T358" s="150" t="n"/>
      <c r="U358" s="152" t="n"/>
      <c r="V358" s="150" t="n"/>
      <c r="W358" s="150" t="n"/>
      <c r="X358" s="150" t="n"/>
      <c r="Y358" s="150" t="n"/>
      <c r="Z358" s="150" t="n"/>
      <c r="AA358" s="150" t="n"/>
      <c r="AB358" s="150" t="n"/>
      <c r="AC358" s="150" t="n"/>
      <c r="AD358" s="150" t="n"/>
      <c r="AE358" s="150" t="n"/>
      <c r="AF358" s="150" t="n"/>
      <c r="AG358" s="147">
        <f>IF(OR(C358="",G358="",G358=0),"",IFERROR(INDEX(Lists!$K$2:$K$12,MATCH(C358,Lists!$I$2:$I$12,0)),"AUD"))</f>
        <v/>
      </c>
      <c r="AH358" s="147">
        <f>IF(OR(G358="",G358=0),"",IF(G358&lt;1,TEXT(G358*100,"0")&amp;IFERROR(INDEX(Lists!$U$2:$U$12,MATCH(C358,Lists!$I$2:$I$12,0)),"c"),IFERROR(INDEX(Lists!$L$2:$L$12,MATCH(C358,Lists!$I$2:$I$12,0)),"$")&amp;IF(G358=INT(G358),TEXT(G358,"0"),TEXT(G358,"0.00")))&amp;" "&amp;AG358)</f>
        <v/>
      </c>
      <c r="AI358" s="147">
        <f>IF(X358="","",X358*IFERROR(INDEX(Lists!$M$2:$M$12,MATCH(C358,Lists!$I$2:$I$12,0)),1)/Lists!$Q$2)</f>
        <v/>
      </c>
      <c r="AJ358" s="147">
        <f>IF(Y358="","",Y358*IFERROR(INDEX(Lists!$M$2:$M$12,MATCH(C358,Lists!$I$2:$I$12,0)),1)/Lists!$Q$2)</f>
        <v/>
      </c>
      <c r="AK358" s="105" t="n"/>
      <c r="AL358" s="105" t="n"/>
      <c r="AM358" s="105" t="n"/>
      <c r="AN358" s="105" t="n"/>
      <c r="AO358" s="106" t="n"/>
    </row>
    <row r="359" ht="18" customHeight="1" s="74">
      <c r="A359" s="147">
        <f>IF(OR(F359="",C359="",D359=""),"",IFERROR(INDEX(Lists!$J$2:$J$12,MATCH(C359,Lists!$I$2:$I$12,0)),"XX")&amp;"-"&amp;D359&amp;"-"&amp;TEXT(SUMPRODUCT(($C$2:C359=C359)*($D$2:D359=D359)),"0000"))</f>
        <v/>
      </c>
      <c r="B359" s="152" t="n"/>
      <c r="C359" s="152" t="n"/>
      <c r="D359" s="152" t="n"/>
      <c r="E359" s="150" t="n"/>
      <c r="F359" s="152" t="n"/>
      <c r="G359" s="152" t="n"/>
      <c r="H359" s="152" t="n"/>
      <c r="I359" s="152" t="n"/>
      <c r="J359" s="150" t="n"/>
      <c r="K359" s="150" t="n"/>
      <c r="L359" s="150" t="n"/>
      <c r="M359" s="152" t="n"/>
      <c r="N359" s="150" t="n"/>
      <c r="O359" s="150" t="n"/>
      <c r="P359" s="150" t="n"/>
      <c r="Q359" s="151" t="n"/>
      <c r="R359" s="150" t="n"/>
      <c r="S359" s="150" t="n"/>
      <c r="T359" s="150" t="n"/>
      <c r="U359" s="152" t="n"/>
      <c r="V359" s="150" t="n"/>
      <c r="W359" s="150" t="n"/>
      <c r="X359" s="150" t="n"/>
      <c r="Y359" s="150" t="n"/>
      <c r="Z359" s="150" t="n"/>
      <c r="AA359" s="150" t="n"/>
      <c r="AB359" s="150" t="n"/>
      <c r="AC359" s="150" t="n"/>
      <c r="AD359" s="150" t="n"/>
      <c r="AE359" s="150" t="n"/>
      <c r="AF359" s="150" t="n"/>
      <c r="AG359" s="147">
        <f>IF(OR(C359="",G359="",G359=0),"",IFERROR(INDEX(Lists!$K$2:$K$12,MATCH(C359,Lists!$I$2:$I$12,0)),"AUD"))</f>
        <v/>
      </c>
      <c r="AH359" s="147">
        <f>IF(OR(G359="",G359=0),"",IF(G359&lt;1,TEXT(G359*100,"0")&amp;IFERROR(INDEX(Lists!$U$2:$U$12,MATCH(C359,Lists!$I$2:$I$12,0)),"c"),IFERROR(INDEX(Lists!$L$2:$L$12,MATCH(C359,Lists!$I$2:$I$12,0)),"$")&amp;IF(G359=INT(G359),TEXT(G359,"0"),TEXT(G359,"0.00")))&amp;" "&amp;AG359)</f>
        <v/>
      </c>
      <c r="AI359" s="147">
        <f>IF(X359="","",X359*IFERROR(INDEX(Lists!$M$2:$M$12,MATCH(C359,Lists!$I$2:$I$12,0)),1)/Lists!$Q$2)</f>
        <v/>
      </c>
      <c r="AJ359" s="147">
        <f>IF(Y359="","",Y359*IFERROR(INDEX(Lists!$M$2:$M$12,MATCH(C359,Lists!$I$2:$I$12,0)),1)/Lists!$Q$2)</f>
        <v/>
      </c>
      <c r="AK359" s="105" t="n"/>
      <c r="AL359" s="105" t="n"/>
      <c r="AM359" s="105" t="n"/>
      <c r="AN359" s="105" t="n"/>
      <c r="AO359" s="106" t="n"/>
    </row>
    <row r="360" ht="18" customHeight="1" s="74">
      <c r="A360" s="147">
        <f>IF(OR(F360="",C360="",D360=""),"",IFERROR(INDEX(Lists!$J$2:$J$12,MATCH(C360,Lists!$I$2:$I$12,0)),"XX")&amp;"-"&amp;D360&amp;"-"&amp;TEXT(SUMPRODUCT(($C$2:C360=C360)*($D$2:D360=D360)),"0000"))</f>
        <v/>
      </c>
      <c r="B360" s="152" t="n"/>
      <c r="C360" s="152" t="n"/>
      <c r="D360" s="152" t="n"/>
      <c r="E360" s="150" t="n"/>
      <c r="F360" s="152" t="n"/>
      <c r="G360" s="152" t="n"/>
      <c r="H360" s="152" t="n"/>
      <c r="I360" s="152" t="n"/>
      <c r="J360" s="150" t="n"/>
      <c r="K360" s="150" t="n"/>
      <c r="L360" s="150" t="n"/>
      <c r="M360" s="152" t="n"/>
      <c r="N360" s="150" t="n"/>
      <c r="O360" s="150" t="n"/>
      <c r="P360" s="150" t="n"/>
      <c r="Q360" s="151" t="n"/>
      <c r="R360" s="150" t="n"/>
      <c r="S360" s="150" t="n"/>
      <c r="T360" s="150" t="n"/>
      <c r="U360" s="152" t="n"/>
      <c r="V360" s="150" t="n"/>
      <c r="W360" s="150" t="n"/>
      <c r="X360" s="150" t="n"/>
      <c r="Y360" s="150" t="n"/>
      <c r="Z360" s="150" t="n"/>
      <c r="AA360" s="150" t="n"/>
      <c r="AB360" s="150" t="n"/>
      <c r="AC360" s="150" t="n"/>
      <c r="AD360" s="150" t="n"/>
      <c r="AE360" s="150" t="n"/>
      <c r="AF360" s="150" t="n"/>
      <c r="AG360" s="147">
        <f>IF(OR(C360="",G360="",G360=0),"",IFERROR(INDEX(Lists!$K$2:$K$12,MATCH(C360,Lists!$I$2:$I$12,0)),"AUD"))</f>
        <v/>
      </c>
      <c r="AH360" s="147">
        <f>IF(OR(G360="",G360=0),"",IF(G360&lt;1,TEXT(G360*100,"0")&amp;IFERROR(INDEX(Lists!$U$2:$U$12,MATCH(C360,Lists!$I$2:$I$12,0)),"c"),IFERROR(INDEX(Lists!$L$2:$L$12,MATCH(C360,Lists!$I$2:$I$12,0)),"$")&amp;IF(G360=INT(G360),TEXT(G360,"0"),TEXT(G360,"0.00")))&amp;" "&amp;AG360)</f>
        <v/>
      </c>
      <c r="AI360" s="147">
        <f>IF(X360="","",X360*IFERROR(INDEX(Lists!$M$2:$M$12,MATCH(C360,Lists!$I$2:$I$12,0)),1)/Lists!$Q$2)</f>
        <v/>
      </c>
      <c r="AJ360" s="147">
        <f>IF(Y360="","",Y360*IFERROR(INDEX(Lists!$M$2:$M$12,MATCH(C360,Lists!$I$2:$I$12,0)),1)/Lists!$Q$2)</f>
        <v/>
      </c>
      <c r="AK360" s="105" t="n"/>
      <c r="AL360" s="105" t="n"/>
      <c r="AM360" s="105" t="n"/>
      <c r="AN360" s="105" t="n"/>
      <c r="AO360" s="106" t="n"/>
    </row>
    <row r="361" ht="18" customHeight="1" s="74">
      <c r="A361" s="147">
        <f>IF(OR(F361="",C361="",D361=""),"",IFERROR(INDEX(Lists!$J$2:$J$12,MATCH(C361,Lists!$I$2:$I$12,0)),"XX")&amp;"-"&amp;D361&amp;"-"&amp;TEXT(SUMPRODUCT(($C$2:C361=C361)*($D$2:D361=D361)),"0000"))</f>
        <v/>
      </c>
      <c r="B361" s="152" t="n"/>
      <c r="C361" s="152" t="n"/>
      <c r="D361" s="152" t="n"/>
      <c r="E361" s="150" t="n"/>
      <c r="F361" s="152" t="n"/>
      <c r="G361" s="152" t="n"/>
      <c r="H361" s="152" t="n"/>
      <c r="I361" s="152" t="n"/>
      <c r="J361" s="150" t="n"/>
      <c r="K361" s="150" t="n"/>
      <c r="L361" s="150" t="n"/>
      <c r="M361" s="152" t="n"/>
      <c r="N361" s="150" t="n"/>
      <c r="O361" s="150" t="n"/>
      <c r="P361" s="150" t="n"/>
      <c r="Q361" s="151" t="n"/>
      <c r="R361" s="150" t="n"/>
      <c r="S361" s="150" t="n"/>
      <c r="T361" s="150" t="n"/>
      <c r="U361" s="152" t="n"/>
      <c r="V361" s="150" t="n"/>
      <c r="W361" s="150" t="n"/>
      <c r="X361" s="150" t="n"/>
      <c r="Y361" s="150" t="n"/>
      <c r="Z361" s="150" t="n"/>
      <c r="AA361" s="150" t="n"/>
      <c r="AB361" s="150" t="n"/>
      <c r="AC361" s="150" t="n"/>
      <c r="AD361" s="150" t="n"/>
      <c r="AE361" s="150" t="n"/>
      <c r="AF361" s="150" t="n"/>
      <c r="AG361" s="147">
        <f>IF(OR(C361="",G361="",G361=0),"",IFERROR(INDEX(Lists!$K$2:$K$12,MATCH(C361,Lists!$I$2:$I$12,0)),"AUD"))</f>
        <v/>
      </c>
      <c r="AH361" s="147">
        <f>IF(OR(G361="",G361=0),"",IF(G361&lt;1,TEXT(G361*100,"0")&amp;IFERROR(INDEX(Lists!$U$2:$U$12,MATCH(C361,Lists!$I$2:$I$12,0)),"c"),IFERROR(INDEX(Lists!$L$2:$L$12,MATCH(C361,Lists!$I$2:$I$12,0)),"$")&amp;IF(G361=INT(G361),TEXT(G361,"0"),TEXT(G361,"0.00")))&amp;" "&amp;AG361)</f>
        <v/>
      </c>
      <c r="AI361" s="147">
        <f>IF(X361="","",X361*IFERROR(INDEX(Lists!$M$2:$M$12,MATCH(C361,Lists!$I$2:$I$12,0)),1)/Lists!$Q$2)</f>
        <v/>
      </c>
      <c r="AJ361" s="147">
        <f>IF(Y361="","",Y361*IFERROR(INDEX(Lists!$M$2:$M$12,MATCH(C361,Lists!$I$2:$I$12,0)),1)/Lists!$Q$2)</f>
        <v/>
      </c>
      <c r="AK361" s="105" t="n"/>
      <c r="AL361" s="105" t="n"/>
      <c r="AM361" s="105" t="n"/>
      <c r="AN361" s="105" t="n"/>
      <c r="AO361" s="106" t="n"/>
    </row>
    <row r="362" ht="18" customHeight="1" s="74">
      <c r="A362" s="147">
        <f>IF(OR(F362="",C362="",D362=""),"",IFERROR(INDEX(Lists!$J$2:$J$12,MATCH(C362,Lists!$I$2:$I$12,0)),"XX")&amp;"-"&amp;D362&amp;"-"&amp;TEXT(SUMPRODUCT(($C$2:C362=C362)*($D$2:D362=D362)),"0000"))</f>
        <v/>
      </c>
      <c r="B362" s="152" t="n"/>
      <c r="C362" s="152" t="n"/>
      <c r="D362" s="152" t="n"/>
      <c r="E362" s="150" t="n"/>
      <c r="F362" s="152" t="n"/>
      <c r="G362" s="152" t="n"/>
      <c r="H362" s="152" t="n"/>
      <c r="I362" s="152" t="n"/>
      <c r="J362" s="150" t="n"/>
      <c r="K362" s="150" t="n"/>
      <c r="L362" s="150" t="n"/>
      <c r="M362" s="152" t="n"/>
      <c r="N362" s="150" t="n"/>
      <c r="O362" s="150" t="n"/>
      <c r="P362" s="150" t="n"/>
      <c r="Q362" s="151" t="n"/>
      <c r="R362" s="150" t="n"/>
      <c r="S362" s="150" t="n"/>
      <c r="T362" s="150" t="n"/>
      <c r="U362" s="152" t="n"/>
      <c r="V362" s="150" t="n"/>
      <c r="W362" s="150" t="n"/>
      <c r="X362" s="150" t="n"/>
      <c r="Y362" s="150" t="n"/>
      <c r="Z362" s="150" t="n"/>
      <c r="AA362" s="150" t="n"/>
      <c r="AB362" s="150" t="n"/>
      <c r="AC362" s="150" t="n"/>
      <c r="AD362" s="150" t="n"/>
      <c r="AE362" s="150" t="n"/>
      <c r="AF362" s="150" t="n"/>
      <c r="AG362" s="147">
        <f>IF(OR(C362="",G362="",G362=0),"",IFERROR(INDEX(Lists!$K$2:$K$12,MATCH(C362,Lists!$I$2:$I$12,0)),"AUD"))</f>
        <v/>
      </c>
      <c r="AH362" s="147">
        <f>IF(OR(G362="",G362=0),"",IF(G362&lt;1,TEXT(G362*100,"0")&amp;IFERROR(INDEX(Lists!$U$2:$U$12,MATCH(C362,Lists!$I$2:$I$12,0)),"c"),IFERROR(INDEX(Lists!$L$2:$L$12,MATCH(C362,Lists!$I$2:$I$12,0)),"$")&amp;IF(G362=INT(G362),TEXT(G362,"0"),TEXT(G362,"0.00")))&amp;" "&amp;AG362)</f>
        <v/>
      </c>
      <c r="AI362" s="147">
        <f>IF(X362="","",X362*IFERROR(INDEX(Lists!$M$2:$M$12,MATCH(C362,Lists!$I$2:$I$12,0)),1)/Lists!$Q$2)</f>
        <v/>
      </c>
      <c r="AJ362" s="147">
        <f>IF(Y362="","",Y362*IFERROR(INDEX(Lists!$M$2:$M$12,MATCH(C362,Lists!$I$2:$I$12,0)),1)/Lists!$Q$2)</f>
        <v/>
      </c>
      <c r="AK362" s="105" t="n"/>
      <c r="AL362" s="105" t="n"/>
      <c r="AM362" s="105" t="n"/>
      <c r="AN362" s="105" t="n"/>
      <c r="AO362" s="106" t="n"/>
    </row>
    <row r="363" ht="18" customHeight="1" s="74">
      <c r="A363" s="147">
        <f>IF(OR(F363="",C363="",D363=""),"",IFERROR(INDEX(Lists!$J$2:$J$12,MATCH(C363,Lists!$I$2:$I$12,0)),"XX")&amp;"-"&amp;D363&amp;"-"&amp;TEXT(SUMPRODUCT(($C$2:C363=C363)*($D$2:D363=D363)),"0000"))</f>
        <v/>
      </c>
      <c r="B363" s="152" t="n"/>
      <c r="C363" s="152" t="n"/>
      <c r="D363" s="152" t="n"/>
      <c r="E363" s="150" t="n"/>
      <c r="F363" s="152" t="n"/>
      <c r="G363" s="152" t="n"/>
      <c r="H363" s="152" t="n"/>
      <c r="I363" s="152" t="n"/>
      <c r="J363" s="150" t="n"/>
      <c r="K363" s="150" t="n"/>
      <c r="L363" s="150" t="n"/>
      <c r="M363" s="152" t="n"/>
      <c r="N363" s="150" t="n"/>
      <c r="O363" s="150" t="n"/>
      <c r="P363" s="150" t="n"/>
      <c r="Q363" s="151" t="n"/>
      <c r="R363" s="150" t="n"/>
      <c r="S363" s="150" t="n"/>
      <c r="T363" s="150" t="n"/>
      <c r="U363" s="152" t="n"/>
      <c r="V363" s="150" t="n"/>
      <c r="W363" s="150" t="n"/>
      <c r="X363" s="150" t="n"/>
      <c r="Y363" s="150" t="n"/>
      <c r="Z363" s="150" t="n"/>
      <c r="AA363" s="150" t="n"/>
      <c r="AB363" s="150" t="n"/>
      <c r="AC363" s="150" t="n"/>
      <c r="AD363" s="150" t="n"/>
      <c r="AE363" s="150" t="n"/>
      <c r="AF363" s="150" t="n"/>
      <c r="AG363" s="147">
        <f>IF(OR(C363="",G363="",G363=0),"",IFERROR(INDEX(Lists!$K$2:$K$12,MATCH(C363,Lists!$I$2:$I$12,0)),"AUD"))</f>
        <v/>
      </c>
      <c r="AH363" s="147">
        <f>IF(OR(G363="",G363=0),"",IF(G363&lt;1,TEXT(G363*100,"0")&amp;IFERROR(INDEX(Lists!$U$2:$U$12,MATCH(C363,Lists!$I$2:$I$12,0)),"c"),IFERROR(INDEX(Lists!$L$2:$L$12,MATCH(C363,Lists!$I$2:$I$12,0)),"$")&amp;IF(G363=INT(G363),TEXT(G363,"0"),TEXT(G363,"0.00")))&amp;" "&amp;AG363)</f>
        <v/>
      </c>
      <c r="AI363" s="147">
        <f>IF(X363="","",X363*IFERROR(INDEX(Lists!$M$2:$M$12,MATCH(C363,Lists!$I$2:$I$12,0)),1)/Lists!$Q$2)</f>
        <v/>
      </c>
      <c r="AJ363" s="147">
        <f>IF(Y363="","",Y363*IFERROR(INDEX(Lists!$M$2:$M$12,MATCH(C363,Lists!$I$2:$I$12,0)),1)/Lists!$Q$2)</f>
        <v/>
      </c>
      <c r="AK363" s="105" t="n"/>
      <c r="AL363" s="105" t="n"/>
      <c r="AM363" s="105" t="n"/>
      <c r="AN363" s="105" t="n"/>
      <c r="AO363" s="106" t="n"/>
    </row>
    <row r="364" ht="18" customHeight="1" s="74">
      <c r="A364" s="147">
        <f>IF(OR(F364="",C364="",D364=""),"",IFERROR(INDEX(Lists!$J$2:$J$12,MATCH(C364,Lists!$I$2:$I$12,0)),"XX")&amp;"-"&amp;D364&amp;"-"&amp;TEXT(SUMPRODUCT(($C$2:C364=C364)*($D$2:D364=D364)),"0000"))</f>
        <v/>
      </c>
      <c r="B364" s="152" t="n"/>
      <c r="C364" s="152" t="n"/>
      <c r="D364" s="152" t="n"/>
      <c r="E364" s="150" t="n"/>
      <c r="F364" s="152" t="n"/>
      <c r="G364" s="152" t="n"/>
      <c r="H364" s="152" t="n"/>
      <c r="I364" s="152" t="n"/>
      <c r="J364" s="150" t="n"/>
      <c r="K364" s="150" t="n"/>
      <c r="L364" s="150" t="n"/>
      <c r="M364" s="152" t="n"/>
      <c r="N364" s="150" t="n"/>
      <c r="O364" s="150" t="n"/>
      <c r="P364" s="150" t="n"/>
      <c r="Q364" s="151" t="n"/>
      <c r="R364" s="150" t="n"/>
      <c r="S364" s="150" t="n"/>
      <c r="T364" s="150" t="n"/>
      <c r="U364" s="152" t="n"/>
      <c r="V364" s="150" t="n"/>
      <c r="W364" s="150" t="n"/>
      <c r="X364" s="150" t="n"/>
      <c r="Y364" s="150" t="n"/>
      <c r="Z364" s="150" t="n"/>
      <c r="AA364" s="150" t="n"/>
      <c r="AB364" s="150" t="n"/>
      <c r="AC364" s="150" t="n"/>
      <c r="AD364" s="150" t="n"/>
      <c r="AE364" s="150" t="n"/>
      <c r="AF364" s="150" t="n"/>
      <c r="AG364" s="147">
        <f>IF(OR(C364="",G364="",G364=0),"",IFERROR(INDEX(Lists!$K$2:$K$12,MATCH(C364,Lists!$I$2:$I$12,0)),"AUD"))</f>
        <v/>
      </c>
      <c r="AH364" s="147">
        <f>IF(OR(G364="",G364=0),"",IF(G364&lt;1,TEXT(G364*100,"0")&amp;IFERROR(INDEX(Lists!$U$2:$U$12,MATCH(C364,Lists!$I$2:$I$12,0)),"c"),IFERROR(INDEX(Lists!$L$2:$L$12,MATCH(C364,Lists!$I$2:$I$12,0)),"$")&amp;IF(G364=INT(G364),TEXT(G364,"0"),TEXT(G364,"0.00")))&amp;" "&amp;AG364)</f>
        <v/>
      </c>
      <c r="AI364" s="147">
        <f>IF(X364="","",X364*IFERROR(INDEX(Lists!$M$2:$M$12,MATCH(C364,Lists!$I$2:$I$12,0)),1)/Lists!$Q$2)</f>
        <v/>
      </c>
      <c r="AJ364" s="147">
        <f>IF(Y364="","",Y364*IFERROR(INDEX(Lists!$M$2:$M$12,MATCH(C364,Lists!$I$2:$I$12,0)),1)/Lists!$Q$2)</f>
        <v/>
      </c>
      <c r="AK364" s="105" t="n"/>
      <c r="AL364" s="105" t="n"/>
      <c r="AM364" s="105" t="n"/>
      <c r="AN364" s="105" t="n"/>
      <c r="AO364" s="106" t="n"/>
    </row>
    <row r="365" ht="18" customHeight="1" s="74">
      <c r="A365" s="147">
        <f>IF(OR(F365="",C365="",D365=""),"",IFERROR(INDEX(Lists!$J$2:$J$12,MATCH(C365,Lists!$I$2:$I$12,0)),"XX")&amp;"-"&amp;D365&amp;"-"&amp;TEXT(SUMPRODUCT(($C$2:C365=C365)*($D$2:D365=D365)),"0000"))</f>
        <v/>
      </c>
      <c r="B365" s="152" t="n"/>
      <c r="C365" s="152" t="n"/>
      <c r="D365" s="152" t="n"/>
      <c r="E365" s="150" t="n"/>
      <c r="F365" s="152" t="n"/>
      <c r="G365" s="152" t="n"/>
      <c r="H365" s="152" t="n"/>
      <c r="I365" s="152" t="n"/>
      <c r="J365" s="150" t="n"/>
      <c r="K365" s="150" t="n"/>
      <c r="L365" s="150" t="n"/>
      <c r="M365" s="152" t="n"/>
      <c r="N365" s="150" t="n"/>
      <c r="O365" s="150" t="n"/>
      <c r="P365" s="150" t="n"/>
      <c r="Q365" s="151" t="n"/>
      <c r="R365" s="150" t="n"/>
      <c r="S365" s="150" t="n"/>
      <c r="T365" s="150" t="n"/>
      <c r="U365" s="152" t="n"/>
      <c r="V365" s="150" t="n"/>
      <c r="W365" s="150" t="n"/>
      <c r="X365" s="150" t="n"/>
      <c r="Y365" s="150" t="n"/>
      <c r="Z365" s="150" t="n"/>
      <c r="AA365" s="150" t="n"/>
      <c r="AB365" s="150" t="n"/>
      <c r="AC365" s="150" t="n"/>
      <c r="AD365" s="150" t="n"/>
      <c r="AE365" s="150" t="n"/>
      <c r="AF365" s="150" t="n"/>
      <c r="AG365" s="147">
        <f>IF(OR(C365="",G365="",G365=0),"",IFERROR(INDEX(Lists!$K$2:$K$12,MATCH(C365,Lists!$I$2:$I$12,0)),"AUD"))</f>
        <v/>
      </c>
      <c r="AH365" s="147">
        <f>IF(OR(G365="",G365=0),"",IF(G365&lt;1,TEXT(G365*100,"0")&amp;IFERROR(INDEX(Lists!$U$2:$U$12,MATCH(C365,Lists!$I$2:$I$12,0)),"c"),IFERROR(INDEX(Lists!$L$2:$L$12,MATCH(C365,Lists!$I$2:$I$12,0)),"$")&amp;IF(G365=INT(G365),TEXT(G365,"0"),TEXT(G365,"0.00")))&amp;" "&amp;AG365)</f>
        <v/>
      </c>
      <c r="AI365" s="147">
        <f>IF(X365="","",X365*IFERROR(INDEX(Lists!$M$2:$M$12,MATCH(C365,Lists!$I$2:$I$12,0)),1)/Lists!$Q$2)</f>
        <v/>
      </c>
      <c r="AJ365" s="147">
        <f>IF(Y365="","",Y365*IFERROR(INDEX(Lists!$M$2:$M$12,MATCH(C365,Lists!$I$2:$I$12,0)),1)/Lists!$Q$2)</f>
        <v/>
      </c>
      <c r="AK365" s="105" t="n"/>
      <c r="AL365" s="105" t="n"/>
      <c r="AM365" s="105" t="n"/>
      <c r="AN365" s="105" t="n"/>
      <c r="AO365" s="106" t="n"/>
    </row>
    <row r="366" ht="18" customHeight="1" s="74">
      <c r="A366" s="147">
        <f>IF(OR(F366="",C366="",D366=""),"",IFERROR(INDEX(Lists!$J$2:$J$12,MATCH(C366,Lists!$I$2:$I$12,0)),"XX")&amp;"-"&amp;D366&amp;"-"&amp;TEXT(SUMPRODUCT(($C$2:C366=C366)*($D$2:D366=D366)),"0000"))</f>
        <v/>
      </c>
      <c r="B366" s="152" t="n"/>
      <c r="C366" s="152" t="n"/>
      <c r="D366" s="152" t="n"/>
      <c r="E366" s="150" t="n"/>
      <c r="F366" s="152" t="n"/>
      <c r="G366" s="152" t="n"/>
      <c r="H366" s="152" t="n"/>
      <c r="I366" s="152" t="n"/>
      <c r="J366" s="150" t="n"/>
      <c r="K366" s="150" t="n"/>
      <c r="L366" s="150" t="n"/>
      <c r="M366" s="152" t="n"/>
      <c r="N366" s="150" t="n"/>
      <c r="O366" s="150" t="n"/>
      <c r="P366" s="150" t="n"/>
      <c r="Q366" s="151" t="n"/>
      <c r="R366" s="150" t="n"/>
      <c r="S366" s="150" t="n"/>
      <c r="T366" s="150" t="n"/>
      <c r="U366" s="152" t="n"/>
      <c r="V366" s="150" t="n"/>
      <c r="W366" s="150" t="n"/>
      <c r="X366" s="150" t="n"/>
      <c r="Y366" s="150" t="n"/>
      <c r="Z366" s="150" t="n"/>
      <c r="AA366" s="150" t="n"/>
      <c r="AB366" s="150" t="n"/>
      <c r="AC366" s="150" t="n"/>
      <c r="AD366" s="150" t="n"/>
      <c r="AE366" s="150" t="n"/>
      <c r="AF366" s="150" t="n"/>
      <c r="AG366" s="147">
        <f>IF(OR(C366="",G366="",G366=0),"",IFERROR(INDEX(Lists!$K$2:$K$12,MATCH(C366,Lists!$I$2:$I$12,0)),"AUD"))</f>
        <v/>
      </c>
      <c r="AH366" s="147">
        <f>IF(OR(G366="",G366=0),"",IF(G366&lt;1,TEXT(G366*100,"0")&amp;IFERROR(INDEX(Lists!$U$2:$U$12,MATCH(C366,Lists!$I$2:$I$12,0)),"c"),IFERROR(INDEX(Lists!$L$2:$L$12,MATCH(C366,Lists!$I$2:$I$12,0)),"$")&amp;IF(G366=INT(G366),TEXT(G366,"0"),TEXT(G366,"0.00")))&amp;" "&amp;AG366)</f>
        <v/>
      </c>
      <c r="AI366" s="147">
        <f>IF(X366="","",X366*IFERROR(INDEX(Lists!$M$2:$M$12,MATCH(C366,Lists!$I$2:$I$12,0)),1)/Lists!$Q$2)</f>
        <v/>
      </c>
      <c r="AJ366" s="147">
        <f>IF(Y366="","",Y366*IFERROR(INDEX(Lists!$M$2:$M$12,MATCH(C366,Lists!$I$2:$I$12,0)),1)/Lists!$Q$2)</f>
        <v/>
      </c>
      <c r="AK366" s="105" t="n"/>
      <c r="AL366" s="105" t="n"/>
      <c r="AM366" s="105" t="n"/>
      <c r="AN366" s="105" t="n"/>
      <c r="AO366" s="106" t="n"/>
    </row>
    <row r="367" ht="18" customHeight="1" s="74">
      <c r="A367" s="147">
        <f>IF(OR(F367="",C367="",D367=""),"",IFERROR(INDEX(Lists!$J$2:$J$12,MATCH(C367,Lists!$I$2:$I$12,0)),"XX")&amp;"-"&amp;D367&amp;"-"&amp;TEXT(SUMPRODUCT(($C$2:C367=C367)*($D$2:D367=D367)),"0000"))</f>
        <v/>
      </c>
      <c r="B367" s="152" t="n"/>
      <c r="C367" s="152" t="n"/>
      <c r="D367" s="152" t="n"/>
      <c r="E367" s="150" t="n"/>
      <c r="F367" s="152" t="n"/>
      <c r="G367" s="152" t="n"/>
      <c r="H367" s="152" t="n"/>
      <c r="I367" s="152" t="n"/>
      <c r="J367" s="150" t="n"/>
      <c r="K367" s="150" t="n"/>
      <c r="L367" s="150" t="n"/>
      <c r="M367" s="152" t="n"/>
      <c r="N367" s="150" t="n"/>
      <c r="O367" s="150" t="n"/>
      <c r="P367" s="150" t="n"/>
      <c r="Q367" s="151" t="n"/>
      <c r="R367" s="150" t="n"/>
      <c r="S367" s="150" t="n"/>
      <c r="T367" s="150" t="n"/>
      <c r="U367" s="152" t="n"/>
      <c r="V367" s="150" t="n"/>
      <c r="W367" s="150" t="n"/>
      <c r="X367" s="150" t="n"/>
      <c r="Y367" s="150" t="n"/>
      <c r="Z367" s="150" t="n"/>
      <c r="AA367" s="150" t="n"/>
      <c r="AB367" s="150" t="n"/>
      <c r="AC367" s="150" t="n"/>
      <c r="AD367" s="150" t="n"/>
      <c r="AE367" s="150" t="n"/>
      <c r="AF367" s="150" t="n"/>
      <c r="AG367" s="147">
        <f>IF(OR(C367="",G367="",G367=0),"",IFERROR(INDEX(Lists!$K$2:$K$12,MATCH(C367,Lists!$I$2:$I$12,0)),"AUD"))</f>
        <v/>
      </c>
      <c r="AH367" s="147">
        <f>IF(OR(G367="",G367=0),"",IF(G367&lt;1,TEXT(G367*100,"0")&amp;IFERROR(INDEX(Lists!$U$2:$U$12,MATCH(C367,Lists!$I$2:$I$12,0)),"c"),IFERROR(INDEX(Lists!$L$2:$L$12,MATCH(C367,Lists!$I$2:$I$12,0)),"$")&amp;IF(G367=INT(G367),TEXT(G367,"0"),TEXT(G367,"0.00")))&amp;" "&amp;AG367)</f>
        <v/>
      </c>
      <c r="AI367" s="147">
        <f>IF(X367="","",X367*IFERROR(INDEX(Lists!$M$2:$M$12,MATCH(C367,Lists!$I$2:$I$12,0)),1)/Lists!$Q$2)</f>
        <v/>
      </c>
      <c r="AJ367" s="147">
        <f>IF(Y367="","",Y367*IFERROR(INDEX(Lists!$M$2:$M$12,MATCH(C367,Lists!$I$2:$I$12,0)),1)/Lists!$Q$2)</f>
        <v/>
      </c>
      <c r="AK367" s="105" t="n"/>
      <c r="AL367" s="105" t="n"/>
      <c r="AM367" s="105" t="n"/>
      <c r="AN367" s="105" t="n"/>
      <c r="AO367" s="106" t="n"/>
    </row>
    <row r="368" ht="18" customHeight="1" s="74">
      <c r="A368" s="147">
        <f>IF(OR(F368="",C368="",D368=""),"",IFERROR(INDEX(Lists!$J$2:$J$12,MATCH(C368,Lists!$I$2:$I$12,0)),"XX")&amp;"-"&amp;D368&amp;"-"&amp;TEXT(SUMPRODUCT(($C$2:C368=C368)*($D$2:D368=D368)),"0000"))</f>
        <v/>
      </c>
      <c r="B368" s="152" t="n"/>
      <c r="C368" s="152" t="n"/>
      <c r="D368" s="152" t="n"/>
      <c r="E368" s="150" t="n"/>
      <c r="F368" s="152" t="n"/>
      <c r="G368" s="152" t="n"/>
      <c r="H368" s="152" t="n"/>
      <c r="I368" s="152" t="n"/>
      <c r="J368" s="150" t="n"/>
      <c r="K368" s="150" t="n"/>
      <c r="L368" s="150" t="n"/>
      <c r="M368" s="152" t="n"/>
      <c r="N368" s="150" t="n"/>
      <c r="O368" s="150" t="n"/>
      <c r="P368" s="150" t="n"/>
      <c r="Q368" s="151" t="n"/>
      <c r="R368" s="150" t="n"/>
      <c r="S368" s="150" t="n"/>
      <c r="T368" s="150" t="n"/>
      <c r="U368" s="152" t="n"/>
      <c r="V368" s="150" t="n"/>
      <c r="W368" s="150" t="n"/>
      <c r="X368" s="150" t="n"/>
      <c r="Y368" s="150" t="n"/>
      <c r="Z368" s="150" t="n"/>
      <c r="AA368" s="150" t="n"/>
      <c r="AB368" s="150" t="n"/>
      <c r="AC368" s="150" t="n"/>
      <c r="AD368" s="150" t="n"/>
      <c r="AE368" s="150" t="n"/>
      <c r="AF368" s="150" t="n"/>
      <c r="AG368" s="147">
        <f>IF(OR(C368="",G368="",G368=0),"",IFERROR(INDEX(Lists!$K$2:$K$12,MATCH(C368,Lists!$I$2:$I$12,0)),"AUD"))</f>
        <v/>
      </c>
      <c r="AH368" s="147">
        <f>IF(OR(G368="",G368=0),"",IF(G368&lt;1,TEXT(G368*100,"0")&amp;IFERROR(INDEX(Lists!$U$2:$U$12,MATCH(C368,Lists!$I$2:$I$12,0)),"c"),IFERROR(INDEX(Lists!$L$2:$L$12,MATCH(C368,Lists!$I$2:$I$12,0)),"$")&amp;IF(G368=INT(G368),TEXT(G368,"0"),TEXT(G368,"0.00")))&amp;" "&amp;AG368)</f>
        <v/>
      </c>
      <c r="AI368" s="147">
        <f>IF(X368="","",X368*IFERROR(INDEX(Lists!$M$2:$M$12,MATCH(C368,Lists!$I$2:$I$12,0)),1)/Lists!$Q$2)</f>
        <v/>
      </c>
      <c r="AJ368" s="147">
        <f>IF(Y368="","",Y368*IFERROR(INDEX(Lists!$M$2:$M$12,MATCH(C368,Lists!$I$2:$I$12,0)),1)/Lists!$Q$2)</f>
        <v/>
      </c>
      <c r="AK368" s="105" t="n"/>
      <c r="AL368" s="105" t="n"/>
      <c r="AM368" s="105" t="n"/>
      <c r="AN368" s="105" t="n"/>
      <c r="AO368" s="106" t="n"/>
    </row>
    <row r="369" ht="18" customHeight="1" s="74">
      <c r="A369" s="147">
        <f>IF(OR(F369="",C369="",D369=""),"",IFERROR(INDEX(Lists!$J$2:$J$12,MATCH(C369,Lists!$I$2:$I$12,0)),"XX")&amp;"-"&amp;D369&amp;"-"&amp;TEXT(SUMPRODUCT(($C$2:C369=C369)*($D$2:D369=D369)),"0000"))</f>
        <v/>
      </c>
      <c r="B369" s="152" t="n"/>
      <c r="C369" s="152" t="n"/>
      <c r="D369" s="152" t="n"/>
      <c r="E369" s="150" t="n"/>
      <c r="F369" s="152" t="n"/>
      <c r="G369" s="152" t="n"/>
      <c r="H369" s="152" t="n"/>
      <c r="I369" s="152" t="n"/>
      <c r="J369" s="150" t="n"/>
      <c r="K369" s="150" t="n"/>
      <c r="L369" s="150" t="n"/>
      <c r="M369" s="152" t="n"/>
      <c r="N369" s="150" t="n"/>
      <c r="O369" s="150" t="n"/>
      <c r="P369" s="150" t="n"/>
      <c r="Q369" s="151" t="n"/>
      <c r="R369" s="150" t="n"/>
      <c r="S369" s="150" t="n"/>
      <c r="T369" s="150" t="n"/>
      <c r="U369" s="152" t="n"/>
      <c r="V369" s="150" t="n"/>
      <c r="W369" s="150" t="n"/>
      <c r="X369" s="150" t="n"/>
      <c r="Y369" s="150" t="n"/>
      <c r="Z369" s="150" t="n"/>
      <c r="AA369" s="150" t="n"/>
      <c r="AB369" s="150" t="n"/>
      <c r="AC369" s="150" t="n"/>
      <c r="AD369" s="150" t="n"/>
      <c r="AE369" s="150" t="n"/>
      <c r="AF369" s="150" t="n"/>
      <c r="AG369" s="147">
        <f>IF(OR(C369="",G369="",G369=0),"",IFERROR(INDEX(Lists!$K$2:$K$12,MATCH(C369,Lists!$I$2:$I$12,0)),"AUD"))</f>
        <v/>
      </c>
      <c r="AH369" s="147">
        <f>IF(OR(G369="",G369=0),"",IF(G369&lt;1,TEXT(G369*100,"0")&amp;IFERROR(INDEX(Lists!$U$2:$U$12,MATCH(C369,Lists!$I$2:$I$12,0)),"c"),IFERROR(INDEX(Lists!$L$2:$L$12,MATCH(C369,Lists!$I$2:$I$12,0)),"$")&amp;IF(G369=INT(G369),TEXT(G369,"0"),TEXT(G369,"0.00")))&amp;" "&amp;AG369)</f>
        <v/>
      </c>
      <c r="AI369" s="147">
        <f>IF(X369="","",X369*IFERROR(INDEX(Lists!$M$2:$M$12,MATCH(C369,Lists!$I$2:$I$12,0)),1)/Lists!$Q$2)</f>
        <v/>
      </c>
      <c r="AJ369" s="147">
        <f>IF(Y369="","",Y369*IFERROR(INDEX(Lists!$M$2:$M$12,MATCH(C369,Lists!$I$2:$I$12,0)),1)/Lists!$Q$2)</f>
        <v/>
      </c>
      <c r="AK369" s="105" t="n"/>
      <c r="AL369" s="105" t="n"/>
      <c r="AM369" s="105" t="n"/>
      <c r="AN369" s="105" t="n"/>
      <c r="AO369" s="106" t="n"/>
    </row>
    <row r="370" ht="18" customHeight="1" s="74">
      <c r="A370" s="147">
        <f>IF(OR(F370="",C370="",D370=""),"",IFERROR(INDEX(Lists!$J$2:$J$12,MATCH(C370,Lists!$I$2:$I$12,0)),"XX")&amp;"-"&amp;D370&amp;"-"&amp;TEXT(SUMPRODUCT(($C$2:C370=C370)*($D$2:D370=D370)),"0000"))</f>
        <v/>
      </c>
      <c r="B370" s="152" t="n"/>
      <c r="C370" s="152" t="n"/>
      <c r="D370" s="152" t="n"/>
      <c r="E370" s="150" t="n"/>
      <c r="F370" s="152" t="n"/>
      <c r="G370" s="152" t="n"/>
      <c r="H370" s="152" t="n"/>
      <c r="I370" s="152" t="n"/>
      <c r="J370" s="150" t="n"/>
      <c r="K370" s="150" t="n"/>
      <c r="L370" s="150" t="n"/>
      <c r="M370" s="152" t="n"/>
      <c r="N370" s="150" t="n"/>
      <c r="O370" s="150" t="n"/>
      <c r="P370" s="150" t="n"/>
      <c r="Q370" s="151" t="n"/>
      <c r="R370" s="150" t="n"/>
      <c r="S370" s="150" t="n"/>
      <c r="T370" s="150" t="n"/>
      <c r="U370" s="152" t="n"/>
      <c r="V370" s="150" t="n"/>
      <c r="W370" s="150" t="n"/>
      <c r="X370" s="150" t="n"/>
      <c r="Y370" s="150" t="n"/>
      <c r="Z370" s="150" t="n"/>
      <c r="AA370" s="150" t="n"/>
      <c r="AB370" s="150" t="n"/>
      <c r="AC370" s="150" t="n"/>
      <c r="AD370" s="150" t="n"/>
      <c r="AE370" s="150" t="n"/>
      <c r="AF370" s="150" t="n"/>
      <c r="AG370" s="147">
        <f>IF(OR(C370="",G370="",G370=0),"",IFERROR(INDEX(Lists!$K$2:$K$12,MATCH(C370,Lists!$I$2:$I$12,0)),"AUD"))</f>
        <v/>
      </c>
      <c r="AH370" s="147">
        <f>IF(OR(G370="",G370=0),"",IF(G370&lt;1,TEXT(G370*100,"0")&amp;IFERROR(INDEX(Lists!$U$2:$U$12,MATCH(C370,Lists!$I$2:$I$12,0)),"c"),IFERROR(INDEX(Lists!$L$2:$L$12,MATCH(C370,Lists!$I$2:$I$12,0)),"$")&amp;IF(G370=INT(G370),TEXT(G370,"0"),TEXT(G370,"0.00")))&amp;" "&amp;AG370)</f>
        <v/>
      </c>
      <c r="AI370" s="147">
        <f>IF(X370="","",X370*IFERROR(INDEX(Lists!$M$2:$M$12,MATCH(C370,Lists!$I$2:$I$12,0)),1)/Lists!$Q$2)</f>
        <v/>
      </c>
      <c r="AJ370" s="147">
        <f>IF(Y370="","",Y370*IFERROR(INDEX(Lists!$M$2:$M$12,MATCH(C370,Lists!$I$2:$I$12,0)),1)/Lists!$Q$2)</f>
        <v/>
      </c>
      <c r="AK370" s="105" t="n"/>
      <c r="AL370" s="105" t="n"/>
      <c r="AM370" s="105" t="n"/>
      <c r="AN370" s="105" t="n"/>
      <c r="AO370" s="106" t="n"/>
    </row>
    <row r="371" ht="18" customHeight="1" s="74">
      <c r="A371" s="147">
        <f>IF(OR(F371="",C371="",D371=""),"",IFERROR(INDEX(Lists!$J$2:$J$12,MATCH(C371,Lists!$I$2:$I$12,0)),"XX")&amp;"-"&amp;D371&amp;"-"&amp;TEXT(SUMPRODUCT(($C$2:C371=C371)*($D$2:D371=D371)),"0000"))</f>
        <v/>
      </c>
      <c r="B371" s="152" t="n"/>
      <c r="C371" s="152" t="n"/>
      <c r="D371" s="152" t="n"/>
      <c r="E371" s="150" t="n"/>
      <c r="F371" s="152" t="n"/>
      <c r="G371" s="152" t="n"/>
      <c r="H371" s="152" t="n"/>
      <c r="I371" s="152" t="n"/>
      <c r="J371" s="150" t="n"/>
      <c r="K371" s="150" t="n"/>
      <c r="L371" s="150" t="n"/>
      <c r="M371" s="152" t="n"/>
      <c r="N371" s="150" t="n"/>
      <c r="O371" s="150" t="n"/>
      <c r="P371" s="150" t="n"/>
      <c r="Q371" s="151" t="n"/>
      <c r="R371" s="150" t="n"/>
      <c r="S371" s="150" t="n"/>
      <c r="T371" s="150" t="n"/>
      <c r="U371" s="152" t="n"/>
      <c r="V371" s="150" t="n"/>
      <c r="W371" s="150" t="n"/>
      <c r="X371" s="150" t="n"/>
      <c r="Y371" s="150" t="n"/>
      <c r="Z371" s="150" t="n"/>
      <c r="AA371" s="150" t="n"/>
      <c r="AB371" s="150" t="n"/>
      <c r="AC371" s="150" t="n"/>
      <c r="AD371" s="150" t="n"/>
      <c r="AE371" s="150" t="n"/>
      <c r="AF371" s="150" t="n"/>
      <c r="AG371" s="147">
        <f>IF(OR(C371="",G371="",G371=0),"",IFERROR(INDEX(Lists!$K$2:$K$12,MATCH(C371,Lists!$I$2:$I$12,0)),"AUD"))</f>
        <v/>
      </c>
      <c r="AH371" s="147">
        <f>IF(OR(G371="",G371=0),"",IF(G371&lt;1,TEXT(G371*100,"0")&amp;IFERROR(INDEX(Lists!$U$2:$U$12,MATCH(C371,Lists!$I$2:$I$12,0)),"c"),IFERROR(INDEX(Lists!$L$2:$L$12,MATCH(C371,Lists!$I$2:$I$12,0)),"$")&amp;IF(G371=INT(G371),TEXT(G371,"0"),TEXT(G371,"0.00")))&amp;" "&amp;AG371)</f>
        <v/>
      </c>
      <c r="AI371" s="147">
        <f>IF(X371="","",X371*IFERROR(INDEX(Lists!$M$2:$M$12,MATCH(C371,Lists!$I$2:$I$12,0)),1)/Lists!$Q$2)</f>
        <v/>
      </c>
      <c r="AJ371" s="147">
        <f>IF(Y371="","",Y371*IFERROR(INDEX(Lists!$M$2:$M$12,MATCH(C371,Lists!$I$2:$I$12,0)),1)/Lists!$Q$2)</f>
        <v/>
      </c>
      <c r="AK371" s="105" t="n"/>
      <c r="AL371" s="105" t="n"/>
      <c r="AM371" s="105" t="n"/>
      <c r="AN371" s="105" t="n"/>
      <c r="AO371" s="106" t="n"/>
    </row>
    <row r="372" ht="18" customHeight="1" s="74">
      <c r="A372" s="147">
        <f>IF(OR(F372="",C372="",D372=""),"",IFERROR(INDEX(Lists!$J$2:$J$12,MATCH(C372,Lists!$I$2:$I$12,0)),"XX")&amp;"-"&amp;D372&amp;"-"&amp;TEXT(SUMPRODUCT(($C$2:C372=C372)*($D$2:D372=D372)),"0000"))</f>
        <v/>
      </c>
      <c r="B372" s="152" t="n"/>
      <c r="C372" s="152" t="n"/>
      <c r="D372" s="152" t="n"/>
      <c r="E372" s="150" t="n"/>
      <c r="F372" s="152" t="n"/>
      <c r="G372" s="152" t="n"/>
      <c r="H372" s="152" t="n"/>
      <c r="I372" s="152" t="n"/>
      <c r="J372" s="150" t="n"/>
      <c r="K372" s="150" t="n"/>
      <c r="L372" s="150" t="n"/>
      <c r="M372" s="152" t="n"/>
      <c r="N372" s="150" t="n"/>
      <c r="O372" s="150" t="n"/>
      <c r="P372" s="150" t="n"/>
      <c r="Q372" s="151" t="n"/>
      <c r="R372" s="150" t="n"/>
      <c r="S372" s="150" t="n"/>
      <c r="T372" s="150" t="n"/>
      <c r="U372" s="152" t="n"/>
      <c r="V372" s="150" t="n"/>
      <c r="W372" s="150" t="n"/>
      <c r="X372" s="150" t="n"/>
      <c r="Y372" s="150" t="n"/>
      <c r="Z372" s="150" t="n"/>
      <c r="AA372" s="150" t="n"/>
      <c r="AB372" s="150" t="n"/>
      <c r="AC372" s="150" t="n"/>
      <c r="AD372" s="150" t="n"/>
      <c r="AE372" s="150" t="n"/>
      <c r="AF372" s="150" t="n"/>
      <c r="AG372" s="147">
        <f>IF(OR(C372="",G372="",G372=0),"",IFERROR(INDEX(Lists!$K$2:$K$12,MATCH(C372,Lists!$I$2:$I$12,0)),"AUD"))</f>
        <v/>
      </c>
      <c r="AH372" s="147">
        <f>IF(OR(G372="",G372=0),"",IF(G372&lt;1,TEXT(G372*100,"0")&amp;IFERROR(INDEX(Lists!$U$2:$U$12,MATCH(C372,Lists!$I$2:$I$12,0)),"c"),IFERROR(INDEX(Lists!$L$2:$L$12,MATCH(C372,Lists!$I$2:$I$12,0)),"$")&amp;IF(G372=INT(G372),TEXT(G372,"0"),TEXT(G372,"0.00")))&amp;" "&amp;AG372)</f>
        <v/>
      </c>
      <c r="AI372" s="147">
        <f>IF(X372="","",X372*IFERROR(INDEX(Lists!$M$2:$M$12,MATCH(C372,Lists!$I$2:$I$12,0)),1)/Lists!$Q$2)</f>
        <v/>
      </c>
      <c r="AJ372" s="147">
        <f>IF(Y372="","",Y372*IFERROR(INDEX(Lists!$M$2:$M$12,MATCH(C372,Lists!$I$2:$I$12,0)),1)/Lists!$Q$2)</f>
        <v/>
      </c>
      <c r="AK372" s="105" t="n"/>
      <c r="AL372" s="105" t="n"/>
      <c r="AM372" s="105" t="n"/>
      <c r="AN372" s="105" t="n"/>
      <c r="AO372" s="106" t="n"/>
    </row>
    <row r="373" ht="18" customHeight="1" s="74">
      <c r="A373" s="147">
        <f>IF(OR(F373="",C373="",D373=""),"",IFERROR(INDEX(Lists!$J$2:$J$12,MATCH(C373,Lists!$I$2:$I$12,0)),"XX")&amp;"-"&amp;D373&amp;"-"&amp;TEXT(SUMPRODUCT(($C$2:C373=C373)*($D$2:D373=D373)),"0000"))</f>
        <v/>
      </c>
      <c r="B373" s="152" t="n"/>
      <c r="C373" s="152" t="n"/>
      <c r="D373" s="152" t="n"/>
      <c r="E373" s="150" t="n"/>
      <c r="F373" s="152" t="n"/>
      <c r="G373" s="152" t="n"/>
      <c r="H373" s="152" t="n"/>
      <c r="I373" s="152" t="n"/>
      <c r="J373" s="150" t="n"/>
      <c r="K373" s="150" t="n"/>
      <c r="L373" s="150" t="n"/>
      <c r="M373" s="152" t="n"/>
      <c r="N373" s="150" t="n"/>
      <c r="O373" s="150" t="n"/>
      <c r="P373" s="150" t="n"/>
      <c r="Q373" s="151" t="n"/>
      <c r="R373" s="150" t="n"/>
      <c r="S373" s="150" t="n"/>
      <c r="T373" s="150" t="n"/>
      <c r="U373" s="152" t="n"/>
      <c r="V373" s="150" t="n"/>
      <c r="W373" s="150" t="n"/>
      <c r="X373" s="150" t="n"/>
      <c r="Y373" s="150" t="n"/>
      <c r="Z373" s="150" t="n"/>
      <c r="AA373" s="150" t="n"/>
      <c r="AB373" s="150" t="n"/>
      <c r="AC373" s="150" t="n"/>
      <c r="AD373" s="150" t="n"/>
      <c r="AE373" s="150" t="n"/>
      <c r="AF373" s="150" t="n"/>
      <c r="AG373" s="147">
        <f>IF(OR(C373="",G373="",G373=0),"",IFERROR(INDEX(Lists!$K$2:$K$12,MATCH(C373,Lists!$I$2:$I$12,0)),"AUD"))</f>
        <v/>
      </c>
      <c r="AH373" s="147">
        <f>IF(OR(G373="",G373=0),"",IF(G373&lt;1,TEXT(G373*100,"0")&amp;IFERROR(INDEX(Lists!$U$2:$U$12,MATCH(C373,Lists!$I$2:$I$12,0)),"c"),IFERROR(INDEX(Lists!$L$2:$L$12,MATCH(C373,Lists!$I$2:$I$12,0)),"$")&amp;IF(G373=INT(G373),TEXT(G373,"0"),TEXT(G373,"0.00")))&amp;" "&amp;AG373)</f>
        <v/>
      </c>
      <c r="AI373" s="147">
        <f>IF(X373="","",X373*IFERROR(INDEX(Lists!$M$2:$M$12,MATCH(C373,Lists!$I$2:$I$12,0)),1)/Lists!$Q$2)</f>
        <v/>
      </c>
      <c r="AJ373" s="147">
        <f>IF(Y373="","",Y373*IFERROR(INDEX(Lists!$M$2:$M$12,MATCH(C373,Lists!$I$2:$I$12,0)),1)/Lists!$Q$2)</f>
        <v/>
      </c>
      <c r="AK373" s="105" t="n"/>
      <c r="AL373" s="105" t="n"/>
      <c r="AM373" s="105" t="n"/>
      <c r="AN373" s="105" t="n"/>
      <c r="AO373" s="106" t="n"/>
    </row>
    <row r="374" ht="18" customHeight="1" s="74">
      <c r="A374" s="147">
        <f>IF(OR(F374="",C374="",D374=""),"",IFERROR(INDEX(Lists!$J$2:$J$12,MATCH(C374,Lists!$I$2:$I$12,0)),"XX")&amp;"-"&amp;D374&amp;"-"&amp;TEXT(SUMPRODUCT(($C$2:C374=C374)*($D$2:D374=D374)),"0000"))</f>
        <v/>
      </c>
      <c r="B374" s="152" t="n"/>
      <c r="C374" s="152" t="n"/>
      <c r="D374" s="152" t="n"/>
      <c r="E374" s="150" t="n"/>
      <c r="F374" s="152" t="n"/>
      <c r="G374" s="152" t="n"/>
      <c r="H374" s="152" t="n"/>
      <c r="I374" s="152" t="n"/>
      <c r="J374" s="150" t="n"/>
      <c r="K374" s="150" t="n"/>
      <c r="L374" s="150" t="n"/>
      <c r="M374" s="152" t="n"/>
      <c r="N374" s="150" t="n"/>
      <c r="O374" s="150" t="n"/>
      <c r="P374" s="150" t="n"/>
      <c r="Q374" s="151" t="n"/>
      <c r="R374" s="150" t="n"/>
      <c r="S374" s="150" t="n"/>
      <c r="T374" s="150" t="n"/>
      <c r="U374" s="152" t="n"/>
      <c r="V374" s="150" t="n"/>
      <c r="W374" s="150" t="n"/>
      <c r="X374" s="150" t="n"/>
      <c r="Y374" s="150" t="n"/>
      <c r="Z374" s="150" t="n"/>
      <c r="AA374" s="150" t="n"/>
      <c r="AB374" s="150" t="n"/>
      <c r="AC374" s="150" t="n"/>
      <c r="AD374" s="150" t="n"/>
      <c r="AE374" s="150" t="n"/>
      <c r="AF374" s="150" t="n"/>
      <c r="AG374" s="147">
        <f>IF(OR(C374="",G374="",G374=0),"",IFERROR(INDEX(Lists!$K$2:$K$12,MATCH(C374,Lists!$I$2:$I$12,0)),"AUD"))</f>
        <v/>
      </c>
      <c r="AH374" s="147">
        <f>IF(OR(G374="",G374=0),"",IF(G374&lt;1,TEXT(G374*100,"0")&amp;IFERROR(INDEX(Lists!$U$2:$U$12,MATCH(C374,Lists!$I$2:$I$12,0)),"c"),IFERROR(INDEX(Lists!$L$2:$L$12,MATCH(C374,Lists!$I$2:$I$12,0)),"$")&amp;IF(G374=INT(G374),TEXT(G374,"0"),TEXT(G374,"0.00")))&amp;" "&amp;AG374)</f>
        <v/>
      </c>
      <c r="AI374" s="147">
        <f>IF(X374="","",X374*IFERROR(INDEX(Lists!$M$2:$M$12,MATCH(C374,Lists!$I$2:$I$12,0)),1)/Lists!$Q$2)</f>
        <v/>
      </c>
      <c r="AJ374" s="147">
        <f>IF(Y374="","",Y374*IFERROR(INDEX(Lists!$M$2:$M$12,MATCH(C374,Lists!$I$2:$I$12,0)),1)/Lists!$Q$2)</f>
        <v/>
      </c>
      <c r="AK374" s="105" t="n"/>
      <c r="AL374" s="105" t="n"/>
      <c r="AM374" s="105" t="n"/>
      <c r="AN374" s="105" t="n"/>
      <c r="AO374" s="106" t="n"/>
    </row>
    <row r="375" ht="18" customHeight="1" s="74">
      <c r="A375" s="147">
        <f>IF(OR(F375="",C375="",D375=""),"",IFERROR(INDEX(Lists!$J$2:$J$12,MATCH(C375,Lists!$I$2:$I$12,0)),"XX")&amp;"-"&amp;D375&amp;"-"&amp;TEXT(SUMPRODUCT(($C$2:C375=C375)*($D$2:D375=D375)),"0000"))</f>
        <v/>
      </c>
      <c r="B375" s="152" t="n"/>
      <c r="C375" s="152" t="n"/>
      <c r="D375" s="152" t="n"/>
      <c r="E375" s="150" t="n"/>
      <c r="F375" s="152" t="n"/>
      <c r="G375" s="152" t="n"/>
      <c r="H375" s="152" t="n"/>
      <c r="I375" s="152" t="n"/>
      <c r="J375" s="150" t="n"/>
      <c r="K375" s="150" t="n"/>
      <c r="L375" s="150" t="n"/>
      <c r="M375" s="152" t="n"/>
      <c r="N375" s="150" t="n"/>
      <c r="O375" s="150" t="n"/>
      <c r="P375" s="150" t="n"/>
      <c r="Q375" s="151" t="n"/>
      <c r="R375" s="150" t="n"/>
      <c r="S375" s="150" t="n"/>
      <c r="T375" s="150" t="n"/>
      <c r="U375" s="152" t="n"/>
      <c r="V375" s="150" t="n"/>
      <c r="W375" s="150" t="n"/>
      <c r="X375" s="150" t="n"/>
      <c r="Y375" s="150" t="n"/>
      <c r="Z375" s="150" t="n"/>
      <c r="AA375" s="150" t="n"/>
      <c r="AB375" s="150" t="n"/>
      <c r="AC375" s="150" t="n"/>
      <c r="AD375" s="150" t="n"/>
      <c r="AE375" s="150" t="n"/>
      <c r="AF375" s="150" t="n"/>
      <c r="AG375" s="147">
        <f>IF(OR(C375="",G375="",G375=0),"",IFERROR(INDEX(Lists!$K$2:$K$12,MATCH(C375,Lists!$I$2:$I$12,0)),"AUD"))</f>
        <v/>
      </c>
      <c r="AH375" s="147">
        <f>IF(OR(G375="",G375=0),"",IF(G375&lt;1,TEXT(G375*100,"0")&amp;IFERROR(INDEX(Lists!$U$2:$U$12,MATCH(C375,Lists!$I$2:$I$12,0)),"c"),IFERROR(INDEX(Lists!$L$2:$L$12,MATCH(C375,Lists!$I$2:$I$12,0)),"$")&amp;IF(G375=INT(G375),TEXT(G375,"0"),TEXT(G375,"0.00")))&amp;" "&amp;AG375)</f>
        <v/>
      </c>
      <c r="AI375" s="147">
        <f>IF(X375="","",X375*IFERROR(INDEX(Lists!$M$2:$M$12,MATCH(C375,Lists!$I$2:$I$12,0)),1)/Lists!$Q$2)</f>
        <v/>
      </c>
      <c r="AJ375" s="147">
        <f>IF(Y375="","",Y375*IFERROR(INDEX(Lists!$M$2:$M$12,MATCH(C375,Lists!$I$2:$I$12,0)),1)/Lists!$Q$2)</f>
        <v/>
      </c>
      <c r="AK375" s="105" t="n"/>
      <c r="AL375" s="105" t="n"/>
      <c r="AM375" s="105" t="n"/>
      <c r="AN375" s="105" t="n"/>
      <c r="AO375" s="106" t="n"/>
    </row>
    <row r="376" ht="18" customHeight="1" s="74">
      <c r="A376" s="147">
        <f>IF(OR(F376="",C376="",D376=""),"",IFERROR(INDEX(Lists!$J$2:$J$12,MATCH(C376,Lists!$I$2:$I$12,0)),"XX")&amp;"-"&amp;D376&amp;"-"&amp;TEXT(SUMPRODUCT(($C$2:C376=C376)*($D$2:D376=D376)),"0000"))</f>
        <v/>
      </c>
      <c r="B376" s="152" t="n"/>
      <c r="C376" s="152" t="n"/>
      <c r="D376" s="152" t="n"/>
      <c r="E376" s="150" t="n"/>
      <c r="F376" s="152" t="n"/>
      <c r="G376" s="152" t="n"/>
      <c r="H376" s="152" t="n"/>
      <c r="I376" s="152" t="n"/>
      <c r="J376" s="150" t="n"/>
      <c r="K376" s="150" t="n"/>
      <c r="L376" s="150" t="n"/>
      <c r="M376" s="152" t="n"/>
      <c r="N376" s="150" t="n"/>
      <c r="O376" s="150" t="n"/>
      <c r="P376" s="150" t="n"/>
      <c r="Q376" s="151" t="n"/>
      <c r="R376" s="150" t="n"/>
      <c r="S376" s="150" t="n"/>
      <c r="T376" s="150" t="n"/>
      <c r="U376" s="152" t="n"/>
      <c r="V376" s="150" t="n"/>
      <c r="W376" s="150" t="n"/>
      <c r="X376" s="150" t="n"/>
      <c r="Y376" s="150" t="n"/>
      <c r="Z376" s="150" t="n"/>
      <c r="AA376" s="150" t="n"/>
      <c r="AB376" s="150" t="n"/>
      <c r="AC376" s="150" t="n"/>
      <c r="AD376" s="150" t="n"/>
      <c r="AE376" s="150" t="n"/>
      <c r="AF376" s="150" t="n"/>
      <c r="AG376" s="147">
        <f>IF(OR(C376="",G376="",G376=0),"",IFERROR(INDEX(Lists!$K$2:$K$12,MATCH(C376,Lists!$I$2:$I$12,0)),"AUD"))</f>
        <v/>
      </c>
      <c r="AH376" s="147">
        <f>IF(OR(G376="",G376=0),"",IF(G376&lt;1,TEXT(G376*100,"0")&amp;IFERROR(INDEX(Lists!$U$2:$U$12,MATCH(C376,Lists!$I$2:$I$12,0)),"c"),IFERROR(INDEX(Lists!$L$2:$L$12,MATCH(C376,Lists!$I$2:$I$12,0)),"$")&amp;IF(G376=INT(G376),TEXT(G376,"0"),TEXT(G376,"0.00")))&amp;" "&amp;AG376)</f>
        <v/>
      </c>
      <c r="AI376" s="147">
        <f>IF(X376="","",X376*IFERROR(INDEX(Lists!$M$2:$M$12,MATCH(C376,Lists!$I$2:$I$12,0)),1)/Lists!$Q$2)</f>
        <v/>
      </c>
      <c r="AJ376" s="147">
        <f>IF(Y376="","",Y376*IFERROR(INDEX(Lists!$M$2:$M$12,MATCH(C376,Lists!$I$2:$I$12,0)),1)/Lists!$Q$2)</f>
        <v/>
      </c>
      <c r="AK376" s="105" t="n"/>
      <c r="AL376" s="105" t="n"/>
      <c r="AM376" s="105" t="n"/>
      <c r="AN376" s="105" t="n"/>
      <c r="AO376" s="106" t="n"/>
    </row>
    <row r="377" ht="18" customHeight="1" s="74">
      <c r="A377" s="147">
        <f>IF(OR(F377="",C377="",D377=""),"",IFERROR(INDEX(Lists!$J$2:$J$12,MATCH(C377,Lists!$I$2:$I$12,0)),"XX")&amp;"-"&amp;D377&amp;"-"&amp;TEXT(SUMPRODUCT(($C$2:C377=C377)*($D$2:D377=D377)),"0000"))</f>
        <v/>
      </c>
      <c r="B377" s="152" t="n"/>
      <c r="C377" s="152" t="n"/>
      <c r="D377" s="152" t="n"/>
      <c r="E377" s="150" t="n"/>
      <c r="F377" s="152" t="n"/>
      <c r="G377" s="152" t="n"/>
      <c r="H377" s="152" t="n"/>
      <c r="I377" s="152" t="n"/>
      <c r="J377" s="150" t="n"/>
      <c r="K377" s="150" t="n"/>
      <c r="L377" s="150" t="n"/>
      <c r="M377" s="152" t="n"/>
      <c r="N377" s="150" t="n"/>
      <c r="O377" s="150" t="n"/>
      <c r="P377" s="150" t="n"/>
      <c r="Q377" s="151" t="n"/>
      <c r="R377" s="150" t="n"/>
      <c r="S377" s="150" t="n"/>
      <c r="T377" s="150" t="n"/>
      <c r="U377" s="152" t="n"/>
      <c r="V377" s="150" t="n"/>
      <c r="W377" s="150" t="n"/>
      <c r="X377" s="150" t="n"/>
      <c r="Y377" s="150" t="n"/>
      <c r="Z377" s="150" t="n"/>
      <c r="AA377" s="150" t="n"/>
      <c r="AB377" s="150" t="n"/>
      <c r="AC377" s="150" t="n"/>
      <c r="AD377" s="150" t="n"/>
      <c r="AE377" s="150" t="n"/>
      <c r="AF377" s="150" t="n"/>
      <c r="AG377" s="147">
        <f>IF(OR(C377="",G377="",G377=0),"",IFERROR(INDEX(Lists!$K$2:$K$12,MATCH(C377,Lists!$I$2:$I$12,0)),"AUD"))</f>
        <v/>
      </c>
      <c r="AH377" s="147">
        <f>IF(OR(G377="",G377=0),"",IF(G377&lt;1,TEXT(G377*100,"0")&amp;IFERROR(INDEX(Lists!$U$2:$U$12,MATCH(C377,Lists!$I$2:$I$12,0)),"c"),IFERROR(INDEX(Lists!$L$2:$L$12,MATCH(C377,Lists!$I$2:$I$12,0)),"$")&amp;IF(G377=INT(G377),TEXT(G377,"0"),TEXT(G377,"0.00")))&amp;" "&amp;AG377)</f>
        <v/>
      </c>
      <c r="AI377" s="147">
        <f>IF(X377="","",X377*IFERROR(INDEX(Lists!$M$2:$M$12,MATCH(C377,Lists!$I$2:$I$12,0)),1)/Lists!$Q$2)</f>
        <v/>
      </c>
      <c r="AJ377" s="147">
        <f>IF(Y377="","",Y377*IFERROR(INDEX(Lists!$M$2:$M$12,MATCH(C377,Lists!$I$2:$I$12,0)),1)/Lists!$Q$2)</f>
        <v/>
      </c>
      <c r="AK377" s="105" t="n"/>
      <c r="AL377" s="105" t="n"/>
      <c r="AM377" s="105" t="n"/>
      <c r="AN377" s="105" t="n"/>
      <c r="AO377" s="106" t="n"/>
    </row>
    <row r="378" ht="18" customHeight="1" s="74">
      <c r="A378" s="147">
        <f>IF(OR(F378="",C378="",D378=""),"",IFERROR(INDEX(Lists!$J$2:$J$12,MATCH(C378,Lists!$I$2:$I$12,0)),"XX")&amp;"-"&amp;D378&amp;"-"&amp;TEXT(SUMPRODUCT(($C$2:C378=C378)*($D$2:D378=D378)),"0000"))</f>
        <v/>
      </c>
      <c r="B378" s="152" t="n"/>
      <c r="C378" s="152" t="n"/>
      <c r="D378" s="152" t="n"/>
      <c r="E378" s="150" t="n"/>
      <c r="F378" s="152" t="n"/>
      <c r="G378" s="152" t="n"/>
      <c r="H378" s="152" t="n"/>
      <c r="I378" s="152" t="n"/>
      <c r="J378" s="150" t="n"/>
      <c r="K378" s="150" t="n"/>
      <c r="L378" s="150" t="n"/>
      <c r="M378" s="152" t="n"/>
      <c r="N378" s="150" t="n"/>
      <c r="O378" s="150" t="n"/>
      <c r="P378" s="150" t="n"/>
      <c r="Q378" s="151" t="n"/>
      <c r="R378" s="150" t="n"/>
      <c r="S378" s="150" t="n"/>
      <c r="T378" s="150" t="n"/>
      <c r="U378" s="152" t="n"/>
      <c r="V378" s="150" t="n"/>
      <c r="W378" s="150" t="n"/>
      <c r="X378" s="150" t="n"/>
      <c r="Y378" s="150" t="n"/>
      <c r="Z378" s="150" t="n"/>
      <c r="AA378" s="150" t="n"/>
      <c r="AB378" s="150" t="n"/>
      <c r="AC378" s="150" t="n"/>
      <c r="AD378" s="150" t="n"/>
      <c r="AE378" s="150" t="n"/>
      <c r="AF378" s="150" t="n"/>
      <c r="AG378" s="147">
        <f>IF(OR(C378="",G378="",G378=0),"",IFERROR(INDEX(Lists!$K$2:$K$12,MATCH(C378,Lists!$I$2:$I$12,0)),"AUD"))</f>
        <v/>
      </c>
      <c r="AH378" s="147">
        <f>IF(OR(G378="",G378=0),"",IF(G378&lt;1,TEXT(G378*100,"0")&amp;IFERROR(INDEX(Lists!$U$2:$U$12,MATCH(C378,Lists!$I$2:$I$12,0)),"c"),IFERROR(INDEX(Lists!$L$2:$L$12,MATCH(C378,Lists!$I$2:$I$12,0)),"$")&amp;IF(G378=INT(G378),TEXT(G378,"0"),TEXT(G378,"0.00")))&amp;" "&amp;AG378)</f>
        <v/>
      </c>
      <c r="AI378" s="147">
        <f>IF(X378="","",X378*IFERROR(INDEX(Lists!$M$2:$M$12,MATCH(C378,Lists!$I$2:$I$12,0)),1)/Lists!$Q$2)</f>
        <v/>
      </c>
      <c r="AJ378" s="147">
        <f>IF(Y378="","",Y378*IFERROR(INDEX(Lists!$M$2:$M$12,MATCH(C378,Lists!$I$2:$I$12,0)),1)/Lists!$Q$2)</f>
        <v/>
      </c>
      <c r="AK378" s="105" t="n"/>
      <c r="AL378" s="105" t="n"/>
      <c r="AM378" s="105" t="n"/>
      <c r="AN378" s="105" t="n"/>
      <c r="AO378" s="106" t="n"/>
    </row>
    <row r="379" ht="18" customHeight="1" s="74">
      <c r="A379" s="147">
        <f>IF(OR(F379="",C379="",D379=""),"",IFERROR(INDEX(Lists!$J$2:$J$12,MATCH(C379,Lists!$I$2:$I$12,0)),"XX")&amp;"-"&amp;D379&amp;"-"&amp;TEXT(SUMPRODUCT(($C$2:C379=C379)*($D$2:D379=D379)),"0000"))</f>
        <v/>
      </c>
      <c r="B379" s="152" t="n"/>
      <c r="C379" s="152" t="n"/>
      <c r="D379" s="152" t="n"/>
      <c r="E379" s="150" t="n"/>
      <c r="F379" s="152" t="n"/>
      <c r="G379" s="152" t="n"/>
      <c r="H379" s="152" t="n"/>
      <c r="I379" s="152" t="n"/>
      <c r="J379" s="150" t="n"/>
      <c r="K379" s="150" t="n"/>
      <c r="L379" s="150" t="n"/>
      <c r="M379" s="152" t="n"/>
      <c r="N379" s="150" t="n"/>
      <c r="O379" s="150" t="n"/>
      <c r="P379" s="150" t="n"/>
      <c r="Q379" s="151" t="n"/>
      <c r="R379" s="150" t="n"/>
      <c r="S379" s="150" t="n"/>
      <c r="T379" s="150" t="n"/>
      <c r="U379" s="152" t="n"/>
      <c r="V379" s="150" t="n"/>
      <c r="W379" s="150" t="n"/>
      <c r="X379" s="150" t="n"/>
      <c r="Y379" s="150" t="n"/>
      <c r="Z379" s="150" t="n"/>
      <c r="AA379" s="150" t="n"/>
      <c r="AB379" s="150" t="n"/>
      <c r="AC379" s="150" t="n"/>
      <c r="AD379" s="150" t="n"/>
      <c r="AE379" s="150" t="n"/>
      <c r="AF379" s="150" t="n"/>
      <c r="AG379" s="147">
        <f>IF(OR(C379="",G379="",G379=0),"",IFERROR(INDEX(Lists!$K$2:$K$12,MATCH(C379,Lists!$I$2:$I$12,0)),"AUD"))</f>
        <v/>
      </c>
      <c r="AH379" s="147">
        <f>IF(OR(G379="",G379=0),"",IF(G379&lt;1,TEXT(G379*100,"0")&amp;IFERROR(INDEX(Lists!$U$2:$U$12,MATCH(C379,Lists!$I$2:$I$12,0)),"c"),IFERROR(INDEX(Lists!$L$2:$L$12,MATCH(C379,Lists!$I$2:$I$12,0)),"$")&amp;IF(G379=INT(G379),TEXT(G379,"0"),TEXT(G379,"0.00")))&amp;" "&amp;AG379)</f>
        <v/>
      </c>
      <c r="AI379" s="147">
        <f>IF(X379="","",X379*IFERROR(INDEX(Lists!$M$2:$M$12,MATCH(C379,Lists!$I$2:$I$12,0)),1)/Lists!$Q$2)</f>
        <v/>
      </c>
      <c r="AJ379" s="147">
        <f>IF(Y379="","",Y379*IFERROR(INDEX(Lists!$M$2:$M$12,MATCH(C379,Lists!$I$2:$I$12,0)),1)/Lists!$Q$2)</f>
        <v/>
      </c>
      <c r="AK379" s="105" t="n"/>
      <c r="AL379" s="105" t="n"/>
      <c r="AM379" s="105" t="n"/>
      <c r="AN379" s="105" t="n"/>
      <c r="AO379" s="106" t="n"/>
    </row>
    <row r="380" ht="18" customHeight="1" s="74">
      <c r="A380" s="147">
        <f>IF(OR(F380="",C380="",D380=""),"",IFERROR(INDEX(Lists!$J$2:$J$12,MATCH(C380,Lists!$I$2:$I$12,0)),"XX")&amp;"-"&amp;D380&amp;"-"&amp;TEXT(SUMPRODUCT(($C$2:C380=C380)*($D$2:D380=D380)),"0000"))</f>
        <v/>
      </c>
      <c r="B380" s="152" t="n"/>
      <c r="C380" s="152" t="n"/>
      <c r="D380" s="152" t="n"/>
      <c r="E380" s="150" t="n"/>
      <c r="F380" s="152" t="n"/>
      <c r="G380" s="152" t="n"/>
      <c r="H380" s="152" t="n"/>
      <c r="I380" s="152" t="n"/>
      <c r="J380" s="150" t="n"/>
      <c r="K380" s="150" t="n"/>
      <c r="L380" s="150" t="n"/>
      <c r="M380" s="152" t="n"/>
      <c r="N380" s="150" t="n"/>
      <c r="O380" s="150" t="n"/>
      <c r="P380" s="150" t="n"/>
      <c r="Q380" s="151" t="n"/>
      <c r="R380" s="150" t="n"/>
      <c r="S380" s="150" t="n"/>
      <c r="T380" s="150" t="n"/>
      <c r="U380" s="152" t="n"/>
      <c r="V380" s="150" t="n"/>
      <c r="W380" s="150" t="n"/>
      <c r="X380" s="150" t="n"/>
      <c r="Y380" s="150" t="n"/>
      <c r="Z380" s="150" t="n"/>
      <c r="AA380" s="150" t="n"/>
      <c r="AB380" s="150" t="n"/>
      <c r="AC380" s="150" t="n"/>
      <c r="AD380" s="150" t="n"/>
      <c r="AE380" s="150" t="n"/>
      <c r="AF380" s="150" t="n"/>
      <c r="AG380" s="147">
        <f>IF(OR(C380="",G380="",G380=0),"",IFERROR(INDEX(Lists!$K$2:$K$12,MATCH(C380,Lists!$I$2:$I$12,0)),"AUD"))</f>
        <v/>
      </c>
      <c r="AH380" s="147">
        <f>IF(OR(G380="",G380=0),"",IF(G380&lt;1,TEXT(G380*100,"0")&amp;IFERROR(INDEX(Lists!$U$2:$U$12,MATCH(C380,Lists!$I$2:$I$12,0)),"c"),IFERROR(INDEX(Lists!$L$2:$L$12,MATCH(C380,Lists!$I$2:$I$12,0)),"$")&amp;IF(G380=INT(G380),TEXT(G380,"0"),TEXT(G380,"0.00")))&amp;" "&amp;AG380)</f>
        <v/>
      </c>
      <c r="AI380" s="147">
        <f>IF(X380="","",X380*IFERROR(INDEX(Lists!$M$2:$M$12,MATCH(C380,Lists!$I$2:$I$12,0)),1)/Lists!$Q$2)</f>
        <v/>
      </c>
      <c r="AJ380" s="147">
        <f>IF(Y380="","",Y380*IFERROR(INDEX(Lists!$M$2:$M$12,MATCH(C380,Lists!$I$2:$I$12,0)),1)/Lists!$Q$2)</f>
        <v/>
      </c>
      <c r="AK380" s="105" t="n"/>
      <c r="AL380" s="105" t="n"/>
      <c r="AM380" s="105" t="n"/>
      <c r="AN380" s="105" t="n"/>
      <c r="AO380" s="106" t="n"/>
    </row>
    <row r="381" ht="18" customHeight="1" s="74">
      <c r="A381" s="147">
        <f>IF(OR(F381="",C381="",D381=""),"",IFERROR(INDEX(Lists!$J$2:$J$12,MATCH(C381,Lists!$I$2:$I$12,0)),"XX")&amp;"-"&amp;D381&amp;"-"&amp;TEXT(SUMPRODUCT(($C$2:C381=C381)*($D$2:D381=D381)),"0000"))</f>
        <v/>
      </c>
      <c r="B381" s="152" t="n"/>
      <c r="C381" s="152" t="n"/>
      <c r="D381" s="152" t="n"/>
      <c r="E381" s="150" t="n"/>
      <c r="F381" s="152" t="n"/>
      <c r="G381" s="152" t="n"/>
      <c r="H381" s="152" t="n"/>
      <c r="I381" s="152" t="n"/>
      <c r="J381" s="150" t="n"/>
      <c r="K381" s="150" t="n"/>
      <c r="L381" s="150" t="n"/>
      <c r="M381" s="152" t="n"/>
      <c r="N381" s="150" t="n"/>
      <c r="O381" s="150" t="n"/>
      <c r="P381" s="150" t="n"/>
      <c r="Q381" s="151" t="n"/>
      <c r="R381" s="150" t="n"/>
      <c r="S381" s="150" t="n"/>
      <c r="T381" s="150" t="n"/>
      <c r="U381" s="152" t="n"/>
      <c r="V381" s="150" t="n"/>
      <c r="W381" s="150" t="n"/>
      <c r="X381" s="150" t="n"/>
      <c r="Y381" s="150" t="n"/>
      <c r="Z381" s="150" t="n"/>
      <c r="AA381" s="150" t="n"/>
      <c r="AB381" s="150" t="n"/>
      <c r="AC381" s="150" t="n"/>
      <c r="AD381" s="150" t="n"/>
      <c r="AE381" s="150" t="n"/>
      <c r="AF381" s="150" t="n"/>
      <c r="AG381" s="147">
        <f>IF(OR(C381="",G381="",G381=0),"",IFERROR(INDEX(Lists!$K$2:$K$12,MATCH(C381,Lists!$I$2:$I$12,0)),"AUD"))</f>
        <v/>
      </c>
      <c r="AH381" s="147">
        <f>IF(OR(G381="",G381=0),"",IF(G381&lt;1,TEXT(G381*100,"0")&amp;IFERROR(INDEX(Lists!$U$2:$U$12,MATCH(C381,Lists!$I$2:$I$12,0)),"c"),IFERROR(INDEX(Lists!$L$2:$L$12,MATCH(C381,Lists!$I$2:$I$12,0)),"$")&amp;IF(G381=INT(G381),TEXT(G381,"0"),TEXT(G381,"0.00")))&amp;" "&amp;AG381)</f>
        <v/>
      </c>
      <c r="AI381" s="147">
        <f>IF(X381="","",X381*IFERROR(INDEX(Lists!$M$2:$M$12,MATCH(C381,Lists!$I$2:$I$12,0)),1)/Lists!$Q$2)</f>
        <v/>
      </c>
      <c r="AJ381" s="147">
        <f>IF(Y381="","",Y381*IFERROR(INDEX(Lists!$M$2:$M$12,MATCH(C381,Lists!$I$2:$I$12,0)),1)/Lists!$Q$2)</f>
        <v/>
      </c>
      <c r="AK381" s="105" t="n"/>
      <c r="AL381" s="105" t="n"/>
      <c r="AM381" s="105" t="n"/>
      <c r="AN381" s="105" t="n"/>
      <c r="AO381" s="106" t="n"/>
    </row>
    <row r="382" ht="18" customHeight="1" s="74">
      <c r="A382" s="147">
        <f>IF(OR(F382="",C382="",D382=""),"",IFERROR(INDEX(Lists!$J$2:$J$12,MATCH(C382,Lists!$I$2:$I$12,0)),"XX")&amp;"-"&amp;D382&amp;"-"&amp;TEXT(SUMPRODUCT(($C$2:C382=C382)*($D$2:D382=D382)),"0000"))</f>
        <v/>
      </c>
      <c r="B382" s="152" t="n"/>
      <c r="C382" s="152" t="n"/>
      <c r="D382" s="152" t="n"/>
      <c r="E382" s="150" t="n"/>
      <c r="F382" s="152" t="n"/>
      <c r="G382" s="152" t="n"/>
      <c r="H382" s="152" t="n"/>
      <c r="I382" s="152" t="n"/>
      <c r="J382" s="150" t="n"/>
      <c r="K382" s="150" t="n"/>
      <c r="L382" s="150" t="n"/>
      <c r="M382" s="152" t="n"/>
      <c r="N382" s="150" t="n"/>
      <c r="O382" s="150" t="n"/>
      <c r="P382" s="150" t="n"/>
      <c r="Q382" s="151" t="n"/>
      <c r="R382" s="150" t="n"/>
      <c r="S382" s="150" t="n"/>
      <c r="T382" s="150" t="n"/>
      <c r="U382" s="152" t="n"/>
      <c r="V382" s="150" t="n"/>
      <c r="W382" s="150" t="n"/>
      <c r="X382" s="150" t="n"/>
      <c r="Y382" s="150" t="n"/>
      <c r="Z382" s="150" t="n"/>
      <c r="AA382" s="150" t="n"/>
      <c r="AB382" s="150" t="n"/>
      <c r="AC382" s="150" t="n"/>
      <c r="AD382" s="150" t="n"/>
      <c r="AE382" s="150" t="n"/>
      <c r="AF382" s="150" t="n"/>
      <c r="AG382" s="147">
        <f>IF(OR(C382="",G382="",G382=0),"",IFERROR(INDEX(Lists!$K$2:$K$12,MATCH(C382,Lists!$I$2:$I$12,0)),"AUD"))</f>
        <v/>
      </c>
      <c r="AH382" s="147">
        <f>IF(OR(G382="",G382=0),"",IF(G382&lt;1,TEXT(G382*100,"0")&amp;IFERROR(INDEX(Lists!$U$2:$U$12,MATCH(C382,Lists!$I$2:$I$12,0)),"c"),IFERROR(INDEX(Lists!$L$2:$L$12,MATCH(C382,Lists!$I$2:$I$12,0)),"$")&amp;IF(G382=INT(G382),TEXT(G382,"0"),TEXT(G382,"0.00")))&amp;" "&amp;AG382)</f>
        <v/>
      </c>
      <c r="AI382" s="147">
        <f>IF(X382="","",X382*IFERROR(INDEX(Lists!$M$2:$M$12,MATCH(C382,Lists!$I$2:$I$12,0)),1)/Lists!$Q$2)</f>
        <v/>
      </c>
      <c r="AJ382" s="147">
        <f>IF(Y382="","",Y382*IFERROR(INDEX(Lists!$M$2:$M$12,MATCH(C382,Lists!$I$2:$I$12,0)),1)/Lists!$Q$2)</f>
        <v/>
      </c>
      <c r="AK382" s="105" t="n"/>
      <c r="AL382" s="105" t="n"/>
      <c r="AM382" s="105" t="n"/>
      <c r="AN382" s="105" t="n"/>
      <c r="AO382" s="106" t="n"/>
    </row>
    <row r="383" ht="18" customHeight="1" s="74">
      <c r="A383" s="147">
        <f>IF(OR(F383="",C383="",D383=""),"",IFERROR(INDEX(Lists!$J$2:$J$12,MATCH(C383,Lists!$I$2:$I$12,0)),"XX")&amp;"-"&amp;D383&amp;"-"&amp;TEXT(SUMPRODUCT(($C$2:C383=C383)*($D$2:D383=D383)),"0000"))</f>
        <v/>
      </c>
      <c r="B383" s="152" t="n"/>
      <c r="C383" s="152" t="n"/>
      <c r="D383" s="152" t="n"/>
      <c r="E383" s="150" t="n"/>
      <c r="F383" s="152" t="n"/>
      <c r="G383" s="152" t="n"/>
      <c r="H383" s="152" t="n"/>
      <c r="I383" s="152" t="n"/>
      <c r="J383" s="150" t="n"/>
      <c r="K383" s="150" t="n"/>
      <c r="L383" s="150" t="n"/>
      <c r="M383" s="152" t="n"/>
      <c r="N383" s="150" t="n"/>
      <c r="O383" s="150" t="n"/>
      <c r="P383" s="150" t="n"/>
      <c r="Q383" s="151" t="n"/>
      <c r="R383" s="150" t="n"/>
      <c r="S383" s="150" t="n"/>
      <c r="T383" s="150" t="n"/>
      <c r="U383" s="152" t="n"/>
      <c r="V383" s="150" t="n"/>
      <c r="W383" s="150" t="n"/>
      <c r="X383" s="150" t="n"/>
      <c r="Y383" s="150" t="n"/>
      <c r="Z383" s="150" t="n"/>
      <c r="AA383" s="150" t="n"/>
      <c r="AB383" s="150" t="n"/>
      <c r="AC383" s="150" t="n"/>
      <c r="AD383" s="150" t="n"/>
      <c r="AE383" s="150" t="n"/>
      <c r="AF383" s="150" t="n"/>
      <c r="AG383" s="147">
        <f>IF(OR(C383="",G383="",G383=0),"",IFERROR(INDEX(Lists!$K$2:$K$12,MATCH(C383,Lists!$I$2:$I$12,0)),"AUD"))</f>
        <v/>
      </c>
      <c r="AH383" s="147">
        <f>IF(OR(G383="",G383=0),"",IF(G383&lt;1,TEXT(G383*100,"0")&amp;IFERROR(INDEX(Lists!$U$2:$U$12,MATCH(C383,Lists!$I$2:$I$12,0)),"c"),IFERROR(INDEX(Lists!$L$2:$L$12,MATCH(C383,Lists!$I$2:$I$12,0)),"$")&amp;IF(G383=INT(G383),TEXT(G383,"0"),TEXT(G383,"0.00")))&amp;" "&amp;AG383)</f>
        <v/>
      </c>
      <c r="AI383" s="147">
        <f>IF(X383="","",X383*IFERROR(INDEX(Lists!$M$2:$M$12,MATCH(C383,Lists!$I$2:$I$12,0)),1)/Lists!$Q$2)</f>
        <v/>
      </c>
      <c r="AJ383" s="147">
        <f>IF(Y383="","",Y383*IFERROR(INDEX(Lists!$M$2:$M$12,MATCH(C383,Lists!$I$2:$I$12,0)),1)/Lists!$Q$2)</f>
        <v/>
      </c>
      <c r="AK383" s="105" t="n"/>
      <c r="AL383" s="105" t="n"/>
      <c r="AM383" s="105" t="n"/>
      <c r="AN383" s="105" t="n"/>
      <c r="AO383" s="106" t="n"/>
    </row>
    <row r="384" ht="18" customHeight="1" s="74">
      <c r="A384" s="147">
        <f>IF(OR(F384="",C384="",D384=""),"",IFERROR(INDEX(Lists!$J$2:$J$12,MATCH(C384,Lists!$I$2:$I$12,0)),"XX")&amp;"-"&amp;D384&amp;"-"&amp;TEXT(SUMPRODUCT(($C$2:C384=C384)*($D$2:D384=D384)),"0000"))</f>
        <v/>
      </c>
      <c r="B384" s="152" t="n"/>
      <c r="C384" s="152" t="n"/>
      <c r="D384" s="152" t="n"/>
      <c r="E384" s="150" t="n"/>
      <c r="F384" s="152" t="n"/>
      <c r="G384" s="152" t="n"/>
      <c r="H384" s="152" t="n"/>
      <c r="I384" s="152" t="n"/>
      <c r="J384" s="150" t="n"/>
      <c r="K384" s="150" t="n"/>
      <c r="L384" s="150" t="n"/>
      <c r="M384" s="152" t="n"/>
      <c r="N384" s="150" t="n"/>
      <c r="O384" s="150" t="n"/>
      <c r="P384" s="150" t="n"/>
      <c r="Q384" s="151" t="n"/>
      <c r="R384" s="150" t="n"/>
      <c r="S384" s="150" t="n"/>
      <c r="T384" s="150" t="n"/>
      <c r="U384" s="152" t="n"/>
      <c r="V384" s="150" t="n"/>
      <c r="W384" s="150" t="n"/>
      <c r="X384" s="150" t="n"/>
      <c r="Y384" s="150" t="n"/>
      <c r="Z384" s="150" t="n"/>
      <c r="AA384" s="150" t="n"/>
      <c r="AB384" s="150" t="n"/>
      <c r="AC384" s="150" t="n"/>
      <c r="AD384" s="150" t="n"/>
      <c r="AE384" s="150" t="n"/>
      <c r="AF384" s="150" t="n"/>
      <c r="AG384" s="147">
        <f>IF(OR(C384="",G384="",G384=0),"",IFERROR(INDEX(Lists!$K$2:$K$12,MATCH(C384,Lists!$I$2:$I$12,0)),"AUD"))</f>
        <v/>
      </c>
      <c r="AH384" s="147">
        <f>IF(OR(G384="",G384=0),"",IF(G384&lt;1,TEXT(G384*100,"0")&amp;IFERROR(INDEX(Lists!$U$2:$U$12,MATCH(C384,Lists!$I$2:$I$12,0)),"c"),IFERROR(INDEX(Lists!$L$2:$L$12,MATCH(C384,Lists!$I$2:$I$12,0)),"$")&amp;IF(G384=INT(G384),TEXT(G384,"0"),TEXT(G384,"0.00")))&amp;" "&amp;AG384)</f>
        <v/>
      </c>
      <c r="AI384" s="147">
        <f>IF(X384="","",X384*IFERROR(INDEX(Lists!$M$2:$M$12,MATCH(C384,Lists!$I$2:$I$12,0)),1)/Lists!$Q$2)</f>
        <v/>
      </c>
      <c r="AJ384" s="147">
        <f>IF(Y384="","",Y384*IFERROR(INDEX(Lists!$M$2:$M$12,MATCH(C384,Lists!$I$2:$I$12,0)),1)/Lists!$Q$2)</f>
        <v/>
      </c>
      <c r="AK384" s="105" t="n"/>
      <c r="AL384" s="105" t="n"/>
      <c r="AM384" s="105" t="n"/>
      <c r="AN384" s="105" t="n"/>
      <c r="AO384" s="106" t="n"/>
    </row>
    <row r="385" ht="18" customHeight="1" s="74">
      <c r="A385" s="147">
        <f>IF(OR(F385="",C385="",D385=""),"",IFERROR(INDEX(Lists!$J$2:$J$12,MATCH(C385,Lists!$I$2:$I$12,0)),"XX")&amp;"-"&amp;D385&amp;"-"&amp;TEXT(SUMPRODUCT(($C$2:C385=C385)*($D$2:D385=D385)),"0000"))</f>
        <v/>
      </c>
      <c r="B385" s="152" t="n"/>
      <c r="C385" s="152" t="n"/>
      <c r="D385" s="152" t="n"/>
      <c r="E385" s="150" t="n"/>
      <c r="F385" s="152" t="n"/>
      <c r="G385" s="152" t="n"/>
      <c r="H385" s="152" t="n"/>
      <c r="I385" s="152" t="n"/>
      <c r="J385" s="150" t="n"/>
      <c r="K385" s="150" t="n"/>
      <c r="L385" s="150" t="n"/>
      <c r="M385" s="152" t="n"/>
      <c r="N385" s="150" t="n"/>
      <c r="O385" s="150" t="n"/>
      <c r="P385" s="150" t="n"/>
      <c r="Q385" s="151" t="n"/>
      <c r="R385" s="150" t="n"/>
      <c r="S385" s="150" t="n"/>
      <c r="T385" s="150" t="n"/>
      <c r="U385" s="152" t="n"/>
      <c r="V385" s="150" t="n"/>
      <c r="W385" s="150" t="n"/>
      <c r="X385" s="150" t="n"/>
      <c r="Y385" s="150" t="n"/>
      <c r="Z385" s="150" t="n"/>
      <c r="AA385" s="150" t="n"/>
      <c r="AB385" s="150" t="n"/>
      <c r="AC385" s="150" t="n"/>
      <c r="AD385" s="150" t="n"/>
      <c r="AE385" s="150" t="n"/>
      <c r="AF385" s="150" t="n"/>
      <c r="AG385" s="147">
        <f>IF(OR(C385="",G385="",G385=0),"",IFERROR(INDEX(Lists!$K$2:$K$12,MATCH(C385,Lists!$I$2:$I$12,0)),"AUD"))</f>
        <v/>
      </c>
      <c r="AH385" s="147">
        <f>IF(OR(G385="",G385=0),"",IF(G385&lt;1,TEXT(G385*100,"0")&amp;IFERROR(INDEX(Lists!$U$2:$U$12,MATCH(C385,Lists!$I$2:$I$12,0)),"c"),IFERROR(INDEX(Lists!$L$2:$L$12,MATCH(C385,Lists!$I$2:$I$12,0)),"$")&amp;IF(G385=INT(G385),TEXT(G385,"0"),TEXT(G385,"0.00")))&amp;" "&amp;AG385)</f>
        <v/>
      </c>
      <c r="AI385" s="147">
        <f>IF(X385="","",X385*IFERROR(INDEX(Lists!$M$2:$M$12,MATCH(C385,Lists!$I$2:$I$12,0)),1)/Lists!$Q$2)</f>
        <v/>
      </c>
      <c r="AJ385" s="147">
        <f>IF(Y385="","",Y385*IFERROR(INDEX(Lists!$M$2:$M$12,MATCH(C385,Lists!$I$2:$I$12,0)),1)/Lists!$Q$2)</f>
        <v/>
      </c>
      <c r="AK385" s="105" t="n"/>
      <c r="AL385" s="105" t="n"/>
      <c r="AM385" s="105" t="n"/>
      <c r="AN385" s="105" t="n"/>
      <c r="AO385" s="106" t="n"/>
    </row>
    <row r="386" ht="18" customHeight="1" s="74">
      <c r="A386" s="147">
        <f>IF(OR(F386="",C386="",D386=""),"",IFERROR(INDEX(Lists!$J$2:$J$12,MATCH(C386,Lists!$I$2:$I$12,0)),"XX")&amp;"-"&amp;D386&amp;"-"&amp;TEXT(SUMPRODUCT(($C$2:C386=C386)*($D$2:D386=D386)),"0000"))</f>
        <v/>
      </c>
      <c r="B386" s="152" t="n"/>
      <c r="C386" s="152" t="n"/>
      <c r="D386" s="152" t="n"/>
      <c r="E386" s="150" t="n"/>
      <c r="F386" s="152" t="n"/>
      <c r="G386" s="152" t="n"/>
      <c r="H386" s="152" t="n"/>
      <c r="I386" s="152" t="n"/>
      <c r="J386" s="150" t="n"/>
      <c r="K386" s="150" t="n"/>
      <c r="L386" s="150" t="n"/>
      <c r="M386" s="152" t="n"/>
      <c r="N386" s="150" t="n"/>
      <c r="O386" s="150" t="n"/>
      <c r="P386" s="150" t="n"/>
      <c r="Q386" s="151" t="n"/>
      <c r="R386" s="150" t="n"/>
      <c r="S386" s="150" t="n"/>
      <c r="T386" s="150" t="n"/>
      <c r="U386" s="152" t="n"/>
      <c r="V386" s="150" t="n"/>
      <c r="W386" s="150" t="n"/>
      <c r="X386" s="150" t="n"/>
      <c r="Y386" s="150" t="n"/>
      <c r="Z386" s="150" t="n"/>
      <c r="AA386" s="150" t="n"/>
      <c r="AB386" s="150" t="n"/>
      <c r="AC386" s="150" t="n"/>
      <c r="AD386" s="150" t="n"/>
      <c r="AE386" s="150" t="n"/>
      <c r="AF386" s="150" t="n"/>
      <c r="AG386" s="147">
        <f>IF(OR(C386="",G386="",G386=0),"",IFERROR(INDEX(Lists!$K$2:$K$12,MATCH(C386,Lists!$I$2:$I$12,0)),"AUD"))</f>
        <v/>
      </c>
      <c r="AH386" s="147">
        <f>IF(OR(G386="",G386=0),"",IF(G386&lt;1,TEXT(G386*100,"0")&amp;IFERROR(INDEX(Lists!$U$2:$U$12,MATCH(C386,Lists!$I$2:$I$12,0)),"c"),IFERROR(INDEX(Lists!$L$2:$L$12,MATCH(C386,Lists!$I$2:$I$12,0)),"$")&amp;IF(G386=INT(G386),TEXT(G386,"0"),TEXT(G386,"0.00")))&amp;" "&amp;AG386)</f>
        <v/>
      </c>
      <c r="AI386" s="147">
        <f>IF(X386="","",X386*IFERROR(INDEX(Lists!$M$2:$M$12,MATCH(C386,Lists!$I$2:$I$12,0)),1)/Lists!$Q$2)</f>
        <v/>
      </c>
      <c r="AJ386" s="147">
        <f>IF(Y386="","",Y386*IFERROR(INDEX(Lists!$M$2:$M$12,MATCH(C386,Lists!$I$2:$I$12,0)),1)/Lists!$Q$2)</f>
        <v/>
      </c>
      <c r="AK386" s="105" t="n"/>
      <c r="AL386" s="105" t="n"/>
      <c r="AM386" s="105" t="n"/>
      <c r="AN386" s="105" t="n"/>
      <c r="AO386" s="106" t="n"/>
    </row>
    <row r="387" ht="18" customHeight="1" s="74">
      <c r="A387" s="147">
        <f>IF(OR(F387="",C387="",D387=""),"",IFERROR(INDEX(Lists!$J$2:$J$12,MATCH(C387,Lists!$I$2:$I$12,0)),"XX")&amp;"-"&amp;D387&amp;"-"&amp;TEXT(SUMPRODUCT(($C$2:C387=C387)*($D$2:D387=D387)),"0000"))</f>
        <v/>
      </c>
      <c r="B387" s="152" t="n"/>
      <c r="C387" s="152" t="n"/>
      <c r="D387" s="152" t="n"/>
      <c r="E387" s="150" t="n"/>
      <c r="F387" s="152" t="n"/>
      <c r="G387" s="152" t="n"/>
      <c r="H387" s="152" t="n"/>
      <c r="I387" s="152" t="n"/>
      <c r="J387" s="150" t="n"/>
      <c r="K387" s="150" t="n"/>
      <c r="L387" s="150" t="n"/>
      <c r="M387" s="152" t="n"/>
      <c r="N387" s="150" t="n"/>
      <c r="O387" s="150" t="n"/>
      <c r="P387" s="150" t="n"/>
      <c r="Q387" s="151" t="n"/>
      <c r="R387" s="150" t="n"/>
      <c r="S387" s="150" t="n"/>
      <c r="T387" s="150" t="n"/>
      <c r="U387" s="152" t="n"/>
      <c r="V387" s="150" t="n"/>
      <c r="W387" s="150" t="n"/>
      <c r="X387" s="150" t="n"/>
      <c r="Y387" s="150" t="n"/>
      <c r="Z387" s="150" t="n"/>
      <c r="AA387" s="150" t="n"/>
      <c r="AB387" s="150" t="n"/>
      <c r="AC387" s="150" t="n"/>
      <c r="AD387" s="150" t="n"/>
      <c r="AE387" s="150" t="n"/>
      <c r="AF387" s="150" t="n"/>
      <c r="AG387" s="147">
        <f>IF(OR(C387="",G387="",G387=0),"",IFERROR(INDEX(Lists!$K$2:$K$12,MATCH(C387,Lists!$I$2:$I$12,0)),"AUD"))</f>
        <v/>
      </c>
      <c r="AH387" s="147">
        <f>IF(OR(G387="",G387=0),"",IF(G387&lt;1,TEXT(G387*100,"0")&amp;IFERROR(INDEX(Lists!$U$2:$U$12,MATCH(C387,Lists!$I$2:$I$12,0)),"c"),IFERROR(INDEX(Lists!$L$2:$L$12,MATCH(C387,Lists!$I$2:$I$12,0)),"$")&amp;IF(G387=INT(G387),TEXT(G387,"0"),TEXT(G387,"0.00")))&amp;" "&amp;AG387)</f>
        <v/>
      </c>
      <c r="AI387" s="147">
        <f>IF(X387="","",X387*IFERROR(INDEX(Lists!$M$2:$M$12,MATCH(C387,Lists!$I$2:$I$12,0)),1)/Lists!$Q$2)</f>
        <v/>
      </c>
      <c r="AJ387" s="147">
        <f>IF(Y387="","",Y387*IFERROR(INDEX(Lists!$M$2:$M$12,MATCH(C387,Lists!$I$2:$I$12,0)),1)/Lists!$Q$2)</f>
        <v/>
      </c>
      <c r="AK387" s="105" t="n"/>
      <c r="AL387" s="105" t="n"/>
      <c r="AM387" s="105" t="n"/>
      <c r="AN387" s="105" t="n"/>
      <c r="AO387" s="106" t="n"/>
    </row>
    <row r="388" ht="18" customHeight="1" s="74">
      <c r="A388" s="147">
        <f>IF(OR(F388="",C388="",D388=""),"",IFERROR(INDEX(Lists!$J$2:$J$12,MATCH(C388,Lists!$I$2:$I$12,0)),"XX")&amp;"-"&amp;D388&amp;"-"&amp;TEXT(SUMPRODUCT(($C$2:C388=C388)*($D$2:D388=D388)),"0000"))</f>
        <v/>
      </c>
      <c r="B388" s="152" t="n"/>
      <c r="C388" s="152" t="n"/>
      <c r="D388" s="152" t="n"/>
      <c r="E388" s="150" t="n"/>
      <c r="F388" s="152" t="n"/>
      <c r="G388" s="152" t="n"/>
      <c r="H388" s="152" t="n"/>
      <c r="I388" s="152" t="n"/>
      <c r="J388" s="150" t="n"/>
      <c r="K388" s="150" t="n"/>
      <c r="L388" s="150" t="n"/>
      <c r="M388" s="152" t="n"/>
      <c r="N388" s="150" t="n"/>
      <c r="O388" s="150" t="n"/>
      <c r="P388" s="150" t="n"/>
      <c r="Q388" s="151" t="n"/>
      <c r="R388" s="150" t="n"/>
      <c r="S388" s="150" t="n"/>
      <c r="T388" s="150" t="n"/>
      <c r="U388" s="152" t="n"/>
      <c r="V388" s="150" t="n"/>
      <c r="W388" s="150" t="n"/>
      <c r="X388" s="150" t="n"/>
      <c r="Y388" s="150" t="n"/>
      <c r="Z388" s="150" t="n"/>
      <c r="AA388" s="150" t="n"/>
      <c r="AB388" s="150" t="n"/>
      <c r="AC388" s="150" t="n"/>
      <c r="AD388" s="150" t="n"/>
      <c r="AE388" s="150" t="n"/>
      <c r="AF388" s="150" t="n"/>
      <c r="AG388" s="147">
        <f>IF(OR(C388="",G388="",G388=0),"",IFERROR(INDEX(Lists!$K$2:$K$12,MATCH(C388,Lists!$I$2:$I$12,0)),"AUD"))</f>
        <v/>
      </c>
      <c r="AH388" s="147">
        <f>IF(OR(G388="",G388=0),"",IF(G388&lt;1,TEXT(G388*100,"0")&amp;IFERROR(INDEX(Lists!$U$2:$U$12,MATCH(C388,Lists!$I$2:$I$12,0)),"c"),IFERROR(INDEX(Lists!$L$2:$L$12,MATCH(C388,Lists!$I$2:$I$12,0)),"$")&amp;IF(G388=INT(G388),TEXT(G388,"0"),TEXT(G388,"0.00")))&amp;" "&amp;AG388)</f>
        <v/>
      </c>
      <c r="AI388" s="147">
        <f>IF(X388="","",X388*IFERROR(INDEX(Lists!$M$2:$M$12,MATCH(C388,Lists!$I$2:$I$12,0)),1)/Lists!$Q$2)</f>
        <v/>
      </c>
      <c r="AJ388" s="147">
        <f>IF(Y388="","",Y388*IFERROR(INDEX(Lists!$M$2:$M$12,MATCH(C388,Lists!$I$2:$I$12,0)),1)/Lists!$Q$2)</f>
        <v/>
      </c>
      <c r="AK388" s="105" t="n"/>
      <c r="AL388" s="105" t="n"/>
      <c r="AM388" s="105" t="n"/>
      <c r="AN388" s="105" t="n"/>
      <c r="AO388" s="106" t="n"/>
    </row>
    <row r="389" ht="18" customHeight="1" s="74">
      <c r="A389" s="147">
        <f>IF(OR(F389="",C389="",D389=""),"",IFERROR(INDEX(Lists!$J$2:$J$12,MATCH(C389,Lists!$I$2:$I$12,0)),"XX")&amp;"-"&amp;D389&amp;"-"&amp;TEXT(SUMPRODUCT(($C$2:C389=C389)*($D$2:D389=D389)),"0000"))</f>
        <v/>
      </c>
      <c r="B389" s="152" t="n"/>
      <c r="C389" s="152" t="n"/>
      <c r="D389" s="152" t="n"/>
      <c r="E389" s="150" t="n"/>
      <c r="F389" s="152" t="n"/>
      <c r="G389" s="152" t="n"/>
      <c r="H389" s="152" t="n"/>
      <c r="I389" s="152" t="n"/>
      <c r="J389" s="150" t="n"/>
      <c r="K389" s="150" t="n"/>
      <c r="L389" s="150" t="n"/>
      <c r="M389" s="152" t="n"/>
      <c r="N389" s="150" t="n"/>
      <c r="O389" s="150" t="n"/>
      <c r="P389" s="150" t="n"/>
      <c r="Q389" s="151" t="n"/>
      <c r="R389" s="150" t="n"/>
      <c r="S389" s="150" t="n"/>
      <c r="T389" s="150" t="n"/>
      <c r="U389" s="152" t="n"/>
      <c r="V389" s="150" t="n"/>
      <c r="W389" s="150" t="n"/>
      <c r="X389" s="150" t="n"/>
      <c r="Y389" s="150" t="n"/>
      <c r="Z389" s="150" t="n"/>
      <c r="AA389" s="150" t="n"/>
      <c r="AB389" s="150" t="n"/>
      <c r="AC389" s="150" t="n"/>
      <c r="AD389" s="150" t="n"/>
      <c r="AE389" s="150" t="n"/>
      <c r="AF389" s="150" t="n"/>
      <c r="AG389" s="147">
        <f>IF(OR(C389="",G389="",G389=0),"",IFERROR(INDEX(Lists!$K$2:$K$12,MATCH(C389,Lists!$I$2:$I$12,0)),"AUD"))</f>
        <v/>
      </c>
      <c r="AH389" s="147">
        <f>IF(OR(G389="",G389=0),"",IF(G389&lt;1,TEXT(G389*100,"0")&amp;IFERROR(INDEX(Lists!$U$2:$U$12,MATCH(C389,Lists!$I$2:$I$12,0)),"c"),IFERROR(INDEX(Lists!$L$2:$L$12,MATCH(C389,Lists!$I$2:$I$12,0)),"$")&amp;IF(G389=INT(G389),TEXT(G389,"0"),TEXT(G389,"0.00")))&amp;" "&amp;AG389)</f>
        <v/>
      </c>
      <c r="AI389" s="147">
        <f>IF(X389="","",X389*IFERROR(INDEX(Lists!$M$2:$M$12,MATCH(C389,Lists!$I$2:$I$12,0)),1)/Lists!$Q$2)</f>
        <v/>
      </c>
      <c r="AJ389" s="147">
        <f>IF(Y389="","",Y389*IFERROR(INDEX(Lists!$M$2:$M$12,MATCH(C389,Lists!$I$2:$I$12,0)),1)/Lists!$Q$2)</f>
        <v/>
      </c>
      <c r="AK389" s="105" t="n"/>
      <c r="AL389" s="105" t="n"/>
      <c r="AM389" s="105" t="n"/>
      <c r="AN389" s="105" t="n"/>
      <c r="AO389" s="106" t="n"/>
    </row>
    <row r="390" ht="18" customHeight="1" s="74">
      <c r="A390" s="147">
        <f>IF(OR(F390="",C390="",D390=""),"",IFERROR(INDEX(Lists!$J$2:$J$12,MATCH(C390,Lists!$I$2:$I$12,0)),"XX")&amp;"-"&amp;D390&amp;"-"&amp;TEXT(SUMPRODUCT(($C$2:C390=C390)*($D$2:D390=D390)),"0000"))</f>
        <v/>
      </c>
      <c r="B390" s="152" t="n"/>
      <c r="C390" s="152" t="n"/>
      <c r="D390" s="152" t="n"/>
      <c r="E390" s="150" t="n"/>
      <c r="F390" s="152" t="n"/>
      <c r="G390" s="152" t="n"/>
      <c r="H390" s="152" t="n"/>
      <c r="I390" s="152" t="n"/>
      <c r="J390" s="150" t="n"/>
      <c r="K390" s="150" t="n"/>
      <c r="L390" s="150" t="n"/>
      <c r="M390" s="152" t="n"/>
      <c r="N390" s="150" t="n"/>
      <c r="O390" s="150" t="n"/>
      <c r="P390" s="150" t="n"/>
      <c r="Q390" s="151" t="n"/>
      <c r="R390" s="150" t="n"/>
      <c r="S390" s="150" t="n"/>
      <c r="T390" s="150" t="n"/>
      <c r="U390" s="152" t="n"/>
      <c r="V390" s="150" t="n"/>
      <c r="W390" s="150" t="n"/>
      <c r="X390" s="150" t="n"/>
      <c r="Y390" s="150" t="n"/>
      <c r="Z390" s="150" t="n"/>
      <c r="AA390" s="150" t="n"/>
      <c r="AB390" s="150" t="n"/>
      <c r="AC390" s="150" t="n"/>
      <c r="AD390" s="150" t="n"/>
      <c r="AE390" s="150" t="n"/>
      <c r="AF390" s="150" t="n"/>
      <c r="AG390" s="147">
        <f>IF(OR(C390="",G390="",G390=0),"",IFERROR(INDEX(Lists!$K$2:$K$12,MATCH(C390,Lists!$I$2:$I$12,0)),"AUD"))</f>
        <v/>
      </c>
      <c r="AH390" s="147">
        <f>IF(OR(G390="",G390=0),"",IF(G390&lt;1,TEXT(G390*100,"0")&amp;IFERROR(INDEX(Lists!$U$2:$U$12,MATCH(C390,Lists!$I$2:$I$12,0)),"c"),IFERROR(INDEX(Lists!$L$2:$L$12,MATCH(C390,Lists!$I$2:$I$12,0)),"$")&amp;IF(G390=INT(G390),TEXT(G390,"0"),TEXT(G390,"0.00")))&amp;" "&amp;AG390)</f>
        <v/>
      </c>
      <c r="AI390" s="147">
        <f>IF(X390="","",X390*IFERROR(INDEX(Lists!$M$2:$M$12,MATCH(C390,Lists!$I$2:$I$12,0)),1)/Lists!$Q$2)</f>
        <v/>
      </c>
      <c r="AJ390" s="147">
        <f>IF(Y390="","",Y390*IFERROR(INDEX(Lists!$M$2:$M$12,MATCH(C390,Lists!$I$2:$I$12,0)),1)/Lists!$Q$2)</f>
        <v/>
      </c>
      <c r="AK390" s="105" t="n"/>
      <c r="AL390" s="105" t="n"/>
      <c r="AM390" s="105" t="n"/>
      <c r="AN390" s="105" t="n"/>
      <c r="AO390" s="106" t="n"/>
    </row>
    <row r="391" ht="18" customHeight="1" s="74">
      <c r="A391" s="147">
        <f>IF(OR(F391="",C391="",D391=""),"",IFERROR(INDEX(Lists!$J$2:$J$12,MATCH(C391,Lists!$I$2:$I$12,0)),"XX")&amp;"-"&amp;D391&amp;"-"&amp;TEXT(SUMPRODUCT(($C$2:C391=C391)*($D$2:D391=D391)),"0000"))</f>
        <v/>
      </c>
      <c r="B391" s="152" t="n"/>
      <c r="C391" s="152" t="n"/>
      <c r="D391" s="152" t="n"/>
      <c r="E391" s="150" t="n"/>
      <c r="F391" s="152" t="n"/>
      <c r="G391" s="152" t="n"/>
      <c r="H391" s="152" t="n"/>
      <c r="I391" s="152" t="n"/>
      <c r="J391" s="150" t="n"/>
      <c r="K391" s="150" t="n"/>
      <c r="L391" s="150" t="n"/>
      <c r="M391" s="152" t="n"/>
      <c r="N391" s="150" t="n"/>
      <c r="O391" s="150" t="n"/>
      <c r="P391" s="150" t="n"/>
      <c r="Q391" s="151" t="n"/>
      <c r="R391" s="150" t="n"/>
      <c r="S391" s="150" t="n"/>
      <c r="T391" s="150" t="n"/>
      <c r="U391" s="152" t="n"/>
      <c r="V391" s="150" t="n"/>
      <c r="W391" s="150" t="n"/>
      <c r="X391" s="150" t="n"/>
      <c r="Y391" s="150" t="n"/>
      <c r="Z391" s="150" t="n"/>
      <c r="AA391" s="150" t="n"/>
      <c r="AB391" s="150" t="n"/>
      <c r="AC391" s="150" t="n"/>
      <c r="AD391" s="150" t="n"/>
      <c r="AE391" s="150" t="n"/>
      <c r="AF391" s="150" t="n"/>
      <c r="AG391" s="147">
        <f>IF(OR(C391="",G391="",G391=0),"",IFERROR(INDEX(Lists!$K$2:$K$12,MATCH(C391,Lists!$I$2:$I$12,0)),"AUD"))</f>
        <v/>
      </c>
      <c r="AH391" s="147">
        <f>IF(OR(G391="",G391=0),"",IF(G391&lt;1,TEXT(G391*100,"0")&amp;IFERROR(INDEX(Lists!$U$2:$U$12,MATCH(C391,Lists!$I$2:$I$12,0)),"c"),IFERROR(INDEX(Lists!$L$2:$L$12,MATCH(C391,Lists!$I$2:$I$12,0)),"$")&amp;IF(G391=INT(G391),TEXT(G391,"0"),TEXT(G391,"0.00")))&amp;" "&amp;AG391)</f>
        <v/>
      </c>
      <c r="AI391" s="147">
        <f>IF(X391="","",X391*IFERROR(INDEX(Lists!$M$2:$M$12,MATCH(C391,Lists!$I$2:$I$12,0)),1)/Lists!$Q$2)</f>
        <v/>
      </c>
      <c r="AJ391" s="147">
        <f>IF(Y391="","",Y391*IFERROR(INDEX(Lists!$M$2:$M$12,MATCH(C391,Lists!$I$2:$I$12,0)),1)/Lists!$Q$2)</f>
        <v/>
      </c>
      <c r="AK391" s="105" t="n"/>
      <c r="AL391" s="105" t="n"/>
      <c r="AM391" s="105" t="n"/>
      <c r="AN391" s="105" t="n"/>
      <c r="AO391" s="106" t="n"/>
    </row>
    <row r="392" ht="18" customHeight="1" s="74">
      <c r="A392" s="147">
        <f>IF(OR(F392="",C392="",D392=""),"",IFERROR(INDEX(Lists!$J$2:$J$12,MATCH(C392,Lists!$I$2:$I$12,0)),"XX")&amp;"-"&amp;D392&amp;"-"&amp;TEXT(SUMPRODUCT(($C$2:C392=C392)*($D$2:D392=D392)),"0000"))</f>
        <v/>
      </c>
      <c r="B392" s="152" t="n"/>
      <c r="C392" s="152" t="n"/>
      <c r="D392" s="152" t="n"/>
      <c r="E392" s="150" t="n"/>
      <c r="F392" s="152" t="n"/>
      <c r="G392" s="152" t="n"/>
      <c r="H392" s="152" t="n"/>
      <c r="I392" s="152" t="n"/>
      <c r="J392" s="150" t="n"/>
      <c r="K392" s="150" t="n"/>
      <c r="L392" s="150" t="n"/>
      <c r="M392" s="152" t="n"/>
      <c r="N392" s="150" t="n"/>
      <c r="O392" s="150" t="n"/>
      <c r="P392" s="150" t="n"/>
      <c r="Q392" s="151" t="n"/>
      <c r="R392" s="150" t="n"/>
      <c r="S392" s="150" t="n"/>
      <c r="T392" s="150" t="n"/>
      <c r="U392" s="152" t="n"/>
      <c r="V392" s="150" t="n"/>
      <c r="W392" s="150" t="n"/>
      <c r="X392" s="150" t="n"/>
      <c r="Y392" s="150" t="n"/>
      <c r="Z392" s="150" t="n"/>
      <c r="AA392" s="150" t="n"/>
      <c r="AB392" s="150" t="n"/>
      <c r="AC392" s="150" t="n"/>
      <c r="AD392" s="150" t="n"/>
      <c r="AE392" s="150" t="n"/>
      <c r="AF392" s="150" t="n"/>
      <c r="AG392" s="147">
        <f>IF(OR(C392="",G392="",G392=0),"",IFERROR(INDEX(Lists!$K$2:$K$12,MATCH(C392,Lists!$I$2:$I$12,0)),"AUD"))</f>
        <v/>
      </c>
      <c r="AH392" s="147">
        <f>IF(OR(G392="",G392=0),"",IF(G392&lt;1,TEXT(G392*100,"0")&amp;IFERROR(INDEX(Lists!$U$2:$U$12,MATCH(C392,Lists!$I$2:$I$12,0)),"c"),IFERROR(INDEX(Lists!$L$2:$L$12,MATCH(C392,Lists!$I$2:$I$12,0)),"$")&amp;IF(G392=INT(G392),TEXT(G392,"0"),TEXT(G392,"0.00")))&amp;" "&amp;AG392)</f>
        <v/>
      </c>
      <c r="AI392" s="147">
        <f>IF(X392="","",X392*IFERROR(INDEX(Lists!$M$2:$M$12,MATCH(C392,Lists!$I$2:$I$12,0)),1)/Lists!$Q$2)</f>
        <v/>
      </c>
      <c r="AJ392" s="147">
        <f>IF(Y392="","",Y392*IFERROR(INDEX(Lists!$M$2:$M$12,MATCH(C392,Lists!$I$2:$I$12,0)),1)/Lists!$Q$2)</f>
        <v/>
      </c>
      <c r="AK392" s="105" t="n"/>
      <c r="AL392" s="105" t="n"/>
      <c r="AM392" s="105" t="n"/>
      <c r="AN392" s="105" t="n"/>
      <c r="AO392" s="106" t="n"/>
    </row>
    <row r="393" ht="18" customHeight="1" s="74">
      <c r="A393" s="147">
        <f>IF(OR(F393="",C393="",D393=""),"",IFERROR(INDEX(Lists!$J$2:$J$12,MATCH(C393,Lists!$I$2:$I$12,0)),"XX")&amp;"-"&amp;D393&amp;"-"&amp;TEXT(SUMPRODUCT(($C$2:C393=C393)*($D$2:D393=D393)),"0000"))</f>
        <v/>
      </c>
      <c r="B393" s="152" t="n"/>
      <c r="C393" s="152" t="n"/>
      <c r="D393" s="152" t="n"/>
      <c r="E393" s="150" t="n"/>
      <c r="F393" s="152" t="n"/>
      <c r="G393" s="152" t="n"/>
      <c r="H393" s="152" t="n"/>
      <c r="I393" s="152" t="n"/>
      <c r="J393" s="150" t="n"/>
      <c r="K393" s="150" t="n"/>
      <c r="L393" s="150" t="n"/>
      <c r="M393" s="152" t="n"/>
      <c r="N393" s="150" t="n"/>
      <c r="O393" s="150" t="n"/>
      <c r="P393" s="150" t="n"/>
      <c r="Q393" s="151" t="n"/>
      <c r="R393" s="150" t="n"/>
      <c r="S393" s="150" t="n"/>
      <c r="T393" s="150" t="n"/>
      <c r="U393" s="152" t="n"/>
      <c r="V393" s="150" t="n"/>
      <c r="W393" s="150" t="n"/>
      <c r="X393" s="150" t="n"/>
      <c r="Y393" s="150" t="n"/>
      <c r="Z393" s="150" t="n"/>
      <c r="AA393" s="150" t="n"/>
      <c r="AB393" s="150" t="n"/>
      <c r="AC393" s="150" t="n"/>
      <c r="AD393" s="150" t="n"/>
      <c r="AE393" s="150" t="n"/>
      <c r="AF393" s="150" t="n"/>
      <c r="AG393" s="147">
        <f>IF(OR(C393="",G393="",G393=0),"",IFERROR(INDEX(Lists!$K$2:$K$12,MATCH(C393,Lists!$I$2:$I$12,0)),"AUD"))</f>
        <v/>
      </c>
      <c r="AH393" s="147">
        <f>IF(OR(G393="",G393=0),"",IF(G393&lt;1,TEXT(G393*100,"0")&amp;IFERROR(INDEX(Lists!$U$2:$U$12,MATCH(C393,Lists!$I$2:$I$12,0)),"c"),IFERROR(INDEX(Lists!$L$2:$L$12,MATCH(C393,Lists!$I$2:$I$12,0)),"$")&amp;IF(G393=INT(G393),TEXT(G393,"0"),TEXT(G393,"0.00")))&amp;" "&amp;AG393)</f>
        <v/>
      </c>
      <c r="AI393" s="147">
        <f>IF(X393="","",X393*IFERROR(INDEX(Lists!$M$2:$M$12,MATCH(C393,Lists!$I$2:$I$12,0)),1)/Lists!$Q$2)</f>
        <v/>
      </c>
      <c r="AJ393" s="147">
        <f>IF(Y393="","",Y393*IFERROR(INDEX(Lists!$M$2:$M$12,MATCH(C393,Lists!$I$2:$I$12,0)),1)/Lists!$Q$2)</f>
        <v/>
      </c>
      <c r="AK393" s="105" t="n"/>
      <c r="AL393" s="105" t="n"/>
      <c r="AM393" s="105" t="n"/>
      <c r="AN393" s="105" t="n"/>
      <c r="AO393" s="106" t="n"/>
    </row>
    <row r="394" ht="18" customHeight="1" s="74">
      <c r="A394" s="147">
        <f>IF(OR(F394="",C394="",D394=""),"",IFERROR(INDEX(Lists!$J$2:$J$12,MATCH(C394,Lists!$I$2:$I$12,0)),"XX")&amp;"-"&amp;D394&amp;"-"&amp;TEXT(SUMPRODUCT(($C$2:C394=C394)*($D$2:D394=D394)),"0000"))</f>
        <v/>
      </c>
      <c r="B394" s="152" t="n"/>
      <c r="C394" s="152" t="n"/>
      <c r="D394" s="152" t="n"/>
      <c r="E394" s="150" t="n"/>
      <c r="F394" s="152" t="n"/>
      <c r="G394" s="152" t="n"/>
      <c r="H394" s="152" t="n"/>
      <c r="I394" s="152" t="n"/>
      <c r="J394" s="150" t="n"/>
      <c r="K394" s="150" t="n"/>
      <c r="L394" s="150" t="n"/>
      <c r="M394" s="152" t="n"/>
      <c r="N394" s="150" t="n"/>
      <c r="O394" s="150" t="n"/>
      <c r="P394" s="150" t="n"/>
      <c r="Q394" s="151" t="n"/>
      <c r="R394" s="150" t="n"/>
      <c r="S394" s="150" t="n"/>
      <c r="T394" s="150" t="n"/>
      <c r="U394" s="152" t="n"/>
      <c r="V394" s="150" t="n"/>
      <c r="W394" s="150" t="n"/>
      <c r="X394" s="150" t="n"/>
      <c r="Y394" s="150" t="n"/>
      <c r="Z394" s="150" t="n"/>
      <c r="AA394" s="150" t="n"/>
      <c r="AB394" s="150" t="n"/>
      <c r="AC394" s="150" t="n"/>
      <c r="AD394" s="150" t="n"/>
      <c r="AE394" s="150" t="n"/>
      <c r="AF394" s="150" t="n"/>
      <c r="AG394" s="147">
        <f>IF(OR(C394="",G394="",G394=0),"",IFERROR(INDEX(Lists!$K$2:$K$12,MATCH(C394,Lists!$I$2:$I$12,0)),"AUD"))</f>
        <v/>
      </c>
      <c r="AH394" s="147">
        <f>IF(OR(G394="",G394=0),"",IF(G394&lt;1,TEXT(G394*100,"0")&amp;IFERROR(INDEX(Lists!$U$2:$U$12,MATCH(C394,Lists!$I$2:$I$12,0)),"c"),IFERROR(INDEX(Lists!$L$2:$L$12,MATCH(C394,Lists!$I$2:$I$12,0)),"$")&amp;IF(G394=INT(G394),TEXT(G394,"0"),TEXT(G394,"0.00")))&amp;" "&amp;AG394)</f>
        <v/>
      </c>
      <c r="AI394" s="147">
        <f>IF(X394="","",X394*IFERROR(INDEX(Lists!$M$2:$M$12,MATCH(C394,Lists!$I$2:$I$12,0)),1)/Lists!$Q$2)</f>
        <v/>
      </c>
      <c r="AJ394" s="147">
        <f>IF(Y394="","",Y394*IFERROR(INDEX(Lists!$M$2:$M$12,MATCH(C394,Lists!$I$2:$I$12,0)),1)/Lists!$Q$2)</f>
        <v/>
      </c>
      <c r="AK394" s="105" t="n"/>
      <c r="AL394" s="105" t="n"/>
      <c r="AM394" s="105" t="n"/>
      <c r="AN394" s="105" t="n"/>
      <c r="AO394" s="106" t="n"/>
    </row>
    <row r="395" ht="18" customHeight="1" s="74">
      <c r="A395" s="147">
        <f>IF(OR(F395="",C395="",D395=""),"",IFERROR(INDEX(Lists!$J$2:$J$12,MATCH(C395,Lists!$I$2:$I$12,0)),"XX")&amp;"-"&amp;D395&amp;"-"&amp;TEXT(SUMPRODUCT(($C$2:C395=C395)*($D$2:D395=D395)),"0000"))</f>
        <v/>
      </c>
      <c r="B395" s="152" t="n"/>
      <c r="C395" s="152" t="n"/>
      <c r="D395" s="152" t="n"/>
      <c r="E395" s="150" t="n"/>
      <c r="F395" s="152" t="n"/>
      <c r="G395" s="152" t="n"/>
      <c r="H395" s="152" t="n"/>
      <c r="I395" s="152" t="n"/>
      <c r="J395" s="150" t="n"/>
      <c r="K395" s="150" t="n"/>
      <c r="L395" s="150" t="n"/>
      <c r="M395" s="152" t="n"/>
      <c r="N395" s="150" t="n"/>
      <c r="O395" s="150" t="n"/>
      <c r="P395" s="150" t="n"/>
      <c r="Q395" s="151" t="n"/>
      <c r="R395" s="150" t="n"/>
      <c r="S395" s="150" t="n"/>
      <c r="T395" s="150" t="n"/>
      <c r="U395" s="152" t="n"/>
      <c r="V395" s="150" t="n"/>
      <c r="W395" s="150" t="n"/>
      <c r="X395" s="150" t="n"/>
      <c r="Y395" s="150" t="n"/>
      <c r="Z395" s="150" t="n"/>
      <c r="AA395" s="150" t="n"/>
      <c r="AB395" s="150" t="n"/>
      <c r="AC395" s="150" t="n"/>
      <c r="AD395" s="150" t="n"/>
      <c r="AE395" s="150" t="n"/>
      <c r="AF395" s="150" t="n"/>
      <c r="AG395" s="147">
        <f>IF(OR(C395="",G395="",G395=0),"",IFERROR(INDEX(Lists!$K$2:$K$12,MATCH(C395,Lists!$I$2:$I$12,0)),"AUD"))</f>
        <v/>
      </c>
      <c r="AH395" s="147">
        <f>IF(OR(G395="",G395=0),"",IF(G395&lt;1,TEXT(G395*100,"0")&amp;IFERROR(INDEX(Lists!$U$2:$U$12,MATCH(C395,Lists!$I$2:$I$12,0)),"c"),IFERROR(INDEX(Lists!$L$2:$L$12,MATCH(C395,Lists!$I$2:$I$12,0)),"$")&amp;IF(G395=INT(G395),TEXT(G395,"0"),TEXT(G395,"0.00")))&amp;" "&amp;AG395)</f>
        <v/>
      </c>
      <c r="AI395" s="147">
        <f>IF(X395="","",X395*IFERROR(INDEX(Lists!$M$2:$M$12,MATCH(C395,Lists!$I$2:$I$12,0)),1)/Lists!$Q$2)</f>
        <v/>
      </c>
      <c r="AJ395" s="147">
        <f>IF(Y395="","",Y395*IFERROR(INDEX(Lists!$M$2:$M$12,MATCH(C395,Lists!$I$2:$I$12,0)),1)/Lists!$Q$2)</f>
        <v/>
      </c>
      <c r="AK395" s="105" t="n"/>
      <c r="AL395" s="105" t="n"/>
      <c r="AM395" s="105" t="n"/>
      <c r="AN395" s="105" t="n"/>
      <c r="AO395" s="106" t="n"/>
    </row>
    <row r="396" ht="18" customHeight="1" s="74">
      <c r="A396" s="147">
        <f>IF(OR(F396="",C396="",D396=""),"",IFERROR(INDEX(Lists!$J$2:$J$12,MATCH(C396,Lists!$I$2:$I$12,0)),"XX")&amp;"-"&amp;D396&amp;"-"&amp;TEXT(SUMPRODUCT(($C$2:C396=C396)*($D$2:D396=D396)),"0000"))</f>
        <v/>
      </c>
      <c r="B396" s="152" t="n"/>
      <c r="C396" s="152" t="n"/>
      <c r="D396" s="152" t="n"/>
      <c r="E396" s="150" t="n"/>
      <c r="F396" s="152" t="n"/>
      <c r="G396" s="152" t="n"/>
      <c r="H396" s="152" t="n"/>
      <c r="I396" s="152" t="n"/>
      <c r="J396" s="150" t="n"/>
      <c r="K396" s="150" t="n"/>
      <c r="L396" s="150" t="n"/>
      <c r="M396" s="152" t="n"/>
      <c r="N396" s="150" t="n"/>
      <c r="O396" s="150" t="n"/>
      <c r="P396" s="150" t="n"/>
      <c r="Q396" s="151" t="n"/>
      <c r="R396" s="150" t="n"/>
      <c r="S396" s="150" t="n"/>
      <c r="T396" s="150" t="n"/>
      <c r="U396" s="152" t="n"/>
      <c r="V396" s="150" t="n"/>
      <c r="W396" s="150" t="n"/>
      <c r="X396" s="150" t="n"/>
      <c r="Y396" s="150" t="n"/>
      <c r="Z396" s="150" t="n"/>
      <c r="AA396" s="150" t="n"/>
      <c r="AB396" s="150" t="n"/>
      <c r="AC396" s="150" t="n"/>
      <c r="AD396" s="150" t="n"/>
      <c r="AE396" s="150" t="n"/>
      <c r="AF396" s="150" t="n"/>
      <c r="AG396" s="147">
        <f>IF(OR(C396="",G396="",G396=0),"",IFERROR(INDEX(Lists!$K$2:$K$12,MATCH(C396,Lists!$I$2:$I$12,0)),"AUD"))</f>
        <v/>
      </c>
      <c r="AH396" s="147">
        <f>IF(OR(G396="",G396=0),"",IF(G396&lt;1,TEXT(G396*100,"0")&amp;IFERROR(INDEX(Lists!$U$2:$U$12,MATCH(C396,Lists!$I$2:$I$12,0)),"c"),IFERROR(INDEX(Lists!$L$2:$L$12,MATCH(C396,Lists!$I$2:$I$12,0)),"$")&amp;IF(G396=INT(G396),TEXT(G396,"0"),TEXT(G396,"0.00")))&amp;" "&amp;AG396)</f>
        <v/>
      </c>
      <c r="AI396" s="147">
        <f>IF(X396="","",X396*IFERROR(INDEX(Lists!$M$2:$M$12,MATCH(C396,Lists!$I$2:$I$12,0)),1)/Lists!$Q$2)</f>
        <v/>
      </c>
      <c r="AJ396" s="147">
        <f>IF(Y396="","",Y396*IFERROR(INDEX(Lists!$M$2:$M$12,MATCH(C396,Lists!$I$2:$I$12,0)),1)/Lists!$Q$2)</f>
        <v/>
      </c>
      <c r="AK396" s="105" t="n"/>
      <c r="AL396" s="105" t="n"/>
      <c r="AM396" s="105" t="n"/>
      <c r="AN396" s="105" t="n"/>
      <c r="AO396" s="106" t="n"/>
    </row>
    <row r="397" ht="18" customHeight="1" s="74">
      <c r="A397" s="147">
        <f>IF(OR(F397="",C397="",D397=""),"",IFERROR(INDEX(Lists!$J$2:$J$12,MATCH(C397,Lists!$I$2:$I$12,0)),"XX")&amp;"-"&amp;D397&amp;"-"&amp;TEXT(SUMPRODUCT(($C$2:C397=C397)*($D$2:D397=D397)),"0000"))</f>
        <v/>
      </c>
      <c r="B397" s="152" t="n"/>
      <c r="C397" s="152" t="n"/>
      <c r="D397" s="152" t="n"/>
      <c r="E397" s="150" t="n"/>
      <c r="F397" s="152" t="n"/>
      <c r="G397" s="152" t="n"/>
      <c r="H397" s="152" t="n"/>
      <c r="I397" s="152" t="n"/>
      <c r="J397" s="150" t="n"/>
      <c r="K397" s="150" t="n"/>
      <c r="L397" s="150" t="n"/>
      <c r="M397" s="152" t="n"/>
      <c r="N397" s="150" t="n"/>
      <c r="O397" s="150" t="n"/>
      <c r="P397" s="150" t="n"/>
      <c r="Q397" s="151" t="n"/>
      <c r="R397" s="150" t="n"/>
      <c r="S397" s="150" t="n"/>
      <c r="T397" s="150" t="n"/>
      <c r="U397" s="152" t="n"/>
      <c r="V397" s="150" t="n"/>
      <c r="W397" s="150" t="n"/>
      <c r="X397" s="150" t="n"/>
      <c r="Y397" s="150" t="n"/>
      <c r="Z397" s="150" t="n"/>
      <c r="AA397" s="150" t="n"/>
      <c r="AB397" s="150" t="n"/>
      <c r="AC397" s="150" t="n"/>
      <c r="AD397" s="150" t="n"/>
      <c r="AE397" s="150" t="n"/>
      <c r="AF397" s="150" t="n"/>
      <c r="AG397" s="147">
        <f>IF(OR(C397="",G397="",G397=0),"",IFERROR(INDEX(Lists!$K$2:$K$12,MATCH(C397,Lists!$I$2:$I$12,0)),"AUD"))</f>
        <v/>
      </c>
      <c r="AH397" s="147">
        <f>IF(OR(G397="",G397=0),"",IF(G397&lt;1,TEXT(G397*100,"0")&amp;IFERROR(INDEX(Lists!$U$2:$U$12,MATCH(C397,Lists!$I$2:$I$12,0)),"c"),IFERROR(INDEX(Lists!$L$2:$L$12,MATCH(C397,Lists!$I$2:$I$12,0)),"$")&amp;IF(G397=INT(G397),TEXT(G397,"0"),TEXT(G397,"0.00")))&amp;" "&amp;AG397)</f>
        <v/>
      </c>
      <c r="AI397" s="147">
        <f>IF(X397="","",X397*IFERROR(INDEX(Lists!$M$2:$M$12,MATCH(C397,Lists!$I$2:$I$12,0)),1)/Lists!$Q$2)</f>
        <v/>
      </c>
      <c r="AJ397" s="147">
        <f>IF(Y397="","",Y397*IFERROR(INDEX(Lists!$M$2:$M$12,MATCH(C397,Lists!$I$2:$I$12,0)),1)/Lists!$Q$2)</f>
        <v/>
      </c>
      <c r="AK397" s="105" t="n"/>
      <c r="AL397" s="105" t="n"/>
      <c r="AM397" s="105" t="n"/>
      <c r="AN397" s="105" t="n"/>
      <c r="AO397" s="106" t="n"/>
    </row>
    <row r="398" ht="18" customHeight="1" s="74">
      <c r="A398" s="147">
        <f>IF(OR(F398="",C398="",D398=""),"",IFERROR(INDEX(Lists!$J$2:$J$12,MATCH(C398,Lists!$I$2:$I$12,0)),"XX")&amp;"-"&amp;D398&amp;"-"&amp;TEXT(SUMPRODUCT(($C$2:C398=C398)*($D$2:D398=D398)),"0000"))</f>
        <v/>
      </c>
      <c r="B398" s="152" t="n"/>
      <c r="C398" s="152" t="n"/>
      <c r="D398" s="152" t="n"/>
      <c r="E398" s="150" t="n"/>
      <c r="F398" s="152" t="n"/>
      <c r="G398" s="152" t="n"/>
      <c r="H398" s="152" t="n"/>
      <c r="I398" s="152" t="n"/>
      <c r="J398" s="150" t="n"/>
      <c r="K398" s="150" t="n"/>
      <c r="L398" s="150" t="n"/>
      <c r="M398" s="152" t="n"/>
      <c r="N398" s="150" t="n"/>
      <c r="O398" s="150" t="n"/>
      <c r="P398" s="150" t="n"/>
      <c r="Q398" s="151" t="n"/>
      <c r="R398" s="150" t="n"/>
      <c r="S398" s="150" t="n"/>
      <c r="T398" s="150" t="n"/>
      <c r="U398" s="152" t="n"/>
      <c r="V398" s="150" t="n"/>
      <c r="W398" s="150" t="n"/>
      <c r="X398" s="150" t="n"/>
      <c r="Y398" s="150" t="n"/>
      <c r="Z398" s="150" t="n"/>
      <c r="AA398" s="150" t="n"/>
      <c r="AB398" s="150" t="n"/>
      <c r="AC398" s="150" t="n"/>
      <c r="AD398" s="150" t="n"/>
      <c r="AE398" s="150" t="n"/>
      <c r="AF398" s="150" t="n"/>
      <c r="AG398" s="147">
        <f>IF(OR(C398="",G398="",G398=0),"",IFERROR(INDEX(Lists!$K$2:$K$12,MATCH(C398,Lists!$I$2:$I$12,0)),"AUD"))</f>
        <v/>
      </c>
      <c r="AH398" s="147">
        <f>IF(OR(G398="",G398=0),"",IF(G398&lt;1,TEXT(G398*100,"0")&amp;IFERROR(INDEX(Lists!$U$2:$U$12,MATCH(C398,Lists!$I$2:$I$12,0)),"c"),IFERROR(INDEX(Lists!$L$2:$L$12,MATCH(C398,Lists!$I$2:$I$12,0)),"$")&amp;IF(G398=INT(G398),TEXT(G398,"0"),TEXT(G398,"0.00")))&amp;" "&amp;AG398)</f>
        <v/>
      </c>
      <c r="AI398" s="147">
        <f>IF(X398="","",X398*IFERROR(INDEX(Lists!$M$2:$M$12,MATCH(C398,Lists!$I$2:$I$12,0)),1)/Lists!$Q$2)</f>
        <v/>
      </c>
      <c r="AJ398" s="147">
        <f>IF(Y398="","",Y398*IFERROR(INDEX(Lists!$M$2:$M$12,MATCH(C398,Lists!$I$2:$I$12,0)),1)/Lists!$Q$2)</f>
        <v/>
      </c>
      <c r="AK398" s="105" t="n"/>
      <c r="AL398" s="105" t="n"/>
      <c r="AM398" s="105" t="n"/>
      <c r="AN398" s="105" t="n"/>
      <c r="AO398" s="106" t="n"/>
    </row>
    <row r="399" ht="18" customHeight="1" s="74">
      <c r="A399" s="147">
        <f>IF(OR(F399="",C399="",D399=""),"",IFERROR(INDEX(Lists!$J$2:$J$12,MATCH(C399,Lists!$I$2:$I$12,0)),"XX")&amp;"-"&amp;D399&amp;"-"&amp;TEXT(SUMPRODUCT(($C$2:C399=C399)*($D$2:D399=D399)),"0000"))</f>
        <v/>
      </c>
      <c r="B399" s="152" t="n"/>
      <c r="C399" s="152" t="n"/>
      <c r="D399" s="152" t="n"/>
      <c r="E399" s="150" t="n"/>
      <c r="F399" s="152" t="n"/>
      <c r="G399" s="152" t="n"/>
      <c r="H399" s="152" t="n"/>
      <c r="I399" s="152" t="n"/>
      <c r="J399" s="150" t="n"/>
      <c r="K399" s="150" t="n"/>
      <c r="L399" s="150" t="n"/>
      <c r="M399" s="152" t="n"/>
      <c r="N399" s="150" t="n"/>
      <c r="O399" s="150" t="n"/>
      <c r="P399" s="150" t="n"/>
      <c r="Q399" s="151" t="n"/>
      <c r="R399" s="150" t="n"/>
      <c r="S399" s="150" t="n"/>
      <c r="T399" s="150" t="n"/>
      <c r="U399" s="152" t="n"/>
      <c r="V399" s="150" t="n"/>
      <c r="W399" s="150" t="n"/>
      <c r="X399" s="150" t="n"/>
      <c r="Y399" s="150" t="n"/>
      <c r="Z399" s="150" t="n"/>
      <c r="AA399" s="150" t="n"/>
      <c r="AB399" s="150" t="n"/>
      <c r="AC399" s="150" t="n"/>
      <c r="AD399" s="150" t="n"/>
      <c r="AE399" s="150" t="n"/>
      <c r="AF399" s="150" t="n"/>
      <c r="AG399" s="147">
        <f>IF(OR(C399="",G399="",G399=0),"",IFERROR(INDEX(Lists!$K$2:$K$12,MATCH(C399,Lists!$I$2:$I$12,0)),"AUD"))</f>
        <v/>
      </c>
      <c r="AH399" s="147">
        <f>IF(OR(G399="",G399=0),"",IF(G399&lt;1,TEXT(G399*100,"0")&amp;IFERROR(INDEX(Lists!$U$2:$U$12,MATCH(C399,Lists!$I$2:$I$12,0)),"c"),IFERROR(INDEX(Lists!$L$2:$L$12,MATCH(C399,Lists!$I$2:$I$12,0)),"$")&amp;IF(G399=INT(G399),TEXT(G399,"0"),TEXT(G399,"0.00")))&amp;" "&amp;AG399)</f>
        <v/>
      </c>
      <c r="AI399" s="147">
        <f>IF(X399="","",X399*IFERROR(INDEX(Lists!$M$2:$M$12,MATCH(C399,Lists!$I$2:$I$12,0)),1)/Lists!$Q$2)</f>
        <v/>
      </c>
      <c r="AJ399" s="147">
        <f>IF(Y399="","",Y399*IFERROR(INDEX(Lists!$M$2:$M$12,MATCH(C399,Lists!$I$2:$I$12,0)),1)/Lists!$Q$2)</f>
        <v/>
      </c>
      <c r="AK399" s="105" t="n"/>
      <c r="AL399" s="105" t="n"/>
      <c r="AM399" s="105" t="n"/>
      <c r="AN399" s="105" t="n"/>
      <c r="AO399" s="106" t="n"/>
    </row>
    <row r="400" ht="18" customHeight="1" s="74">
      <c r="A400" s="147">
        <f>IF(OR(F400="",C400="",D400=""),"",IFERROR(INDEX(Lists!$J$2:$J$12,MATCH(C400,Lists!$I$2:$I$12,0)),"XX")&amp;"-"&amp;D400&amp;"-"&amp;TEXT(SUMPRODUCT(($C$2:C400=C400)*($D$2:D400=D400)),"0000"))</f>
        <v/>
      </c>
      <c r="B400" s="152" t="n"/>
      <c r="C400" s="152" t="n"/>
      <c r="D400" s="152" t="n"/>
      <c r="E400" s="150" t="n"/>
      <c r="F400" s="152" t="n"/>
      <c r="G400" s="152" t="n"/>
      <c r="H400" s="152" t="n"/>
      <c r="I400" s="152" t="n"/>
      <c r="J400" s="150" t="n"/>
      <c r="K400" s="150" t="n"/>
      <c r="L400" s="150" t="n"/>
      <c r="M400" s="152" t="n"/>
      <c r="N400" s="150" t="n"/>
      <c r="O400" s="150" t="n"/>
      <c r="P400" s="150" t="n"/>
      <c r="Q400" s="151" t="n"/>
      <c r="R400" s="150" t="n"/>
      <c r="S400" s="150" t="n"/>
      <c r="T400" s="150" t="n"/>
      <c r="U400" s="152" t="n"/>
      <c r="V400" s="150" t="n"/>
      <c r="W400" s="150" t="n"/>
      <c r="X400" s="150" t="n"/>
      <c r="Y400" s="150" t="n"/>
      <c r="Z400" s="150" t="n"/>
      <c r="AA400" s="150" t="n"/>
      <c r="AB400" s="150" t="n"/>
      <c r="AC400" s="150" t="n"/>
      <c r="AD400" s="150" t="n"/>
      <c r="AE400" s="150" t="n"/>
      <c r="AF400" s="150" t="n"/>
      <c r="AG400" s="147">
        <f>IF(OR(C400="",G400="",G400=0),"",IFERROR(INDEX(Lists!$K$2:$K$12,MATCH(C400,Lists!$I$2:$I$12,0)),"AUD"))</f>
        <v/>
      </c>
      <c r="AH400" s="147">
        <f>IF(OR(G400="",G400=0),"",IF(G400&lt;1,TEXT(G400*100,"0")&amp;IFERROR(INDEX(Lists!$U$2:$U$12,MATCH(C400,Lists!$I$2:$I$12,0)),"c"),IFERROR(INDEX(Lists!$L$2:$L$12,MATCH(C400,Lists!$I$2:$I$12,0)),"$")&amp;IF(G400=INT(G400),TEXT(G400,"0"),TEXT(G400,"0.00")))&amp;" "&amp;AG400)</f>
        <v/>
      </c>
      <c r="AI400" s="147">
        <f>IF(X400="","",X400*IFERROR(INDEX(Lists!$M$2:$M$12,MATCH(C400,Lists!$I$2:$I$12,0)),1)/Lists!$Q$2)</f>
        <v/>
      </c>
      <c r="AJ400" s="147">
        <f>IF(Y400="","",Y400*IFERROR(INDEX(Lists!$M$2:$M$12,MATCH(C400,Lists!$I$2:$I$12,0)),1)/Lists!$Q$2)</f>
        <v/>
      </c>
      <c r="AK400" s="105" t="n"/>
      <c r="AL400" s="105" t="n"/>
      <c r="AM400" s="105" t="n"/>
      <c r="AN400" s="105" t="n"/>
      <c r="AO400" s="106" t="n"/>
    </row>
    <row r="401" ht="18" customHeight="1" s="74">
      <c r="A401" s="147">
        <f>IF(OR(F401="",C401="",D401=""),"",IFERROR(INDEX(Lists!$J$2:$J$12,MATCH(C401,Lists!$I$2:$I$12,0)),"XX")&amp;"-"&amp;D401&amp;"-"&amp;TEXT(SUMPRODUCT(($C$2:C401=C401)*($D$2:D401=D401)),"0000"))</f>
        <v/>
      </c>
      <c r="B401" s="152" t="n"/>
      <c r="C401" s="152" t="n"/>
      <c r="D401" s="152" t="n"/>
      <c r="E401" s="150" t="n"/>
      <c r="F401" s="152" t="n"/>
      <c r="G401" s="152" t="n"/>
      <c r="H401" s="152" t="n"/>
      <c r="I401" s="152" t="n"/>
      <c r="J401" s="150" t="n"/>
      <c r="K401" s="150" t="n"/>
      <c r="L401" s="150" t="n"/>
      <c r="M401" s="152" t="n"/>
      <c r="N401" s="150" t="n"/>
      <c r="O401" s="150" t="n"/>
      <c r="P401" s="150" t="n"/>
      <c r="Q401" s="151" t="n"/>
      <c r="R401" s="150" t="n"/>
      <c r="S401" s="150" t="n"/>
      <c r="T401" s="150" t="n"/>
      <c r="U401" s="152" t="n"/>
      <c r="V401" s="150" t="n"/>
      <c r="W401" s="150" t="n"/>
      <c r="X401" s="150" t="n"/>
      <c r="Y401" s="150" t="n"/>
      <c r="Z401" s="150" t="n"/>
      <c r="AA401" s="150" t="n"/>
      <c r="AB401" s="150" t="n"/>
      <c r="AC401" s="150" t="n"/>
      <c r="AD401" s="150" t="n"/>
      <c r="AE401" s="150" t="n"/>
      <c r="AF401" s="150" t="n"/>
      <c r="AG401" s="147">
        <f>IF(OR(C401="",G401="",G401=0),"",IFERROR(INDEX(Lists!$K$2:$K$12,MATCH(C401,Lists!$I$2:$I$12,0)),"AUD"))</f>
        <v/>
      </c>
      <c r="AH401" s="147">
        <f>IF(OR(G401="",G401=0),"",IF(G401&lt;1,TEXT(G401*100,"0")&amp;IFERROR(INDEX(Lists!$U$2:$U$12,MATCH(C401,Lists!$I$2:$I$12,0)),"c"),IFERROR(INDEX(Lists!$L$2:$L$12,MATCH(C401,Lists!$I$2:$I$12,0)),"$")&amp;IF(G401=INT(G401),TEXT(G401,"0"),TEXT(G401,"0.00")))&amp;" "&amp;AG401)</f>
        <v/>
      </c>
      <c r="AI401" s="147">
        <f>IF(X401="","",X401*IFERROR(INDEX(Lists!$M$2:$M$12,MATCH(C401,Lists!$I$2:$I$12,0)),1)/Lists!$Q$2)</f>
        <v/>
      </c>
      <c r="AJ401" s="147">
        <f>IF(Y401="","",Y401*IFERROR(INDEX(Lists!$M$2:$M$12,MATCH(C401,Lists!$I$2:$I$12,0)),1)/Lists!$Q$2)</f>
        <v/>
      </c>
      <c r="AK401" s="105" t="n"/>
      <c r="AL401" s="105" t="n"/>
      <c r="AM401" s="105" t="n"/>
      <c r="AN401" s="105" t="n"/>
      <c r="AO401" s="106" t="n"/>
    </row>
    <row r="402" ht="18" customHeight="1" s="74">
      <c r="A402" s="147">
        <f>IF(OR(F402="",C402="",D402=""),"",IFERROR(INDEX(Lists!$J$2:$J$12,MATCH(C402,Lists!$I$2:$I$12,0)),"XX")&amp;"-"&amp;D402&amp;"-"&amp;TEXT(SUMPRODUCT(($C$2:C402=C402)*($D$2:D402=D402)),"0000"))</f>
        <v/>
      </c>
      <c r="B402" s="152" t="n"/>
      <c r="C402" s="152" t="n"/>
      <c r="D402" s="152" t="n"/>
      <c r="E402" s="150" t="n"/>
      <c r="F402" s="152" t="n"/>
      <c r="G402" s="152" t="n"/>
      <c r="H402" s="152" t="n"/>
      <c r="I402" s="152" t="n"/>
      <c r="J402" s="150" t="n"/>
      <c r="K402" s="150" t="n"/>
      <c r="L402" s="150" t="n"/>
      <c r="M402" s="152" t="n"/>
      <c r="N402" s="150" t="n"/>
      <c r="O402" s="150" t="n"/>
      <c r="P402" s="150" t="n"/>
      <c r="Q402" s="151" t="n"/>
      <c r="R402" s="150" t="n"/>
      <c r="S402" s="150" t="n"/>
      <c r="T402" s="150" t="n"/>
      <c r="U402" s="152" t="n"/>
      <c r="V402" s="150" t="n"/>
      <c r="W402" s="150" t="n"/>
      <c r="X402" s="150" t="n"/>
      <c r="Y402" s="150" t="n"/>
      <c r="Z402" s="150" t="n"/>
      <c r="AA402" s="150" t="n"/>
      <c r="AB402" s="150" t="n"/>
      <c r="AC402" s="150" t="n"/>
      <c r="AD402" s="150" t="n"/>
      <c r="AE402" s="150" t="n"/>
      <c r="AF402" s="150" t="n"/>
      <c r="AG402" s="147">
        <f>IF(OR(C402="",G402="",G402=0),"",IFERROR(INDEX(Lists!$K$2:$K$12,MATCH(C402,Lists!$I$2:$I$12,0)),"AUD"))</f>
        <v/>
      </c>
      <c r="AH402" s="147">
        <f>IF(OR(G402="",G402=0),"",IF(G402&lt;1,TEXT(G402*100,"0")&amp;IFERROR(INDEX(Lists!$U$2:$U$12,MATCH(C402,Lists!$I$2:$I$12,0)),"c"),IFERROR(INDEX(Lists!$L$2:$L$12,MATCH(C402,Lists!$I$2:$I$12,0)),"$")&amp;IF(G402=INT(G402),TEXT(G402,"0"),TEXT(G402,"0.00")))&amp;" "&amp;AG402)</f>
        <v/>
      </c>
      <c r="AI402" s="147">
        <f>IF(X402="","",X402*IFERROR(INDEX(Lists!$M$2:$M$12,MATCH(C402,Lists!$I$2:$I$12,0)),1)/Lists!$Q$2)</f>
        <v/>
      </c>
      <c r="AJ402" s="147">
        <f>IF(Y402="","",Y402*IFERROR(INDEX(Lists!$M$2:$M$12,MATCH(C402,Lists!$I$2:$I$12,0)),1)/Lists!$Q$2)</f>
        <v/>
      </c>
      <c r="AK402" s="105" t="n"/>
      <c r="AL402" s="105" t="n"/>
      <c r="AM402" s="105" t="n"/>
      <c r="AN402" s="105" t="n"/>
      <c r="AO402" s="106" t="n"/>
    </row>
    <row r="403" ht="18" customHeight="1" s="74">
      <c r="A403" s="147">
        <f>IF(OR(F403="",C403="",D403=""),"",IFERROR(INDEX(Lists!$J$2:$J$12,MATCH(C403,Lists!$I$2:$I$12,0)),"XX")&amp;"-"&amp;D403&amp;"-"&amp;TEXT(SUMPRODUCT(($C$2:C403=C403)*($D$2:D403=D403)),"0000"))</f>
        <v/>
      </c>
      <c r="B403" s="152" t="n"/>
      <c r="C403" s="152" t="n"/>
      <c r="D403" s="152" t="n"/>
      <c r="E403" s="150" t="n"/>
      <c r="F403" s="152" t="n"/>
      <c r="G403" s="152" t="n"/>
      <c r="H403" s="152" t="n"/>
      <c r="I403" s="152" t="n"/>
      <c r="J403" s="150" t="n"/>
      <c r="K403" s="150" t="n"/>
      <c r="L403" s="150" t="n"/>
      <c r="M403" s="152" t="n"/>
      <c r="N403" s="150" t="n"/>
      <c r="O403" s="150" t="n"/>
      <c r="P403" s="150" t="n"/>
      <c r="Q403" s="151" t="n"/>
      <c r="R403" s="150" t="n"/>
      <c r="S403" s="150" t="n"/>
      <c r="T403" s="150" t="n"/>
      <c r="U403" s="152" t="n"/>
      <c r="V403" s="150" t="n"/>
      <c r="W403" s="150" t="n"/>
      <c r="X403" s="150" t="n"/>
      <c r="Y403" s="150" t="n"/>
      <c r="Z403" s="150" t="n"/>
      <c r="AA403" s="150" t="n"/>
      <c r="AB403" s="150" t="n"/>
      <c r="AC403" s="150" t="n"/>
      <c r="AD403" s="150" t="n"/>
      <c r="AE403" s="150" t="n"/>
      <c r="AF403" s="150" t="n"/>
      <c r="AG403" s="147">
        <f>IF(OR(C403="",G403="",G403=0),"",IFERROR(INDEX(Lists!$K$2:$K$12,MATCH(C403,Lists!$I$2:$I$12,0)),"AUD"))</f>
        <v/>
      </c>
      <c r="AH403" s="147">
        <f>IF(OR(G403="",G403=0),"",IF(G403&lt;1,TEXT(G403*100,"0")&amp;IFERROR(INDEX(Lists!$U$2:$U$12,MATCH(C403,Lists!$I$2:$I$12,0)),"c"),IFERROR(INDEX(Lists!$L$2:$L$12,MATCH(C403,Lists!$I$2:$I$12,0)),"$")&amp;IF(G403=INT(G403),TEXT(G403,"0"),TEXT(G403,"0.00")))&amp;" "&amp;AG403)</f>
        <v/>
      </c>
      <c r="AI403" s="147">
        <f>IF(X403="","",X403*IFERROR(INDEX(Lists!$M$2:$M$12,MATCH(C403,Lists!$I$2:$I$12,0)),1)/Lists!$Q$2)</f>
        <v/>
      </c>
      <c r="AJ403" s="147">
        <f>IF(Y403="","",Y403*IFERROR(INDEX(Lists!$M$2:$M$12,MATCH(C403,Lists!$I$2:$I$12,0)),1)/Lists!$Q$2)</f>
        <v/>
      </c>
      <c r="AK403" s="105" t="n"/>
      <c r="AL403" s="105" t="n"/>
      <c r="AM403" s="105" t="n"/>
      <c r="AN403" s="105" t="n"/>
      <c r="AO403" s="106" t="n"/>
    </row>
    <row r="404" ht="18" customHeight="1" s="74">
      <c r="A404" s="147">
        <f>IF(OR(F404="",C404="",D404=""),"",IFERROR(INDEX(Lists!$J$2:$J$12,MATCH(C404,Lists!$I$2:$I$12,0)),"XX")&amp;"-"&amp;D404&amp;"-"&amp;TEXT(SUMPRODUCT(($C$2:C404=C404)*($D$2:D404=D404)),"0000"))</f>
        <v/>
      </c>
      <c r="B404" s="152" t="n"/>
      <c r="C404" s="152" t="n"/>
      <c r="D404" s="152" t="n"/>
      <c r="E404" s="150" t="n"/>
      <c r="F404" s="152" t="n"/>
      <c r="G404" s="152" t="n"/>
      <c r="H404" s="152" t="n"/>
      <c r="I404" s="152" t="n"/>
      <c r="J404" s="150" t="n"/>
      <c r="K404" s="150" t="n"/>
      <c r="L404" s="150" t="n"/>
      <c r="M404" s="152" t="n"/>
      <c r="N404" s="150" t="n"/>
      <c r="O404" s="150" t="n"/>
      <c r="P404" s="150" t="n"/>
      <c r="Q404" s="151" t="n"/>
      <c r="R404" s="150" t="n"/>
      <c r="S404" s="150" t="n"/>
      <c r="T404" s="150" t="n"/>
      <c r="U404" s="152" t="n"/>
      <c r="V404" s="150" t="n"/>
      <c r="W404" s="150" t="n"/>
      <c r="X404" s="150" t="n"/>
      <c r="Y404" s="150" t="n"/>
      <c r="Z404" s="150" t="n"/>
      <c r="AA404" s="150" t="n"/>
      <c r="AB404" s="150" t="n"/>
      <c r="AC404" s="150" t="n"/>
      <c r="AD404" s="150" t="n"/>
      <c r="AE404" s="150" t="n"/>
      <c r="AF404" s="150" t="n"/>
      <c r="AG404" s="147">
        <f>IF(OR(C404="",G404="",G404=0),"",IFERROR(INDEX(Lists!$K$2:$K$12,MATCH(C404,Lists!$I$2:$I$12,0)),"AUD"))</f>
        <v/>
      </c>
      <c r="AH404" s="147">
        <f>IF(OR(G404="",G404=0),"",IF(G404&lt;1,TEXT(G404*100,"0")&amp;IFERROR(INDEX(Lists!$U$2:$U$12,MATCH(C404,Lists!$I$2:$I$12,0)),"c"),IFERROR(INDEX(Lists!$L$2:$L$12,MATCH(C404,Lists!$I$2:$I$12,0)),"$")&amp;IF(G404=INT(G404),TEXT(G404,"0"),TEXT(G404,"0.00")))&amp;" "&amp;AG404)</f>
        <v/>
      </c>
      <c r="AI404" s="147">
        <f>IF(X404="","",X404*IFERROR(INDEX(Lists!$M$2:$M$12,MATCH(C404,Lists!$I$2:$I$12,0)),1)/Lists!$Q$2)</f>
        <v/>
      </c>
      <c r="AJ404" s="147">
        <f>IF(Y404="","",Y404*IFERROR(INDEX(Lists!$M$2:$M$12,MATCH(C404,Lists!$I$2:$I$12,0)),1)/Lists!$Q$2)</f>
        <v/>
      </c>
      <c r="AK404" s="105" t="n"/>
      <c r="AL404" s="105" t="n"/>
      <c r="AM404" s="105" t="n"/>
      <c r="AN404" s="105" t="n"/>
      <c r="AO404" s="106" t="n"/>
    </row>
    <row r="405" ht="18" customHeight="1" s="74">
      <c r="A405" s="147">
        <f>IF(OR(F405="",C405="",D405=""),"",IFERROR(INDEX(Lists!$J$2:$J$12,MATCH(C405,Lists!$I$2:$I$12,0)),"XX")&amp;"-"&amp;D405&amp;"-"&amp;TEXT(SUMPRODUCT(($C$2:C405=C405)*($D$2:D405=D405)),"0000"))</f>
        <v/>
      </c>
      <c r="B405" s="152" t="n"/>
      <c r="C405" s="152" t="n"/>
      <c r="D405" s="152" t="n"/>
      <c r="E405" s="150" t="n"/>
      <c r="F405" s="152" t="n"/>
      <c r="G405" s="152" t="n"/>
      <c r="H405" s="152" t="n"/>
      <c r="I405" s="152" t="n"/>
      <c r="J405" s="150" t="n"/>
      <c r="K405" s="150" t="n"/>
      <c r="L405" s="150" t="n"/>
      <c r="M405" s="152" t="n"/>
      <c r="N405" s="150" t="n"/>
      <c r="O405" s="150" t="n"/>
      <c r="P405" s="150" t="n"/>
      <c r="Q405" s="151" t="n"/>
      <c r="R405" s="150" t="n"/>
      <c r="S405" s="150" t="n"/>
      <c r="T405" s="150" t="n"/>
      <c r="U405" s="152" t="n"/>
      <c r="V405" s="150" t="n"/>
      <c r="W405" s="150" t="n"/>
      <c r="X405" s="150" t="n"/>
      <c r="Y405" s="150" t="n"/>
      <c r="Z405" s="150" t="n"/>
      <c r="AA405" s="150" t="n"/>
      <c r="AB405" s="150" t="n"/>
      <c r="AC405" s="150" t="n"/>
      <c r="AD405" s="150" t="n"/>
      <c r="AE405" s="150" t="n"/>
      <c r="AF405" s="150" t="n"/>
      <c r="AG405" s="147">
        <f>IF(OR(C405="",G405="",G405=0),"",IFERROR(INDEX(Lists!$K$2:$K$12,MATCH(C405,Lists!$I$2:$I$12,0)),"AUD"))</f>
        <v/>
      </c>
      <c r="AH405" s="147">
        <f>IF(OR(G405="",G405=0),"",IF(G405&lt;1,TEXT(G405*100,"0")&amp;IFERROR(INDEX(Lists!$U$2:$U$12,MATCH(C405,Lists!$I$2:$I$12,0)),"c"),IFERROR(INDEX(Lists!$L$2:$L$12,MATCH(C405,Lists!$I$2:$I$12,0)),"$")&amp;IF(G405=INT(G405),TEXT(G405,"0"),TEXT(G405,"0.00")))&amp;" "&amp;AG405)</f>
        <v/>
      </c>
      <c r="AI405" s="147">
        <f>IF(X405="","",X405*IFERROR(INDEX(Lists!$M$2:$M$12,MATCH(C405,Lists!$I$2:$I$12,0)),1)/Lists!$Q$2)</f>
        <v/>
      </c>
      <c r="AJ405" s="147">
        <f>IF(Y405="","",Y405*IFERROR(INDEX(Lists!$M$2:$M$12,MATCH(C405,Lists!$I$2:$I$12,0)),1)/Lists!$Q$2)</f>
        <v/>
      </c>
      <c r="AK405" s="105" t="n"/>
      <c r="AL405" s="105" t="n"/>
      <c r="AM405" s="105" t="n"/>
      <c r="AN405" s="105" t="n"/>
      <c r="AO405" s="106" t="n"/>
    </row>
    <row r="406" ht="18" customHeight="1" s="74">
      <c r="A406" s="147">
        <f>IF(OR(F406="",C406="",D406=""),"",IFERROR(INDEX(Lists!$J$2:$J$12,MATCH(C406,Lists!$I$2:$I$12,0)),"XX")&amp;"-"&amp;D406&amp;"-"&amp;TEXT(SUMPRODUCT(($C$2:C406=C406)*($D$2:D406=D406)),"0000"))</f>
        <v/>
      </c>
      <c r="B406" s="152" t="n"/>
      <c r="C406" s="152" t="n"/>
      <c r="D406" s="152" t="n"/>
      <c r="E406" s="150" t="n"/>
      <c r="F406" s="152" t="n"/>
      <c r="G406" s="152" t="n"/>
      <c r="H406" s="152" t="n"/>
      <c r="I406" s="152" t="n"/>
      <c r="J406" s="150" t="n"/>
      <c r="K406" s="150" t="n"/>
      <c r="L406" s="150" t="n"/>
      <c r="M406" s="152" t="n"/>
      <c r="N406" s="150" t="n"/>
      <c r="O406" s="150" t="n"/>
      <c r="P406" s="150" t="n"/>
      <c r="Q406" s="151" t="n"/>
      <c r="R406" s="150" t="n"/>
      <c r="S406" s="150" t="n"/>
      <c r="T406" s="150" t="n"/>
      <c r="U406" s="152" t="n"/>
      <c r="V406" s="150" t="n"/>
      <c r="W406" s="150" t="n"/>
      <c r="X406" s="150" t="n"/>
      <c r="Y406" s="150" t="n"/>
      <c r="Z406" s="150" t="n"/>
      <c r="AA406" s="150" t="n"/>
      <c r="AB406" s="150" t="n"/>
      <c r="AC406" s="150" t="n"/>
      <c r="AD406" s="150" t="n"/>
      <c r="AE406" s="150" t="n"/>
      <c r="AF406" s="150" t="n"/>
      <c r="AG406" s="147">
        <f>IF(OR(C406="",G406="",G406=0),"",IFERROR(INDEX(Lists!$K$2:$K$12,MATCH(C406,Lists!$I$2:$I$12,0)),"AUD"))</f>
        <v/>
      </c>
      <c r="AH406" s="147">
        <f>IF(OR(G406="",G406=0),"",IF(G406&lt;1,TEXT(G406*100,"0")&amp;IFERROR(INDEX(Lists!$U$2:$U$12,MATCH(C406,Lists!$I$2:$I$12,0)),"c"),IFERROR(INDEX(Lists!$L$2:$L$12,MATCH(C406,Lists!$I$2:$I$12,0)),"$")&amp;IF(G406=INT(G406),TEXT(G406,"0"),TEXT(G406,"0.00")))&amp;" "&amp;AG406)</f>
        <v/>
      </c>
      <c r="AI406" s="147">
        <f>IF(X406="","",X406*IFERROR(INDEX(Lists!$M$2:$M$12,MATCH(C406,Lists!$I$2:$I$12,0)),1)/Lists!$Q$2)</f>
        <v/>
      </c>
      <c r="AJ406" s="147">
        <f>IF(Y406="","",Y406*IFERROR(INDEX(Lists!$M$2:$M$12,MATCH(C406,Lists!$I$2:$I$12,0)),1)/Lists!$Q$2)</f>
        <v/>
      </c>
      <c r="AK406" s="105" t="n"/>
      <c r="AL406" s="105" t="n"/>
      <c r="AM406" s="105" t="n"/>
      <c r="AN406" s="105" t="n"/>
      <c r="AO406" s="106" t="n"/>
    </row>
    <row r="407" ht="18" customHeight="1" s="74">
      <c r="A407" s="147">
        <f>IF(OR(F407="",C407="",D407=""),"",IFERROR(INDEX(Lists!$J$2:$J$12,MATCH(C407,Lists!$I$2:$I$12,0)),"XX")&amp;"-"&amp;D407&amp;"-"&amp;TEXT(SUMPRODUCT(($C$2:C407=C407)*($D$2:D407=D407)),"0000"))</f>
        <v/>
      </c>
      <c r="B407" s="152" t="n"/>
      <c r="C407" s="152" t="n"/>
      <c r="D407" s="152" t="n"/>
      <c r="E407" s="150" t="n"/>
      <c r="F407" s="152" t="n"/>
      <c r="G407" s="152" t="n"/>
      <c r="H407" s="152" t="n"/>
      <c r="I407" s="152" t="n"/>
      <c r="J407" s="150" t="n"/>
      <c r="K407" s="150" t="n"/>
      <c r="L407" s="150" t="n"/>
      <c r="M407" s="152" t="n"/>
      <c r="N407" s="150" t="n"/>
      <c r="O407" s="150" t="n"/>
      <c r="P407" s="150" t="n"/>
      <c r="Q407" s="151" t="n"/>
      <c r="R407" s="150" t="n"/>
      <c r="S407" s="150" t="n"/>
      <c r="T407" s="150" t="n"/>
      <c r="U407" s="152" t="n"/>
      <c r="V407" s="150" t="n"/>
      <c r="W407" s="150" t="n"/>
      <c r="X407" s="150" t="n"/>
      <c r="Y407" s="150" t="n"/>
      <c r="Z407" s="150" t="n"/>
      <c r="AA407" s="150" t="n"/>
      <c r="AB407" s="150" t="n"/>
      <c r="AC407" s="150" t="n"/>
      <c r="AD407" s="150" t="n"/>
      <c r="AE407" s="150" t="n"/>
      <c r="AF407" s="150" t="n"/>
      <c r="AG407" s="147">
        <f>IF(OR(C407="",G407="",G407=0),"",IFERROR(INDEX(Lists!$K$2:$K$12,MATCH(C407,Lists!$I$2:$I$12,0)),"AUD"))</f>
        <v/>
      </c>
      <c r="AH407" s="147">
        <f>IF(OR(G407="",G407=0),"",IF(G407&lt;1,TEXT(G407*100,"0")&amp;IFERROR(INDEX(Lists!$U$2:$U$12,MATCH(C407,Lists!$I$2:$I$12,0)),"c"),IFERROR(INDEX(Lists!$L$2:$L$12,MATCH(C407,Lists!$I$2:$I$12,0)),"$")&amp;IF(G407=INT(G407),TEXT(G407,"0"),TEXT(G407,"0.00")))&amp;" "&amp;AG407)</f>
        <v/>
      </c>
      <c r="AI407" s="147">
        <f>IF(X407="","",X407*IFERROR(INDEX(Lists!$M$2:$M$12,MATCH(C407,Lists!$I$2:$I$12,0)),1)/Lists!$Q$2)</f>
        <v/>
      </c>
      <c r="AJ407" s="147">
        <f>IF(Y407="","",Y407*IFERROR(INDEX(Lists!$M$2:$M$12,MATCH(C407,Lists!$I$2:$I$12,0)),1)/Lists!$Q$2)</f>
        <v/>
      </c>
      <c r="AK407" s="105" t="n"/>
      <c r="AL407" s="105" t="n"/>
      <c r="AM407" s="105" t="n"/>
      <c r="AN407" s="105" t="n"/>
      <c r="AO407" s="106" t="n"/>
    </row>
    <row r="408" ht="18" customHeight="1" s="74">
      <c r="A408" s="147">
        <f>IF(OR(F408="",C408="",D408=""),"",IFERROR(INDEX(Lists!$J$2:$J$12,MATCH(C408,Lists!$I$2:$I$12,0)),"XX")&amp;"-"&amp;D408&amp;"-"&amp;TEXT(SUMPRODUCT(($C$2:C408=C408)*($D$2:D408=D408)),"0000"))</f>
        <v/>
      </c>
      <c r="B408" s="152" t="n"/>
      <c r="C408" s="152" t="n"/>
      <c r="D408" s="152" t="n"/>
      <c r="E408" s="150" t="n"/>
      <c r="F408" s="152" t="n"/>
      <c r="G408" s="152" t="n"/>
      <c r="H408" s="152" t="n"/>
      <c r="I408" s="152" t="n"/>
      <c r="J408" s="150" t="n"/>
      <c r="K408" s="150" t="n"/>
      <c r="L408" s="150" t="n"/>
      <c r="M408" s="152" t="n"/>
      <c r="N408" s="150" t="n"/>
      <c r="O408" s="150" t="n"/>
      <c r="P408" s="150" t="n"/>
      <c r="Q408" s="151" t="n"/>
      <c r="R408" s="150" t="n"/>
      <c r="S408" s="150" t="n"/>
      <c r="T408" s="150" t="n"/>
      <c r="U408" s="152" t="n"/>
      <c r="V408" s="150" t="n"/>
      <c r="W408" s="150" t="n"/>
      <c r="X408" s="150" t="n"/>
      <c r="Y408" s="150" t="n"/>
      <c r="Z408" s="150" t="n"/>
      <c r="AA408" s="150" t="n"/>
      <c r="AB408" s="150" t="n"/>
      <c r="AC408" s="150" t="n"/>
      <c r="AD408" s="150" t="n"/>
      <c r="AE408" s="150" t="n"/>
      <c r="AF408" s="150" t="n"/>
      <c r="AG408" s="147">
        <f>IF(OR(C408="",G408="",G408=0),"",IFERROR(INDEX(Lists!$K$2:$K$12,MATCH(C408,Lists!$I$2:$I$12,0)),"AUD"))</f>
        <v/>
      </c>
      <c r="AH408" s="147">
        <f>IF(OR(G408="",G408=0),"",IF(G408&lt;1,TEXT(G408*100,"0")&amp;IFERROR(INDEX(Lists!$U$2:$U$12,MATCH(C408,Lists!$I$2:$I$12,0)),"c"),IFERROR(INDEX(Lists!$L$2:$L$12,MATCH(C408,Lists!$I$2:$I$12,0)),"$")&amp;IF(G408=INT(G408),TEXT(G408,"0"),TEXT(G408,"0.00")))&amp;" "&amp;AG408)</f>
        <v/>
      </c>
      <c r="AI408" s="147">
        <f>IF(X408="","",X408*IFERROR(INDEX(Lists!$M$2:$M$12,MATCH(C408,Lists!$I$2:$I$12,0)),1)/Lists!$Q$2)</f>
        <v/>
      </c>
      <c r="AJ408" s="147">
        <f>IF(Y408="","",Y408*IFERROR(INDEX(Lists!$M$2:$M$12,MATCH(C408,Lists!$I$2:$I$12,0)),1)/Lists!$Q$2)</f>
        <v/>
      </c>
      <c r="AK408" s="105" t="n"/>
      <c r="AL408" s="105" t="n"/>
      <c r="AM408" s="105" t="n"/>
      <c r="AN408" s="105" t="n"/>
      <c r="AO408" s="106" t="n"/>
    </row>
    <row r="409" ht="18" customHeight="1" s="74">
      <c r="A409" s="147">
        <f>IF(OR(F409="",C409="",D409=""),"",IFERROR(INDEX(Lists!$J$2:$J$12,MATCH(C409,Lists!$I$2:$I$12,0)),"XX")&amp;"-"&amp;D409&amp;"-"&amp;TEXT(SUMPRODUCT(($C$2:C409=C409)*($D$2:D409=D409)),"0000"))</f>
        <v/>
      </c>
      <c r="B409" s="152" t="n"/>
      <c r="C409" s="152" t="n"/>
      <c r="D409" s="152" t="n"/>
      <c r="E409" s="150" t="n"/>
      <c r="F409" s="152" t="n"/>
      <c r="G409" s="152" t="n"/>
      <c r="H409" s="152" t="n"/>
      <c r="I409" s="152" t="n"/>
      <c r="J409" s="150" t="n"/>
      <c r="K409" s="150" t="n"/>
      <c r="L409" s="150" t="n"/>
      <c r="M409" s="152" t="n"/>
      <c r="N409" s="150" t="n"/>
      <c r="O409" s="150" t="n"/>
      <c r="P409" s="150" t="n"/>
      <c r="Q409" s="151" t="n"/>
      <c r="R409" s="150" t="n"/>
      <c r="S409" s="150" t="n"/>
      <c r="T409" s="150" t="n"/>
      <c r="U409" s="152" t="n"/>
      <c r="V409" s="150" t="n"/>
      <c r="W409" s="150" t="n"/>
      <c r="X409" s="150" t="n"/>
      <c r="Y409" s="150" t="n"/>
      <c r="Z409" s="150" t="n"/>
      <c r="AA409" s="150" t="n"/>
      <c r="AB409" s="150" t="n"/>
      <c r="AC409" s="150" t="n"/>
      <c r="AD409" s="150" t="n"/>
      <c r="AE409" s="150" t="n"/>
      <c r="AF409" s="150" t="n"/>
      <c r="AG409" s="147">
        <f>IF(OR(C409="",G409="",G409=0),"",IFERROR(INDEX(Lists!$K$2:$K$12,MATCH(C409,Lists!$I$2:$I$12,0)),"AUD"))</f>
        <v/>
      </c>
      <c r="AH409" s="147">
        <f>IF(OR(G409="",G409=0),"",IF(G409&lt;1,TEXT(G409*100,"0")&amp;IFERROR(INDEX(Lists!$U$2:$U$12,MATCH(C409,Lists!$I$2:$I$12,0)),"c"),IFERROR(INDEX(Lists!$L$2:$L$12,MATCH(C409,Lists!$I$2:$I$12,0)),"$")&amp;IF(G409=INT(G409),TEXT(G409,"0"),TEXT(G409,"0.00")))&amp;" "&amp;AG409)</f>
        <v/>
      </c>
      <c r="AI409" s="147">
        <f>IF(X409="","",X409*IFERROR(INDEX(Lists!$M$2:$M$12,MATCH(C409,Lists!$I$2:$I$12,0)),1)/Lists!$Q$2)</f>
        <v/>
      </c>
      <c r="AJ409" s="147">
        <f>IF(Y409="","",Y409*IFERROR(INDEX(Lists!$M$2:$M$12,MATCH(C409,Lists!$I$2:$I$12,0)),1)/Lists!$Q$2)</f>
        <v/>
      </c>
      <c r="AK409" s="105" t="n"/>
      <c r="AL409" s="105" t="n"/>
      <c r="AM409" s="105" t="n"/>
      <c r="AN409" s="105" t="n"/>
      <c r="AO409" s="106" t="n"/>
    </row>
    <row r="410" ht="18" customHeight="1" s="74">
      <c r="A410" s="147">
        <f>IF(OR(F410="",C410="",D410=""),"",IFERROR(INDEX(Lists!$J$2:$J$12,MATCH(C410,Lists!$I$2:$I$12,0)),"XX")&amp;"-"&amp;D410&amp;"-"&amp;TEXT(SUMPRODUCT(($C$2:C410=C410)*($D$2:D410=D410)),"0000"))</f>
        <v/>
      </c>
      <c r="B410" s="152" t="n"/>
      <c r="C410" s="152" t="n"/>
      <c r="D410" s="152" t="n"/>
      <c r="E410" s="150" t="n"/>
      <c r="F410" s="152" t="n"/>
      <c r="G410" s="152" t="n"/>
      <c r="H410" s="152" t="n"/>
      <c r="I410" s="152" t="n"/>
      <c r="J410" s="150" t="n"/>
      <c r="K410" s="150" t="n"/>
      <c r="L410" s="150" t="n"/>
      <c r="M410" s="152" t="n"/>
      <c r="N410" s="150" t="n"/>
      <c r="O410" s="150" t="n"/>
      <c r="P410" s="150" t="n"/>
      <c r="Q410" s="151" t="n"/>
      <c r="R410" s="150" t="n"/>
      <c r="S410" s="150" t="n"/>
      <c r="T410" s="150" t="n"/>
      <c r="U410" s="152" t="n"/>
      <c r="V410" s="150" t="n"/>
      <c r="W410" s="150" t="n"/>
      <c r="X410" s="150" t="n"/>
      <c r="Y410" s="150" t="n"/>
      <c r="Z410" s="150" t="n"/>
      <c r="AA410" s="150" t="n"/>
      <c r="AB410" s="150" t="n"/>
      <c r="AC410" s="150" t="n"/>
      <c r="AD410" s="150" t="n"/>
      <c r="AE410" s="150" t="n"/>
      <c r="AF410" s="150" t="n"/>
      <c r="AG410" s="147">
        <f>IF(OR(C410="",G410="",G410=0),"",IFERROR(INDEX(Lists!$K$2:$K$12,MATCH(C410,Lists!$I$2:$I$12,0)),"AUD"))</f>
        <v/>
      </c>
      <c r="AH410" s="147">
        <f>IF(OR(G410="",G410=0),"",IF(G410&lt;1,TEXT(G410*100,"0")&amp;IFERROR(INDEX(Lists!$U$2:$U$12,MATCH(C410,Lists!$I$2:$I$12,0)),"c"),IFERROR(INDEX(Lists!$L$2:$L$12,MATCH(C410,Lists!$I$2:$I$12,0)),"$")&amp;IF(G410=INT(G410),TEXT(G410,"0"),TEXT(G410,"0.00")))&amp;" "&amp;AG410)</f>
        <v/>
      </c>
      <c r="AI410" s="147">
        <f>IF(X410="","",X410*IFERROR(INDEX(Lists!$M$2:$M$12,MATCH(C410,Lists!$I$2:$I$12,0)),1)/Lists!$Q$2)</f>
        <v/>
      </c>
      <c r="AJ410" s="147">
        <f>IF(Y410="","",Y410*IFERROR(INDEX(Lists!$M$2:$M$12,MATCH(C410,Lists!$I$2:$I$12,0)),1)/Lists!$Q$2)</f>
        <v/>
      </c>
      <c r="AK410" s="105" t="n"/>
      <c r="AL410" s="105" t="n"/>
      <c r="AM410" s="105" t="n"/>
      <c r="AN410" s="105" t="n"/>
      <c r="AO410" s="106" t="n"/>
    </row>
    <row r="411" ht="18" customHeight="1" s="74">
      <c r="A411" s="147">
        <f>IF(OR(F411="",C411="",D411=""),"",IFERROR(INDEX(Lists!$J$2:$J$12,MATCH(C411,Lists!$I$2:$I$12,0)),"XX")&amp;"-"&amp;D411&amp;"-"&amp;TEXT(SUMPRODUCT(($C$2:C411=C411)*($D$2:D411=D411)),"0000"))</f>
        <v/>
      </c>
      <c r="B411" s="152" t="n"/>
      <c r="C411" s="152" t="n"/>
      <c r="D411" s="152" t="n"/>
      <c r="E411" s="150" t="n"/>
      <c r="F411" s="152" t="n"/>
      <c r="G411" s="152" t="n"/>
      <c r="H411" s="152" t="n"/>
      <c r="I411" s="152" t="n"/>
      <c r="J411" s="150" t="n"/>
      <c r="K411" s="150" t="n"/>
      <c r="L411" s="150" t="n"/>
      <c r="M411" s="152" t="n"/>
      <c r="N411" s="150" t="n"/>
      <c r="O411" s="150" t="n"/>
      <c r="P411" s="150" t="n"/>
      <c r="Q411" s="151" t="n"/>
      <c r="R411" s="150" t="n"/>
      <c r="S411" s="150" t="n"/>
      <c r="T411" s="150" t="n"/>
      <c r="U411" s="152" t="n"/>
      <c r="V411" s="150" t="n"/>
      <c r="W411" s="150" t="n"/>
      <c r="X411" s="150" t="n"/>
      <c r="Y411" s="150" t="n"/>
      <c r="Z411" s="150" t="n"/>
      <c r="AA411" s="150" t="n"/>
      <c r="AB411" s="150" t="n"/>
      <c r="AC411" s="150" t="n"/>
      <c r="AD411" s="150" t="n"/>
      <c r="AE411" s="150" t="n"/>
      <c r="AF411" s="150" t="n"/>
      <c r="AG411" s="147">
        <f>IF(OR(C411="",G411="",G411=0),"",IFERROR(INDEX(Lists!$K$2:$K$12,MATCH(C411,Lists!$I$2:$I$12,0)),"AUD"))</f>
        <v/>
      </c>
      <c r="AH411" s="147">
        <f>IF(OR(G411="",G411=0),"",IF(G411&lt;1,TEXT(G411*100,"0")&amp;IFERROR(INDEX(Lists!$U$2:$U$12,MATCH(C411,Lists!$I$2:$I$12,0)),"c"),IFERROR(INDEX(Lists!$L$2:$L$12,MATCH(C411,Lists!$I$2:$I$12,0)),"$")&amp;IF(G411=INT(G411),TEXT(G411,"0"),TEXT(G411,"0.00")))&amp;" "&amp;AG411)</f>
        <v/>
      </c>
      <c r="AI411" s="147">
        <f>IF(X411="","",X411*IFERROR(INDEX(Lists!$M$2:$M$12,MATCH(C411,Lists!$I$2:$I$12,0)),1)/Lists!$Q$2)</f>
        <v/>
      </c>
      <c r="AJ411" s="147">
        <f>IF(Y411="","",Y411*IFERROR(INDEX(Lists!$M$2:$M$12,MATCH(C411,Lists!$I$2:$I$12,0)),1)/Lists!$Q$2)</f>
        <v/>
      </c>
      <c r="AK411" s="105" t="n"/>
      <c r="AL411" s="105" t="n"/>
      <c r="AM411" s="105" t="n"/>
      <c r="AN411" s="105" t="n"/>
      <c r="AO411" s="106" t="n"/>
    </row>
    <row r="412" ht="18" customHeight="1" s="74">
      <c r="A412" s="147">
        <f>IF(OR(F412="",C412="",D412=""),"",IFERROR(INDEX(Lists!$J$2:$J$12,MATCH(C412,Lists!$I$2:$I$12,0)),"XX")&amp;"-"&amp;D412&amp;"-"&amp;TEXT(SUMPRODUCT(($C$2:C412=C412)*($D$2:D412=D412)),"0000"))</f>
        <v/>
      </c>
      <c r="B412" s="152" t="n"/>
      <c r="C412" s="152" t="n"/>
      <c r="D412" s="152" t="n"/>
      <c r="E412" s="150" t="n"/>
      <c r="F412" s="152" t="n"/>
      <c r="G412" s="152" t="n"/>
      <c r="H412" s="152" t="n"/>
      <c r="I412" s="152" t="n"/>
      <c r="J412" s="150" t="n"/>
      <c r="K412" s="150" t="n"/>
      <c r="L412" s="150" t="n"/>
      <c r="M412" s="152" t="n"/>
      <c r="N412" s="150" t="n"/>
      <c r="O412" s="150" t="n"/>
      <c r="P412" s="150" t="n"/>
      <c r="Q412" s="151" t="n"/>
      <c r="R412" s="150" t="n"/>
      <c r="S412" s="150" t="n"/>
      <c r="T412" s="150" t="n"/>
      <c r="U412" s="152" t="n"/>
      <c r="V412" s="150" t="n"/>
      <c r="W412" s="150" t="n"/>
      <c r="X412" s="150" t="n"/>
      <c r="Y412" s="150" t="n"/>
      <c r="Z412" s="150" t="n"/>
      <c r="AA412" s="150" t="n"/>
      <c r="AB412" s="150" t="n"/>
      <c r="AC412" s="150" t="n"/>
      <c r="AD412" s="150" t="n"/>
      <c r="AE412" s="150" t="n"/>
      <c r="AF412" s="150" t="n"/>
      <c r="AG412" s="147">
        <f>IF(OR(C412="",G412="",G412=0),"",IFERROR(INDEX(Lists!$K$2:$K$12,MATCH(C412,Lists!$I$2:$I$12,0)),"AUD"))</f>
        <v/>
      </c>
      <c r="AH412" s="147">
        <f>IF(OR(G412="",G412=0),"",IF(G412&lt;1,TEXT(G412*100,"0")&amp;IFERROR(INDEX(Lists!$U$2:$U$12,MATCH(C412,Lists!$I$2:$I$12,0)),"c"),IFERROR(INDEX(Lists!$L$2:$L$12,MATCH(C412,Lists!$I$2:$I$12,0)),"$")&amp;IF(G412=INT(G412),TEXT(G412,"0"),TEXT(G412,"0.00")))&amp;" "&amp;AG412)</f>
        <v/>
      </c>
      <c r="AI412" s="147">
        <f>IF(X412="","",X412*IFERROR(INDEX(Lists!$M$2:$M$12,MATCH(C412,Lists!$I$2:$I$12,0)),1)/Lists!$Q$2)</f>
        <v/>
      </c>
      <c r="AJ412" s="147">
        <f>IF(Y412="","",Y412*IFERROR(INDEX(Lists!$M$2:$M$12,MATCH(C412,Lists!$I$2:$I$12,0)),1)/Lists!$Q$2)</f>
        <v/>
      </c>
      <c r="AK412" s="105" t="n"/>
      <c r="AL412" s="105" t="n"/>
      <c r="AM412" s="105" t="n"/>
      <c r="AN412" s="105" t="n"/>
      <c r="AO412" s="106" t="n"/>
    </row>
    <row r="413" ht="18" customHeight="1" s="74">
      <c r="A413" s="147">
        <f>IF(OR(F413="",C413="",D413=""),"",IFERROR(INDEX(Lists!$J$2:$J$12,MATCH(C413,Lists!$I$2:$I$12,0)),"XX")&amp;"-"&amp;D413&amp;"-"&amp;TEXT(SUMPRODUCT(($C$2:C413=C413)*($D$2:D413=D413)),"0000"))</f>
        <v/>
      </c>
      <c r="B413" s="152" t="n"/>
      <c r="C413" s="152" t="n"/>
      <c r="D413" s="152" t="n"/>
      <c r="E413" s="150" t="n"/>
      <c r="F413" s="152" t="n"/>
      <c r="G413" s="152" t="n"/>
      <c r="H413" s="152" t="n"/>
      <c r="I413" s="152" t="n"/>
      <c r="J413" s="150" t="n"/>
      <c r="K413" s="150" t="n"/>
      <c r="L413" s="150" t="n"/>
      <c r="M413" s="152" t="n"/>
      <c r="N413" s="150" t="n"/>
      <c r="O413" s="150" t="n"/>
      <c r="P413" s="150" t="n"/>
      <c r="Q413" s="151" t="n"/>
      <c r="R413" s="150" t="n"/>
      <c r="S413" s="150" t="n"/>
      <c r="T413" s="150" t="n"/>
      <c r="U413" s="152" t="n"/>
      <c r="V413" s="150" t="n"/>
      <c r="W413" s="150" t="n"/>
      <c r="X413" s="150" t="n"/>
      <c r="Y413" s="150" t="n"/>
      <c r="Z413" s="150" t="n"/>
      <c r="AA413" s="150" t="n"/>
      <c r="AB413" s="150" t="n"/>
      <c r="AC413" s="150" t="n"/>
      <c r="AD413" s="150" t="n"/>
      <c r="AE413" s="150" t="n"/>
      <c r="AF413" s="150" t="n"/>
      <c r="AG413" s="147">
        <f>IF(OR(C413="",G413="",G413=0),"",IFERROR(INDEX(Lists!$K$2:$K$12,MATCH(C413,Lists!$I$2:$I$12,0)),"AUD"))</f>
        <v/>
      </c>
      <c r="AH413" s="147">
        <f>IF(OR(G413="",G413=0),"",IF(G413&lt;1,TEXT(G413*100,"0")&amp;IFERROR(INDEX(Lists!$U$2:$U$12,MATCH(C413,Lists!$I$2:$I$12,0)),"c"),IFERROR(INDEX(Lists!$L$2:$L$12,MATCH(C413,Lists!$I$2:$I$12,0)),"$")&amp;IF(G413=INT(G413),TEXT(G413,"0"),TEXT(G413,"0.00")))&amp;" "&amp;AG413)</f>
        <v/>
      </c>
      <c r="AI413" s="147">
        <f>IF(X413="","",X413*IFERROR(INDEX(Lists!$M$2:$M$12,MATCH(C413,Lists!$I$2:$I$12,0)),1)/Lists!$Q$2)</f>
        <v/>
      </c>
      <c r="AJ413" s="147">
        <f>IF(Y413="","",Y413*IFERROR(INDEX(Lists!$M$2:$M$12,MATCH(C413,Lists!$I$2:$I$12,0)),1)/Lists!$Q$2)</f>
        <v/>
      </c>
      <c r="AK413" s="105" t="n"/>
      <c r="AL413" s="105" t="n"/>
      <c r="AM413" s="105" t="n"/>
      <c r="AN413" s="105" t="n"/>
      <c r="AO413" s="106" t="n"/>
    </row>
    <row r="414" ht="18" customHeight="1" s="74">
      <c r="A414" s="147">
        <f>IF(OR(F414="",C414="",D414=""),"",IFERROR(INDEX(Lists!$J$2:$J$12,MATCH(C414,Lists!$I$2:$I$12,0)),"XX")&amp;"-"&amp;D414&amp;"-"&amp;TEXT(SUMPRODUCT(($C$2:C414=C414)*($D$2:D414=D414)),"0000"))</f>
        <v/>
      </c>
      <c r="B414" s="152" t="n"/>
      <c r="C414" s="152" t="n"/>
      <c r="D414" s="152" t="n"/>
      <c r="E414" s="150" t="n"/>
      <c r="F414" s="152" t="n"/>
      <c r="G414" s="152" t="n"/>
      <c r="H414" s="152" t="n"/>
      <c r="I414" s="152" t="n"/>
      <c r="J414" s="150" t="n"/>
      <c r="K414" s="150" t="n"/>
      <c r="L414" s="150" t="n"/>
      <c r="M414" s="152" t="n"/>
      <c r="N414" s="150" t="n"/>
      <c r="O414" s="150" t="n"/>
      <c r="P414" s="150" t="n"/>
      <c r="Q414" s="151" t="n"/>
      <c r="R414" s="150" t="n"/>
      <c r="S414" s="150" t="n"/>
      <c r="T414" s="150" t="n"/>
      <c r="U414" s="152" t="n"/>
      <c r="V414" s="150" t="n"/>
      <c r="W414" s="150" t="n"/>
      <c r="X414" s="150" t="n"/>
      <c r="Y414" s="150" t="n"/>
      <c r="Z414" s="150" t="n"/>
      <c r="AA414" s="150" t="n"/>
      <c r="AB414" s="150" t="n"/>
      <c r="AC414" s="150" t="n"/>
      <c r="AD414" s="150" t="n"/>
      <c r="AE414" s="150" t="n"/>
      <c r="AF414" s="150" t="n"/>
      <c r="AG414" s="147">
        <f>IF(OR(C414="",G414="",G414=0),"",IFERROR(INDEX(Lists!$K$2:$K$12,MATCH(C414,Lists!$I$2:$I$12,0)),"AUD"))</f>
        <v/>
      </c>
      <c r="AH414" s="147">
        <f>IF(OR(G414="",G414=0),"",IF(G414&lt;1,TEXT(G414*100,"0")&amp;IFERROR(INDEX(Lists!$U$2:$U$12,MATCH(C414,Lists!$I$2:$I$12,0)),"c"),IFERROR(INDEX(Lists!$L$2:$L$12,MATCH(C414,Lists!$I$2:$I$12,0)),"$")&amp;IF(G414=INT(G414),TEXT(G414,"0"),TEXT(G414,"0.00")))&amp;" "&amp;AG414)</f>
        <v/>
      </c>
      <c r="AI414" s="147">
        <f>IF(X414="","",X414*IFERROR(INDEX(Lists!$M$2:$M$12,MATCH(C414,Lists!$I$2:$I$12,0)),1)/Lists!$Q$2)</f>
        <v/>
      </c>
      <c r="AJ414" s="147">
        <f>IF(Y414="","",Y414*IFERROR(INDEX(Lists!$M$2:$M$12,MATCH(C414,Lists!$I$2:$I$12,0)),1)/Lists!$Q$2)</f>
        <v/>
      </c>
      <c r="AK414" s="105" t="n"/>
      <c r="AL414" s="105" t="n"/>
      <c r="AM414" s="105" t="n"/>
      <c r="AN414" s="105" t="n"/>
      <c r="AO414" s="106" t="n"/>
    </row>
    <row r="415" ht="18" customHeight="1" s="74">
      <c r="A415" s="147">
        <f>IF(OR(F415="",C415="",D415=""),"",IFERROR(INDEX(Lists!$J$2:$J$12,MATCH(C415,Lists!$I$2:$I$12,0)),"XX")&amp;"-"&amp;D415&amp;"-"&amp;TEXT(SUMPRODUCT(($C$2:C415=C415)*($D$2:D415=D415)),"0000"))</f>
        <v/>
      </c>
      <c r="B415" s="152" t="n"/>
      <c r="C415" s="152" t="n"/>
      <c r="D415" s="152" t="n"/>
      <c r="E415" s="150" t="n"/>
      <c r="F415" s="152" t="n"/>
      <c r="G415" s="152" t="n"/>
      <c r="H415" s="152" t="n"/>
      <c r="I415" s="152" t="n"/>
      <c r="J415" s="150" t="n"/>
      <c r="K415" s="150" t="n"/>
      <c r="L415" s="150" t="n"/>
      <c r="M415" s="152" t="n"/>
      <c r="N415" s="150" t="n"/>
      <c r="O415" s="150" t="n"/>
      <c r="P415" s="150" t="n"/>
      <c r="Q415" s="151" t="n"/>
      <c r="R415" s="150" t="n"/>
      <c r="S415" s="150" t="n"/>
      <c r="T415" s="150" t="n"/>
      <c r="U415" s="152" t="n"/>
      <c r="V415" s="150" t="n"/>
      <c r="W415" s="150" t="n"/>
      <c r="X415" s="150" t="n"/>
      <c r="Y415" s="150" t="n"/>
      <c r="Z415" s="150" t="n"/>
      <c r="AA415" s="150" t="n"/>
      <c r="AB415" s="150" t="n"/>
      <c r="AC415" s="150" t="n"/>
      <c r="AD415" s="150" t="n"/>
      <c r="AE415" s="150" t="n"/>
      <c r="AF415" s="150" t="n"/>
      <c r="AG415" s="147">
        <f>IF(OR(C415="",G415="",G415=0),"",IFERROR(INDEX(Lists!$K$2:$K$12,MATCH(C415,Lists!$I$2:$I$12,0)),"AUD"))</f>
        <v/>
      </c>
      <c r="AH415" s="147">
        <f>IF(OR(G415="",G415=0),"",IF(G415&lt;1,TEXT(G415*100,"0")&amp;IFERROR(INDEX(Lists!$U$2:$U$12,MATCH(C415,Lists!$I$2:$I$12,0)),"c"),IFERROR(INDEX(Lists!$L$2:$L$12,MATCH(C415,Lists!$I$2:$I$12,0)),"$")&amp;IF(G415=INT(G415),TEXT(G415,"0"),TEXT(G415,"0.00")))&amp;" "&amp;AG415)</f>
        <v/>
      </c>
      <c r="AI415" s="147">
        <f>IF(X415="","",X415*IFERROR(INDEX(Lists!$M$2:$M$12,MATCH(C415,Lists!$I$2:$I$12,0)),1)/Lists!$Q$2)</f>
        <v/>
      </c>
      <c r="AJ415" s="147">
        <f>IF(Y415="","",Y415*IFERROR(INDEX(Lists!$M$2:$M$12,MATCH(C415,Lists!$I$2:$I$12,0)),1)/Lists!$Q$2)</f>
        <v/>
      </c>
      <c r="AK415" s="105" t="n"/>
      <c r="AL415" s="105" t="n"/>
      <c r="AM415" s="105" t="n"/>
      <c r="AN415" s="105" t="n"/>
      <c r="AO415" s="106" t="n"/>
    </row>
    <row r="416" ht="18" customHeight="1" s="74">
      <c r="A416" s="147">
        <f>IF(OR(F416="",C416="",D416=""),"",IFERROR(INDEX(Lists!$J$2:$J$12,MATCH(C416,Lists!$I$2:$I$12,0)),"XX")&amp;"-"&amp;D416&amp;"-"&amp;TEXT(SUMPRODUCT(($C$2:C416=C416)*($D$2:D416=D416)),"0000"))</f>
        <v/>
      </c>
      <c r="B416" s="152" t="n"/>
      <c r="C416" s="152" t="n"/>
      <c r="D416" s="152" t="n"/>
      <c r="E416" s="150" t="n"/>
      <c r="F416" s="152" t="n"/>
      <c r="G416" s="152" t="n"/>
      <c r="H416" s="152" t="n"/>
      <c r="I416" s="152" t="n"/>
      <c r="J416" s="150" t="n"/>
      <c r="K416" s="150" t="n"/>
      <c r="L416" s="150" t="n"/>
      <c r="M416" s="152" t="n"/>
      <c r="N416" s="150" t="n"/>
      <c r="O416" s="150" t="n"/>
      <c r="P416" s="150" t="n"/>
      <c r="Q416" s="151" t="n"/>
      <c r="R416" s="150" t="n"/>
      <c r="S416" s="150" t="n"/>
      <c r="T416" s="150" t="n"/>
      <c r="U416" s="152" t="n"/>
      <c r="V416" s="150" t="n"/>
      <c r="W416" s="150" t="n"/>
      <c r="X416" s="150" t="n"/>
      <c r="Y416" s="150" t="n"/>
      <c r="Z416" s="150" t="n"/>
      <c r="AA416" s="150" t="n"/>
      <c r="AB416" s="150" t="n"/>
      <c r="AC416" s="150" t="n"/>
      <c r="AD416" s="150" t="n"/>
      <c r="AE416" s="150" t="n"/>
      <c r="AF416" s="150" t="n"/>
      <c r="AG416" s="147">
        <f>IF(OR(C416="",G416="",G416=0),"",IFERROR(INDEX(Lists!$K$2:$K$12,MATCH(C416,Lists!$I$2:$I$12,0)),"AUD"))</f>
        <v/>
      </c>
      <c r="AH416" s="147">
        <f>IF(OR(G416="",G416=0),"",IF(G416&lt;1,TEXT(G416*100,"0")&amp;IFERROR(INDEX(Lists!$U$2:$U$12,MATCH(C416,Lists!$I$2:$I$12,0)),"c"),IFERROR(INDEX(Lists!$L$2:$L$12,MATCH(C416,Lists!$I$2:$I$12,0)),"$")&amp;IF(G416=INT(G416),TEXT(G416,"0"),TEXT(G416,"0.00")))&amp;" "&amp;AG416)</f>
        <v/>
      </c>
      <c r="AI416" s="147">
        <f>IF(X416="","",X416*IFERROR(INDEX(Lists!$M$2:$M$12,MATCH(C416,Lists!$I$2:$I$12,0)),1)/Lists!$Q$2)</f>
        <v/>
      </c>
      <c r="AJ416" s="147">
        <f>IF(Y416="","",Y416*IFERROR(INDEX(Lists!$M$2:$M$12,MATCH(C416,Lists!$I$2:$I$12,0)),1)/Lists!$Q$2)</f>
        <v/>
      </c>
      <c r="AK416" s="105" t="n"/>
      <c r="AL416" s="105" t="n"/>
      <c r="AM416" s="105" t="n"/>
      <c r="AN416" s="105" t="n"/>
      <c r="AO416" s="106" t="n"/>
    </row>
    <row r="417" ht="18" customHeight="1" s="74">
      <c r="A417" s="147">
        <f>IF(OR(F417="",C417="",D417=""),"",IFERROR(INDEX(Lists!$J$2:$J$12,MATCH(C417,Lists!$I$2:$I$12,0)),"XX")&amp;"-"&amp;D417&amp;"-"&amp;TEXT(SUMPRODUCT(($C$2:C417=C417)*($D$2:D417=D417)),"0000"))</f>
        <v/>
      </c>
      <c r="B417" s="152" t="n"/>
      <c r="C417" s="152" t="n"/>
      <c r="D417" s="152" t="n"/>
      <c r="E417" s="150" t="n"/>
      <c r="F417" s="152" t="n"/>
      <c r="G417" s="152" t="n"/>
      <c r="H417" s="152" t="n"/>
      <c r="I417" s="152" t="n"/>
      <c r="J417" s="150" t="n"/>
      <c r="K417" s="150" t="n"/>
      <c r="L417" s="150" t="n"/>
      <c r="M417" s="152" t="n"/>
      <c r="N417" s="150" t="n"/>
      <c r="O417" s="150" t="n"/>
      <c r="P417" s="150" t="n"/>
      <c r="Q417" s="151" t="n"/>
      <c r="R417" s="150" t="n"/>
      <c r="S417" s="150" t="n"/>
      <c r="T417" s="150" t="n"/>
      <c r="U417" s="152" t="n"/>
      <c r="V417" s="150" t="n"/>
      <c r="W417" s="150" t="n"/>
      <c r="X417" s="150" t="n"/>
      <c r="Y417" s="150" t="n"/>
      <c r="Z417" s="150" t="n"/>
      <c r="AA417" s="150" t="n"/>
      <c r="AB417" s="150" t="n"/>
      <c r="AC417" s="150" t="n"/>
      <c r="AD417" s="150" t="n"/>
      <c r="AE417" s="150" t="n"/>
      <c r="AF417" s="150" t="n"/>
      <c r="AG417" s="147">
        <f>IF(OR(C417="",G417="",G417=0),"",IFERROR(INDEX(Lists!$K$2:$K$12,MATCH(C417,Lists!$I$2:$I$12,0)),"AUD"))</f>
        <v/>
      </c>
      <c r="AH417" s="147">
        <f>IF(OR(G417="",G417=0),"",IF(G417&lt;1,TEXT(G417*100,"0")&amp;IFERROR(INDEX(Lists!$U$2:$U$12,MATCH(C417,Lists!$I$2:$I$12,0)),"c"),IFERROR(INDEX(Lists!$L$2:$L$12,MATCH(C417,Lists!$I$2:$I$12,0)),"$")&amp;IF(G417=INT(G417),TEXT(G417,"0"),TEXT(G417,"0.00")))&amp;" "&amp;AG417)</f>
        <v/>
      </c>
      <c r="AI417" s="147">
        <f>IF(X417="","",X417*IFERROR(INDEX(Lists!$M$2:$M$12,MATCH(C417,Lists!$I$2:$I$12,0)),1)/Lists!$Q$2)</f>
        <v/>
      </c>
      <c r="AJ417" s="147">
        <f>IF(Y417="","",Y417*IFERROR(INDEX(Lists!$M$2:$M$12,MATCH(C417,Lists!$I$2:$I$12,0)),1)/Lists!$Q$2)</f>
        <v/>
      </c>
      <c r="AK417" s="105" t="n"/>
      <c r="AL417" s="105" t="n"/>
      <c r="AM417" s="105" t="n"/>
      <c r="AN417" s="105" t="n"/>
      <c r="AO417" s="106" t="n"/>
    </row>
    <row r="418" ht="18" customHeight="1" s="74">
      <c r="A418" s="147">
        <f>IF(OR(F418="",C418="",D418=""),"",IFERROR(INDEX(Lists!$J$2:$J$12,MATCH(C418,Lists!$I$2:$I$12,0)),"XX")&amp;"-"&amp;D418&amp;"-"&amp;TEXT(SUMPRODUCT(($C$2:C418=C418)*($D$2:D418=D418)),"0000"))</f>
        <v/>
      </c>
      <c r="B418" s="152" t="n"/>
      <c r="C418" s="152" t="n"/>
      <c r="D418" s="152" t="n"/>
      <c r="E418" s="150" t="n"/>
      <c r="F418" s="152" t="n"/>
      <c r="G418" s="152" t="n"/>
      <c r="H418" s="152" t="n"/>
      <c r="I418" s="152" t="n"/>
      <c r="J418" s="150" t="n"/>
      <c r="K418" s="150" t="n"/>
      <c r="L418" s="150" t="n"/>
      <c r="M418" s="152" t="n"/>
      <c r="N418" s="150" t="n"/>
      <c r="O418" s="150" t="n"/>
      <c r="P418" s="150" t="n"/>
      <c r="Q418" s="151" t="n"/>
      <c r="R418" s="150" t="n"/>
      <c r="S418" s="150" t="n"/>
      <c r="T418" s="150" t="n"/>
      <c r="U418" s="152" t="n"/>
      <c r="V418" s="150" t="n"/>
      <c r="W418" s="150" t="n"/>
      <c r="X418" s="150" t="n"/>
      <c r="Y418" s="150" t="n"/>
      <c r="Z418" s="150" t="n"/>
      <c r="AA418" s="150" t="n"/>
      <c r="AB418" s="150" t="n"/>
      <c r="AC418" s="150" t="n"/>
      <c r="AD418" s="150" t="n"/>
      <c r="AE418" s="150" t="n"/>
      <c r="AF418" s="150" t="n"/>
      <c r="AG418" s="147">
        <f>IF(OR(C418="",G418="",G418=0),"",IFERROR(INDEX(Lists!$K$2:$K$12,MATCH(C418,Lists!$I$2:$I$12,0)),"AUD"))</f>
        <v/>
      </c>
      <c r="AH418" s="147">
        <f>IF(OR(G418="",G418=0),"",IF(G418&lt;1,TEXT(G418*100,"0")&amp;IFERROR(INDEX(Lists!$U$2:$U$12,MATCH(C418,Lists!$I$2:$I$12,0)),"c"),IFERROR(INDEX(Lists!$L$2:$L$12,MATCH(C418,Lists!$I$2:$I$12,0)),"$")&amp;IF(G418=INT(G418),TEXT(G418,"0"),TEXT(G418,"0.00")))&amp;" "&amp;AG418)</f>
        <v/>
      </c>
      <c r="AI418" s="147">
        <f>IF(X418="","",X418*IFERROR(INDEX(Lists!$M$2:$M$12,MATCH(C418,Lists!$I$2:$I$12,0)),1)/Lists!$Q$2)</f>
        <v/>
      </c>
      <c r="AJ418" s="147">
        <f>IF(Y418="","",Y418*IFERROR(INDEX(Lists!$M$2:$M$12,MATCH(C418,Lists!$I$2:$I$12,0)),1)/Lists!$Q$2)</f>
        <v/>
      </c>
      <c r="AK418" s="105" t="n"/>
      <c r="AL418" s="105" t="n"/>
      <c r="AM418" s="105" t="n"/>
      <c r="AN418" s="105" t="n"/>
      <c r="AO418" s="106" t="n"/>
    </row>
    <row r="419" ht="18" customHeight="1" s="74">
      <c r="A419" s="147">
        <f>IF(OR(F419="",C419="",D419=""),"",IFERROR(INDEX(Lists!$J$2:$J$12,MATCH(C419,Lists!$I$2:$I$12,0)),"XX")&amp;"-"&amp;D419&amp;"-"&amp;TEXT(SUMPRODUCT(($C$2:C419=C419)*($D$2:D419=D419)),"0000"))</f>
        <v/>
      </c>
      <c r="B419" s="152" t="n"/>
      <c r="C419" s="152" t="n"/>
      <c r="D419" s="152" t="n"/>
      <c r="E419" s="150" t="n"/>
      <c r="F419" s="152" t="n"/>
      <c r="G419" s="152" t="n"/>
      <c r="H419" s="152" t="n"/>
      <c r="I419" s="152" t="n"/>
      <c r="J419" s="150" t="n"/>
      <c r="K419" s="150" t="n"/>
      <c r="L419" s="150" t="n"/>
      <c r="M419" s="152" t="n"/>
      <c r="N419" s="150" t="n"/>
      <c r="O419" s="150" t="n"/>
      <c r="P419" s="150" t="n"/>
      <c r="Q419" s="151" t="n"/>
      <c r="R419" s="150" t="n"/>
      <c r="S419" s="150" t="n"/>
      <c r="T419" s="150" t="n"/>
      <c r="U419" s="152" t="n"/>
      <c r="V419" s="150" t="n"/>
      <c r="W419" s="150" t="n"/>
      <c r="X419" s="150" t="n"/>
      <c r="Y419" s="150" t="n"/>
      <c r="Z419" s="150" t="n"/>
      <c r="AA419" s="150" t="n"/>
      <c r="AB419" s="150" t="n"/>
      <c r="AC419" s="150" t="n"/>
      <c r="AD419" s="150" t="n"/>
      <c r="AE419" s="150" t="n"/>
      <c r="AF419" s="150" t="n"/>
      <c r="AG419" s="147">
        <f>IF(OR(C419="",G419="",G419=0),"",IFERROR(INDEX(Lists!$K$2:$K$12,MATCH(C419,Lists!$I$2:$I$12,0)),"AUD"))</f>
        <v/>
      </c>
      <c r="AH419" s="147">
        <f>IF(OR(G419="",G419=0),"",IF(G419&lt;1,TEXT(G419*100,"0")&amp;IFERROR(INDEX(Lists!$U$2:$U$12,MATCH(C419,Lists!$I$2:$I$12,0)),"c"),IFERROR(INDEX(Lists!$L$2:$L$12,MATCH(C419,Lists!$I$2:$I$12,0)),"$")&amp;IF(G419=INT(G419),TEXT(G419,"0"),TEXT(G419,"0.00")))&amp;" "&amp;AG419)</f>
        <v/>
      </c>
      <c r="AI419" s="147">
        <f>IF(X419="","",X419*IFERROR(INDEX(Lists!$M$2:$M$12,MATCH(C419,Lists!$I$2:$I$12,0)),1)/Lists!$Q$2)</f>
        <v/>
      </c>
      <c r="AJ419" s="147">
        <f>IF(Y419="","",Y419*IFERROR(INDEX(Lists!$M$2:$M$12,MATCH(C419,Lists!$I$2:$I$12,0)),1)/Lists!$Q$2)</f>
        <v/>
      </c>
      <c r="AK419" s="105" t="n"/>
      <c r="AL419" s="105" t="n"/>
      <c r="AM419" s="105" t="n"/>
      <c r="AN419" s="105" t="n"/>
      <c r="AO419" s="106" t="n"/>
    </row>
    <row r="420" ht="18" customHeight="1" s="74">
      <c r="A420" s="147">
        <f>IF(OR(F420="",C420="",D420=""),"",IFERROR(INDEX(Lists!$J$2:$J$12,MATCH(C420,Lists!$I$2:$I$12,0)),"XX")&amp;"-"&amp;D420&amp;"-"&amp;TEXT(SUMPRODUCT(($C$2:C420=C420)*($D$2:D420=D420)),"0000"))</f>
        <v/>
      </c>
      <c r="B420" s="152" t="n"/>
      <c r="C420" s="152" t="n"/>
      <c r="D420" s="152" t="n"/>
      <c r="E420" s="150" t="n"/>
      <c r="F420" s="152" t="n"/>
      <c r="G420" s="152" t="n"/>
      <c r="H420" s="152" t="n"/>
      <c r="I420" s="152" t="n"/>
      <c r="J420" s="150" t="n"/>
      <c r="K420" s="150" t="n"/>
      <c r="L420" s="150" t="n"/>
      <c r="M420" s="152" t="n"/>
      <c r="N420" s="150" t="n"/>
      <c r="O420" s="150" t="n"/>
      <c r="P420" s="150" t="n"/>
      <c r="Q420" s="151" t="n"/>
      <c r="R420" s="150" t="n"/>
      <c r="S420" s="150" t="n"/>
      <c r="T420" s="150" t="n"/>
      <c r="U420" s="152" t="n"/>
      <c r="V420" s="150" t="n"/>
      <c r="W420" s="150" t="n"/>
      <c r="X420" s="150" t="n"/>
      <c r="Y420" s="150" t="n"/>
      <c r="Z420" s="150" t="n"/>
      <c r="AA420" s="150" t="n"/>
      <c r="AB420" s="150" t="n"/>
      <c r="AC420" s="150" t="n"/>
      <c r="AD420" s="150" t="n"/>
      <c r="AE420" s="150" t="n"/>
      <c r="AF420" s="150" t="n"/>
      <c r="AG420" s="147">
        <f>IF(OR(C420="",G420="",G420=0),"",IFERROR(INDEX(Lists!$K$2:$K$12,MATCH(C420,Lists!$I$2:$I$12,0)),"AUD"))</f>
        <v/>
      </c>
      <c r="AH420" s="147">
        <f>IF(OR(G420="",G420=0),"",IF(G420&lt;1,TEXT(G420*100,"0")&amp;IFERROR(INDEX(Lists!$U$2:$U$12,MATCH(C420,Lists!$I$2:$I$12,0)),"c"),IFERROR(INDEX(Lists!$L$2:$L$12,MATCH(C420,Lists!$I$2:$I$12,0)),"$")&amp;IF(G420=INT(G420),TEXT(G420,"0"),TEXT(G420,"0.00")))&amp;" "&amp;AG420)</f>
        <v/>
      </c>
      <c r="AI420" s="147">
        <f>IF(X420="","",X420*IFERROR(INDEX(Lists!$M$2:$M$12,MATCH(C420,Lists!$I$2:$I$12,0)),1)/Lists!$Q$2)</f>
        <v/>
      </c>
      <c r="AJ420" s="147">
        <f>IF(Y420="","",Y420*IFERROR(INDEX(Lists!$M$2:$M$12,MATCH(C420,Lists!$I$2:$I$12,0)),1)/Lists!$Q$2)</f>
        <v/>
      </c>
      <c r="AK420" s="105" t="n"/>
      <c r="AL420" s="105" t="n"/>
      <c r="AM420" s="105" t="n"/>
      <c r="AN420" s="105" t="n"/>
      <c r="AO420" s="106" t="n"/>
    </row>
    <row r="421" ht="18" customHeight="1" s="74">
      <c r="A421" s="147">
        <f>IF(OR(F421="",C421="",D421=""),"",IFERROR(INDEX(Lists!$J$2:$J$12,MATCH(C421,Lists!$I$2:$I$12,0)),"XX")&amp;"-"&amp;D421&amp;"-"&amp;TEXT(SUMPRODUCT(($C$2:C421=C421)*($D$2:D421=D421)),"0000"))</f>
        <v/>
      </c>
      <c r="B421" s="152" t="n"/>
      <c r="C421" s="152" t="n"/>
      <c r="D421" s="152" t="n"/>
      <c r="E421" s="150" t="n"/>
      <c r="F421" s="152" t="n"/>
      <c r="G421" s="152" t="n"/>
      <c r="H421" s="152" t="n"/>
      <c r="I421" s="152" t="n"/>
      <c r="J421" s="150" t="n"/>
      <c r="K421" s="150" t="n"/>
      <c r="L421" s="150" t="n"/>
      <c r="M421" s="152" t="n"/>
      <c r="N421" s="150" t="n"/>
      <c r="O421" s="150" t="n"/>
      <c r="P421" s="150" t="n"/>
      <c r="Q421" s="151" t="n"/>
      <c r="R421" s="150" t="n"/>
      <c r="S421" s="150" t="n"/>
      <c r="T421" s="150" t="n"/>
      <c r="U421" s="152" t="n"/>
      <c r="V421" s="150" t="n"/>
      <c r="W421" s="150" t="n"/>
      <c r="X421" s="150" t="n"/>
      <c r="Y421" s="150" t="n"/>
      <c r="Z421" s="150" t="n"/>
      <c r="AA421" s="150" t="n"/>
      <c r="AB421" s="150" t="n"/>
      <c r="AC421" s="150" t="n"/>
      <c r="AD421" s="150" t="n"/>
      <c r="AE421" s="150" t="n"/>
      <c r="AF421" s="150" t="n"/>
      <c r="AG421" s="147">
        <f>IF(OR(C421="",G421="",G421=0),"",IFERROR(INDEX(Lists!$K$2:$K$12,MATCH(C421,Lists!$I$2:$I$12,0)),"AUD"))</f>
        <v/>
      </c>
      <c r="AH421" s="147">
        <f>IF(OR(G421="",G421=0),"",IF(G421&lt;1,TEXT(G421*100,"0")&amp;IFERROR(INDEX(Lists!$U$2:$U$12,MATCH(C421,Lists!$I$2:$I$12,0)),"c"),IFERROR(INDEX(Lists!$L$2:$L$12,MATCH(C421,Lists!$I$2:$I$12,0)),"$")&amp;IF(G421=INT(G421),TEXT(G421,"0"),TEXT(G421,"0.00")))&amp;" "&amp;AG421)</f>
        <v/>
      </c>
      <c r="AI421" s="147">
        <f>IF(X421="","",X421*IFERROR(INDEX(Lists!$M$2:$M$12,MATCH(C421,Lists!$I$2:$I$12,0)),1)/Lists!$Q$2)</f>
        <v/>
      </c>
      <c r="AJ421" s="147">
        <f>IF(Y421="","",Y421*IFERROR(INDEX(Lists!$M$2:$M$12,MATCH(C421,Lists!$I$2:$I$12,0)),1)/Lists!$Q$2)</f>
        <v/>
      </c>
      <c r="AK421" s="105" t="n"/>
      <c r="AL421" s="105" t="n"/>
      <c r="AM421" s="105" t="n"/>
      <c r="AN421" s="105" t="n"/>
      <c r="AO421" s="106" t="n"/>
    </row>
    <row r="422" ht="18" customHeight="1" s="74">
      <c r="A422" s="147">
        <f>IF(OR(F422="",C422="",D422=""),"",IFERROR(INDEX(Lists!$J$2:$J$12,MATCH(C422,Lists!$I$2:$I$12,0)),"XX")&amp;"-"&amp;D422&amp;"-"&amp;TEXT(SUMPRODUCT(($C$2:C422=C422)*($D$2:D422=D422)),"0000"))</f>
        <v/>
      </c>
      <c r="B422" s="152" t="n"/>
      <c r="C422" s="152" t="n"/>
      <c r="D422" s="152" t="n"/>
      <c r="E422" s="150" t="n"/>
      <c r="F422" s="152" t="n"/>
      <c r="G422" s="152" t="n"/>
      <c r="H422" s="152" t="n"/>
      <c r="I422" s="152" t="n"/>
      <c r="J422" s="150" t="n"/>
      <c r="K422" s="150" t="n"/>
      <c r="L422" s="150" t="n"/>
      <c r="M422" s="152" t="n"/>
      <c r="N422" s="150" t="n"/>
      <c r="O422" s="150" t="n"/>
      <c r="P422" s="150" t="n"/>
      <c r="Q422" s="151" t="n"/>
      <c r="R422" s="150" t="n"/>
      <c r="S422" s="150" t="n"/>
      <c r="T422" s="150" t="n"/>
      <c r="U422" s="152" t="n"/>
      <c r="V422" s="150" t="n"/>
      <c r="W422" s="150" t="n"/>
      <c r="X422" s="150" t="n"/>
      <c r="Y422" s="150" t="n"/>
      <c r="Z422" s="150" t="n"/>
      <c r="AA422" s="150" t="n"/>
      <c r="AB422" s="150" t="n"/>
      <c r="AC422" s="150" t="n"/>
      <c r="AD422" s="150" t="n"/>
      <c r="AE422" s="150" t="n"/>
      <c r="AF422" s="150" t="n"/>
      <c r="AG422" s="147">
        <f>IF(OR(C422="",G422="",G422=0),"",IFERROR(INDEX(Lists!$K$2:$K$12,MATCH(C422,Lists!$I$2:$I$12,0)),"AUD"))</f>
        <v/>
      </c>
      <c r="AH422" s="147">
        <f>IF(OR(G422="",G422=0),"",IF(G422&lt;1,TEXT(G422*100,"0")&amp;IFERROR(INDEX(Lists!$U$2:$U$12,MATCH(C422,Lists!$I$2:$I$12,0)),"c"),IFERROR(INDEX(Lists!$L$2:$L$12,MATCH(C422,Lists!$I$2:$I$12,0)),"$")&amp;IF(G422=INT(G422),TEXT(G422,"0"),TEXT(G422,"0.00")))&amp;" "&amp;AG422)</f>
        <v/>
      </c>
      <c r="AI422" s="147">
        <f>IF(X422="","",X422*IFERROR(INDEX(Lists!$M$2:$M$12,MATCH(C422,Lists!$I$2:$I$12,0)),1)/Lists!$Q$2)</f>
        <v/>
      </c>
      <c r="AJ422" s="147">
        <f>IF(Y422="","",Y422*IFERROR(INDEX(Lists!$M$2:$M$12,MATCH(C422,Lists!$I$2:$I$12,0)),1)/Lists!$Q$2)</f>
        <v/>
      </c>
      <c r="AK422" s="105" t="n"/>
      <c r="AL422" s="105" t="n"/>
      <c r="AM422" s="105" t="n"/>
      <c r="AN422" s="105" t="n"/>
      <c r="AO422" s="106" t="n"/>
    </row>
    <row r="423" ht="18" customHeight="1" s="74">
      <c r="A423" s="147">
        <f>IF(OR(F423="",C423="",D423=""),"",IFERROR(INDEX(Lists!$J$2:$J$12,MATCH(C423,Lists!$I$2:$I$12,0)),"XX")&amp;"-"&amp;D423&amp;"-"&amp;TEXT(SUMPRODUCT(($C$2:C423=C423)*($D$2:D423=D423)),"0000"))</f>
        <v/>
      </c>
      <c r="B423" s="152" t="n"/>
      <c r="C423" s="152" t="n"/>
      <c r="D423" s="152" t="n"/>
      <c r="E423" s="150" t="n"/>
      <c r="F423" s="152" t="n"/>
      <c r="G423" s="152" t="n"/>
      <c r="H423" s="152" t="n"/>
      <c r="I423" s="152" t="n"/>
      <c r="J423" s="150" t="n"/>
      <c r="K423" s="150" t="n"/>
      <c r="L423" s="150" t="n"/>
      <c r="M423" s="152" t="n"/>
      <c r="N423" s="150" t="n"/>
      <c r="O423" s="150" t="n"/>
      <c r="P423" s="150" t="n"/>
      <c r="Q423" s="151" t="n"/>
      <c r="R423" s="150" t="n"/>
      <c r="S423" s="150" t="n"/>
      <c r="T423" s="150" t="n"/>
      <c r="U423" s="152" t="n"/>
      <c r="V423" s="150" t="n"/>
      <c r="W423" s="150" t="n"/>
      <c r="X423" s="150" t="n"/>
      <c r="Y423" s="150" t="n"/>
      <c r="Z423" s="150" t="n"/>
      <c r="AA423" s="150" t="n"/>
      <c r="AB423" s="150" t="n"/>
      <c r="AC423" s="150" t="n"/>
      <c r="AD423" s="150" t="n"/>
      <c r="AE423" s="150" t="n"/>
      <c r="AF423" s="150" t="n"/>
      <c r="AG423" s="147">
        <f>IF(OR(C423="",G423="",G423=0),"",IFERROR(INDEX(Lists!$K$2:$K$12,MATCH(C423,Lists!$I$2:$I$12,0)),"AUD"))</f>
        <v/>
      </c>
      <c r="AH423" s="147">
        <f>IF(OR(G423="",G423=0),"",IF(G423&lt;1,TEXT(G423*100,"0")&amp;IFERROR(INDEX(Lists!$U$2:$U$12,MATCH(C423,Lists!$I$2:$I$12,0)),"c"),IFERROR(INDEX(Lists!$L$2:$L$12,MATCH(C423,Lists!$I$2:$I$12,0)),"$")&amp;IF(G423=INT(G423),TEXT(G423,"0"),TEXT(G423,"0.00")))&amp;" "&amp;AG423)</f>
        <v/>
      </c>
      <c r="AI423" s="147">
        <f>IF(X423="","",X423*IFERROR(INDEX(Lists!$M$2:$M$12,MATCH(C423,Lists!$I$2:$I$12,0)),1)/Lists!$Q$2)</f>
        <v/>
      </c>
      <c r="AJ423" s="147">
        <f>IF(Y423="","",Y423*IFERROR(INDEX(Lists!$M$2:$M$12,MATCH(C423,Lists!$I$2:$I$12,0)),1)/Lists!$Q$2)</f>
        <v/>
      </c>
      <c r="AK423" s="105" t="n"/>
      <c r="AL423" s="105" t="n"/>
      <c r="AM423" s="105" t="n"/>
      <c r="AN423" s="105" t="n"/>
      <c r="AO423" s="106" t="n"/>
    </row>
    <row r="424" ht="18" customHeight="1" s="74">
      <c r="A424" s="147">
        <f>IF(OR(F424="",C424="",D424=""),"",IFERROR(INDEX(Lists!$J$2:$J$12,MATCH(C424,Lists!$I$2:$I$12,0)),"XX")&amp;"-"&amp;D424&amp;"-"&amp;TEXT(SUMPRODUCT(($C$2:C424=C424)*($D$2:D424=D424)),"0000"))</f>
        <v/>
      </c>
      <c r="B424" s="152" t="n"/>
      <c r="C424" s="152" t="n"/>
      <c r="D424" s="152" t="n"/>
      <c r="E424" s="150" t="n"/>
      <c r="F424" s="152" t="n"/>
      <c r="G424" s="152" t="n"/>
      <c r="H424" s="152" t="n"/>
      <c r="I424" s="152" t="n"/>
      <c r="J424" s="150" t="n"/>
      <c r="K424" s="150" t="n"/>
      <c r="L424" s="150" t="n"/>
      <c r="M424" s="152" t="n"/>
      <c r="N424" s="150" t="n"/>
      <c r="O424" s="150" t="n"/>
      <c r="P424" s="150" t="n"/>
      <c r="Q424" s="151" t="n"/>
      <c r="R424" s="150" t="n"/>
      <c r="S424" s="150" t="n"/>
      <c r="T424" s="150" t="n"/>
      <c r="U424" s="152" t="n"/>
      <c r="V424" s="150" t="n"/>
      <c r="W424" s="150" t="n"/>
      <c r="X424" s="150" t="n"/>
      <c r="Y424" s="150" t="n"/>
      <c r="Z424" s="150" t="n"/>
      <c r="AA424" s="150" t="n"/>
      <c r="AB424" s="150" t="n"/>
      <c r="AC424" s="150" t="n"/>
      <c r="AD424" s="150" t="n"/>
      <c r="AE424" s="150" t="n"/>
      <c r="AF424" s="150" t="n"/>
      <c r="AG424" s="147">
        <f>IF(OR(C424="",G424="",G424=0),"",IFERROR(INDEX(Lists!$K$2:$K$12,MATCH(C424,Lists!$I$2:$I$12,0)),"AUD"))</f>
        <v/>
      </c>
      <c r="AH424" s="147">
        <f>IF(OR(G424="",G424=0),"",IF(G424&lt;1,TEXT(G424*100,"0")&amp;IFERROR(INDEX(Lists!$U$2:$U$12,MATCH(C424,Lists!$I$2:$I$12,0)),"c"),IFERROR(INDEX(Lists!$L$2:$L$12,MATCH(C424,Lists!$I$2:$I$12,0)),"$")&amp;IF(G424=INT(G424),TEXT(G424,"0"),TEXT(G424,"0.00")))&amp;" "&amp;AG424)</f>
        <v/>
      </c>
      <c r="AI424" s="147">
        <f>IF(X424="","",X424*IFERROR(INDEX(Lists!$M$2:$M$12,MATCH(C424,Lists!$I$2:$I$12,0)),1)/Lists!$Q$2)</f>
        <v/>
      </c>
      <c r="AJ424" s="147">
        <f>IF(Y424="","",Y424*IFERROR(INDEX(Lists!$M$2:$M$12,MATCH(C424,Lists!$I$2:$I$12,0)),1)/Lists!$Q$2)</f>
        <v/>
      </c>
      <c r="AK424" s="105" t="n"/>
      <c r="AL424" s="105" t="n"/>
      <c r="AM424" s="105" t="n"/>
      <c r="AN424" s="105" t="n"/>
      <c r="AO424" s="106" t="n"/>
    </row>
    <row r="425" ht="18" customHeight="1" s="74">
      <c r="A425" s="147">
        <f>IF(OR(F425="",C425="",D425=""),"",IFERROR(INDEX(Lists!$J$2:$J$12,MATCH(C425,Lists!$I$2:$I$12,0)),"XX")&amp;"-"&amp;D425&amp;"-"&amp;TEXT(SUMPRODUCT(($C$2:C425=C425)*($D$2:D425=D425)),"0000"))</f>
        <v/>
      </c>
      <c r="B425" s="152" t="n"/>
      <c r="C425" s="152" t="n"/>
      <c r="D425" s="152" t="n"/>
      <c r="E425" s="150" t="n"/>
      <c r="F425" s="152" t="n"/>
      <c r="G425" s="152" t="n"/>
      <c r="H425" s="152" t="n"/>
      <c r="I425" s="152" t="n"/>
      <c r="J425" s="150" t="n"/>
      <c r="K425" s="150" t="n"/>
      <c r="L425" s="150" t="n"/>
      <c r="M425" s="152" t="n"/>
      <c r="N425" s="150" t="n"/>
      <c r="O425" s="150" t="n"/>
      <c r="P425" s="150" t="n"/>
      <c r="Q425" s="151" t="n"/>
      <c r="R425" s="150" t="n"/>
      <c r="S425" s="150" t="n"/>
      <c r="T425" s="150" t="n"/>
      <c r="U425" s="152" t="n"/>
      <c r="V425" s="150" t="n"/>
      <c r="W425" s="150" t="n"/>
      <c r="X425" s="150" t="n"/>
      <c r="Y425" s="150" t="n"/>
      <c r="Z425" s="150" t="n"/>
      <c r="AA425" s="150" t="n"/>
      <c r="AB425" s="150" t="n"/>
      <c r="AC425" s="150" t="n"/>
      <c r="AD425" s="150" t="n"/>
      <c r="AE425" s="150" t="n"/>
      <c r="AF425" s="150" t="n"/>
      <c r="AG425" s="147">
        <f>IF(OR(C425="",G425="",G425=0),"",IFERROR(INDEX(Lists!$K$2:$K$12,MATCH(C425,Lists!$I$2:$I$12,0)),"AUD"))</f>
        <v/>
      </c>
      <c r="AH425" s="147">
        <f>IF(OR(G425="",G425=0),"",IF(G425&lt;1,TEXT(G425*100,"0")&amp;IFERROR(INDEX(Lists!$U$2:$U$12,MATCH(C425,Lists!$I$2:$I$12,0)),"c"),IFERROR(INDEX(Lists!$L$2:$L$12,MATCH(C425,Lists!$I$2:$I$12,0)),"$")&amp;IF(G425=INT(G425),TEXT(G425,"0"),TEXT(G425,"0.00")))&amp;" "&amp;AG425)</f>
        <v/>
      </c>
      <c r="AI425" s="147">
        <f>IF(X425="","",X425*IFERROR(INDEX(Lists!$M$2:$M$12,MATCH(C425,Lists!$I$2:$I$12,0)),1)/Lists!$Q$2)</f>
        <v/>
      </c>
      <c r="AJ425" s="147">
        <f>IF(Y425="","",Y425*IFERROR(INDEX(Lists!$M$2:$M$12,MATCH(C425,Lists!$I$2:$I$12,0)),1)/Lists!$Q$2)</f>
        <v/>
      </c>
      <c r="AK425" s="105" t="n"/>
      <c r="AL425" s="105" t="n"/>
      <c r="AM425" s="105" t="n"/>
      <c r="AN425" s="105" t="n"/>
      <c r="AO425" s="106" t="n"/>
    </row>
    <row r="426" ht="18" customHeight="1" s="74">
      <c r="A426" s="147">
        <f>IF(OR(F426="",C426="",D426=""),"",IFERROR(INDEX(Lists!$J$2:$J$12,MATCH(C426,Lists!$I$2:$I$12,0)),"XX")&amp;"-"&amp;D426&amp;"-"&amp;TEXT(SUMPRODUCT(($C$2:C426=C426)*($D$2:D426=D426)),"0000"))</f>
        <v/>
      </c>
      <c r="B426" s="152" t="n"/>
      <c r="C426" s="152" t="n"/>
      <c r="D426" s="152" t="n"/>
      <c r="E426" s="150" t="n"/>
      <c r="F426" s="152" t="n"/>
      <c r="G426" s="152" t="n"/>
      <c r="H426" s="152" t="n"/>
      <c r="I426" s="152" t="n"/>
      <c r="J426" s="150" t="n"/>
      <c r="K426" s="150" t="n"/>
      <c r="L426" s="150" t="n"/>
      <c r="M426" s="152" t="n"/>
      <c r="N426" s="150" t="n"/>
      <c r="O426" s="150" t="n"/>
      <c r="P426" s="150" t="n"/>
      <c r="Q426" s="151" t="n"/>
      <c r="R426" s="150" t="n"/>
      <c r="S426" s="150" t="n"/>
      <c r="T426" s="150" t="n"/>
      <c r="U426" s="152" t="n"/>
      <c r="V426" s="150" t="n"/>
      <c r="W426" s="150" t="n"/>
      <c r="X426" s="150" t="n"/>
      <c r="Y426" s="150" t="n"/>
      <c r="Z426" s="150" t="n"/>
      <c r="AA426" s="150" t="n"/>
      <c r="AB426" s="150" t="n"/>
      <c r="AC426" s="150" t="n"/>
      <c r="AD426" s="150" t="n"/>
      <c r="AE426" s="150" t="n"/>
      <c r="AF426" s="150" t="n"/>
      <c r="AG426" s="147">
        <f>IF(OR(C426="",G426="",G426=0),"",IFERROR(INDEX(Lists!$K$2:$K$12,MATCH(C426,Lists!$I$2:$I$12,0)),"AUD"))</f>
        <v/>
      </c>
      <c r="AH426" s="147">
        <f>IF(OR(G426="",G426=0),"",IF(G426&lt;1,TEXT(G426*100,"0")&amp;IFERROR(INDEX(Lists!$U$2:$U$12,MATCH(C426,Lists!$I$2:$I$12,0)),"c"),IFERROR(INDEX(Lists!$L$2:$L$12,MATCH(C426,Lists!$I$2:$I$12,0)),"$")&amp;IF(G426=INT(G426),TEXT(G426,"0"),TEXT(G426,"0.00")))&amp;" "&amp;AG426)</f>
        <v/>
      </c>
      <c r="AI426" s="147">
        <f>IF(X426="","",X426*IFERROR(INDEX(Lists!$M$2:$M$12,MATCH(C426,Lists!$I$2:$I$12,0)),1)/Lists!$Q$2)</f>
        <v/>
      </c>
      <c r="AJ426" s="147">
        <f>IF(Y426="","",Y426*IFERROR(INDEX(Lists!$M$2:$M$12,MATCH(C426,Lists!$I$2:$I$12,0)),1)/Lists!$Q$2)</f>
        <v/>
      </c>
      <c r="AK426" s="105" t="n"/>
      <c r="AL426" s="105" t="n"/>
      <c r="AM426" s="105" t="n"/>
      <c r="AN426" s="105" t="n"/>
      <c r="AO426" s="106" t="n"/>
    </row>
    <row r="427" ht="18" customHeight="1" s="74">
      <c r="A427" s="147">
        <f>IF(OR(F427="",C427="",D427=""),"",IFERROR(INDEX(Lists!$J$2:$J$12,MATCH(C427,Lists!$I$2:$I$12,0)),"XX")&amp;"-"&amp;D427&amp;"-"&amp;TEXT(SUMPRODUCT(($C$2:C427=C427)*($D$2:D427=D427)),"0000"))</f>
        <v/>
      </c>
      <c r="B427" s="152" t="n"/>
      <c r="C427" s="152" t="n"/>
      <c r="D427" s="152" t="n"/>
      <c r="E427" s="150" t="n"/>
      <c r="F427" s="152" t="n"/>
      <c r="G427" s="152" t="n"/>
      <c r="H427" s="152" t="n"/>
      <c r="I427" s="152" t="n"/>
      <c r="J427" s="150" t="n"/>
      <c r="K427" s="150" t="n"/>
      <c r="L427" s="150" t="n"/>
      <c r="M427" s="152" t="n"/>
      <c r="N427" s="150" t="n"/>
      <c r="O427" s="150" t="n"/>
      <c r="P427" s="150" t="n"/>
      <c r="Q427" s="151" t="n"/>
      <c r="R427" s="150" t="n"/>
      <c r="S427" s="150" t="n"/>
      <c r="T427" s="150" t="n"/>
      <c r="U427" s="152" t="n"/>
      <c r="V427" s="150" t="n"/>
      <c r="W427" s="150" t="n"/>
      <c r="X427" s="150" t="n"/>
      <c r="Y427" s="150" t="n"/>
      <c r="Z427" s="150" t="n"/>
      <c r="AA427" s="150" t="n"/>
      <c r="AB427" s="150" t="n"/>
      <c r="AC427" s="150" t="n"/>
      <c r="AD427" s="150" t="n"/>
      <c r="AE427" s="150" t="n"/>
      <c r="AF427" s="150" t="n"/>
      <c r="AG427" s="147">
        <f>IF(OR(C427="",G427="",G427=0),"",IFERROR(INDEX(Lists!$K$2:$K$12,MATCH(C427,Lists!$I$2:$I$12,0)),"AUD"))</f>
        <v/>
      </c>
      <c r="AH427" s="147">
        <f>IF(OR(G427="",G427=0),"",IF(G427&lt;1,TEXT(G427*100,"0")&amp;IFERROR(INDEX(Lists!$U$2:$U$12,MATCH(C427,Lists!$I$2:$I$12,0)),"c"),IFERROR(INDEX(Lists!$L$2:$L$12,MATCH(C427,Lists!$I$2:$I$12,0)),"$")&amp;IF(G427=INT(G427),TEXT(G427,"0"),TEXT(G427,"0.00")))&amp;" "&amp;AG427)</f>
        <v/>
      </c>
      <c r="AI427" s="147">
        <f>IF(X427="","",X427*IFERROR(INDEX(Lists!$M$2:$M$12,MATCH(C427,Lists!$I$2:$I$12,0)),1)/Lists!$Q$2)</f>
        <v/>
      </c>
      <c r="AJ427" s="147">
        <f>IF(Y427="","",Y427*IFERROR(INDEX(Lists!$M$2:$M$12,MATCH(C427,Lists!$I$2:$I$12,0)),1)/Lists!$Q$2)</f>
        <v/>
      </c>
      <c r="AK427" s="105" t="n"/>
      <c r="AL427" s="105" t="n"/>
      <c r="AM427" s="105" t="n"/>
      <c r="AN427" s="105" t="n"/>
      <c r="AO427" s="106" t="n"/>
    </row>
    <row r="428" ht="18" customHeight="1" s="74">
      <c r="A428" s="147">
        <f>IF(OR(F428="",C428="",D428=""),"",IFERROR(INDEX(Lists!$J$2:$J$12,MATCH(C428,Lists!$I$2:$I$12,0)),"XX")&amp;"-"&amp;D428&amp;"-"&amp;TEXT(SUMPRODUCT(($C$2:C428=C428)*($D$2:D428=D428)),"0000"))</f>
        <v/>
      </c>
      <c r="B428" s="152" t="n"/>
      <c r="C428" s="152" t="n"/>
      <c r="D428" s="152" t="n"/>
      <c r="E428" s="150" t="n"/>
      <c r="F428" s="152" t="n"/>
      <c r="G428" s="152" t="n"/>
      <c r="H428" s="152" t="n"/>
      <c r="I428" s="152" t="n"/>
      <c r="J428" s="150" t="n"/>
      <c r="K428" s="150" t="n"/>
      <c r="L428" s="150" t="n"/>
      <c r="M428" s="152" t="n"/>
      <c r="N428" s="150" t="n"/>
      <c r="O428" s="150" t="n"/>
      <c r="P428" s="150" t="n"/>
      <c r="Q428" s="151" t="n"/>
      <c r="R428" s="150" t="n"/>
      <c r="S428" s="150" t="n"/>
      <c r="T428" s="150" t="n"/>
      <c r="U428" s="152" t="n"/>
      <c r="V428" s="150" t="n"/>
      <c r="W428" s="150" t="n"/>
      <c r="X428" s="150" t="n"/>
      <c r="Y428" s="150" t="n"/>
      <c r="Z428" s="150" t="n"/>
      <c r="AA428" s="150" t="n"/>
      <c r="AB428" s="150" t="n"/>
      <c r="AC428" s="150" t="n"/>
      <c r="AD428" s="150" t="n"/>
      <c r="AE428" s="150" t="n"/>
      <c r="AF428" s="150" t="n"/>
      <c r="AG428" s="147">
        <f>IF(OR(C428="",G428="",G428=0),"",IFERROR(INDEX(Lists!$K$2:$K$12,MATCH(C428,Lists!$I$2:$I$12,0)),"AUD"))</f>
        <v/>
      </c>
      <c r="AH428" s="147">
        <f>IF(OR(G428="",G428=0),"",IF(G428&lt;1,TEXT(G428*100,"0")&amp;IFERROR(INDEX(Lists!$U$2:$U$12,MATCH(C428,Lists!$I$2:$I$12,0)),"c"),IFERROR(INDEX(Lists!$L$2:$L$12,MATCH(C428,Lists!$I$2:$I$12,0)),"$")&amp;IF(G428=INT(G428),TEXT(G428,"0"),TEXT(G428,"0.00")))&amp;" "&amp;AG428)</f>
        <v/>
      </c>
      <c r="AI428" s="147">
        <f>IF(X428="","",X428*IFERROR(INDEX(Lists!$M$2:$M$12,MATCH(C428,Lists!$I$2:$I$12,0)),1)/Lists!$Q$2)</f>
        <v/>
      </c>
      <c r="AJ428" s="147">
        <f>IF(Y428="","",Y428*IFERROR(INDEX(Lists!$M$2:$M$12,MATCH(C428,Lists!$I$2:$I$12,0)),1)/Lists!$Q$2)</f>
        <v/>
      </c>
      <c r="AK428" s="105" t="n"/>
      <c r="AL428" s="105" t="n"/>
      <c r="AM428" s="105" t="n"/>
      <c r="AN428" s="105" t="n"/>
      <c r="AO428" s="106" t="n"/>
    </row>
    <row r="429" ht="18" customHeight="1" s="74">
      <c r="A429" s="147">
        <f>IF(OR(F429="",C429="",D429=""),"",IFERROR(INDEX(Lists!$J$2:$J$12,MATCH(C429,Lists!$I$2:$I$12,0)),"XX")&amp;"-"&amp;D429&amp;"-"&amp;TEXT(SUMPRODUCT(($C$2:C429=C429)*($D$2:D429=D429)),"0000"))</f>
        <v/>
      </c>
      <c r="B429" s="152" t="n"/>
      <c r="C429" s="152" t="n"/>
      <c r="D429" s="152" t="n"/>
      <c r="E429" s="150" t="n"/>
      <c r="F429" s="152" t="n"/>
      <c r="G429" s="152" t="n"/>
      <c r="H429" s="152" t="n"/>
      <c r="I429" s="152" t="n"/>
      <c r="J429" s="150" t="n"/>
      <c r="K429" s="150" t="n"/>
      <c r="L429" s="150" t="n"/>
      <c r="M429" s="152" t="n"/>
      <c r="N429" s="150" t="n"/>
      <c r="O429" s="150" t="n"/>
      <c r="P429" s="150" t="n"/>
      <c r="Q429" s="151" t="n"/>
      <c r="R429" s="150" t="n"/>
      <c r="S429" s="150" t="n"/>
      <c r="T429" s="150" t="n"/>
      <c r="U429" s="152" t="n"/>
      <c r="V429" s="150" t="n"/>
      <c r="W429" s="150" t="n"/>
      <c r="X429" s="150" t="n"/>
      <c r="Y429" s="150" t="n"/>
      <c r="Z429" s="150" t="n"/>
      <c r="AA429" s="150" t="n"/>
      <c r="AB429" s="150" t="n"/>
      <c r="AC429" s="150" t="n"/>
      <c r="AD429" s="150" t="n"/>
      <c r="AE429" s="150" t="n"/>
      <c r="AF429" s="150" t="n"/>
      <c r="AG429" s="147">
        <f>IF(OR(C429="",G429="",G429=0),"",IFERROR(INDEX(Lists!$K$2:$K$12,MATCH(C429,Lists!$I$2:$I$12,0)),"AUD"))</f>
        <v/>
      </c>
      <c r="AH429" s="147">
        <f>IF(OR(G429="",G429=0),"",IF(G429&lt;1,TEXT(G429*100,"0")&amp;IFERROR(INDEX(Lists!$U$2:$U$12,MATCH(C429,Lists!$I$2:$I$12,0)),"c"),IFERROR(INDEX(Lists!$L$2:$L$12,MATCH(C429,Lists!$I$2:$I$12,0)),"$")&amp;IF(G429=INT(G429),TEXT(G429,"0"),TEXT(G429,"0.00")))&amp;" "&amp;AG429)</f>
        <v/>
      </c>
      <c r="AI429" s="147">
        <f>IF(X429="","",X429*IFERROR(INDEX(Lists!$M$2:$M$12,MATCH(C429,Lists!$I$2:$I$12,0)),1)/Lists!$Q$2)</f>
        <v/>
      </c>
      <c r="AJ429" s="147">
        <f>IF(Y429="","",Y429*IFERROR(INDEX(Lists!$M$2:$M$12,MATCH(C429,Lists!$I$2:$I$12,0)),1)/Lists!$Q$2)</f>
        <v/>
      </c>
      <c r="AK429" s="105" t="n"/>
      <c r="AL429" s="105" t="n"/>
      <c r="AM429" s="105" t="n"/>
      <c r="AN429" s="105" t="n"/>
      <c r="AO429" s="106" t="n"/>
    </row>
    <row r="430" ht="18" customHeight="1" s="74">
      <c r="A430" s="147">
        <f>IF(OR(F430="",C430="",D430=""),"",IFERROR(INDEX(Lists!$J$2:$J$12,MATCH(C430,Lists!$I$2:$I$12,0)),"XX")&amp;"-"&amp;D430&amp;"-"&amp;TEXT(SUMPRODUCT(($C$2:C430=C430)*($D$2:D430=D430)),"0000"))</f>
        <v/>
      </c>
      <c r="B430" s="152" t="n"/>
      <c r="C430" s="152" t="n"/>
      <c r="D430" s="152" t="n"/>
      <c r="E430" s="150" t="n"/>
      <c r="F430" s="152" t="n"/>
      <c r="G430" s="152" t="n"/>
      <c r="H430" s="152" t="n"/>
      <c r="I430" s="152" t="n"/>
      <c r="J430" s="150" t="n"/>
      <c r="K430" s="150" t="n"/>
      <c r="L430" s="150" t="n"/>
      <c r="M430" s="152" t="n"/>
      <c r="N430" s="150" t="n"/>
      <c r="O430" s="150" t="n"/>
      <c r="P430" s="150" t="n"/>
      <c r="Q430" s="151" t="n"/>
      <c r="R430" s="150" t="n"/>
      <c r="S430" s="150" t="n"/>
      <c r="T430" s="150" t="n"/>
      <c r="U430" s="152" t="n"/>
      <c r="V430" s="150" t="n"/>
      <c r="W430" s="150" t="n"/>
      <c r="X430" s="150" t="n"/>
      <c r="Y430" s="150" t="n"/>
      <c r="Z430" s="150" t="n"/>
      <c r="AA430" s="150" t="n"/>
      <c r="AB430" s="150" t="n"/>
      <c r="AC430" s="150" t="n"/>
      <c r="AD430" s="150" t="n"/>
      <c r="AE430" s="150" t="n"/>
      <c r="AF430" s="150" t="n"/>
      <c r="AG430" s="147">
        <f>IF(OR(C430="",G430="",G430=0),"",IFERROR(INDEX(Lists!$K$2:$K$12,MATCH(C430,Lists!$I$2:$I$12,0)),"AUD"))</f>
        <v/>
      </c>
      <c r="AH430" s="147">
        <f>IF(OR(G430="",G430=0),"",IF(G430&lt;1,TEXT(G430*100,"0")&amp;IFERROR(INDEX(Lists!$U$2:$U$12,MATCH(C430,Lists!$I$2:$I$12,0)),"c"),IFERROR(INDEX(Lists!$L$2:$L$12,MATCH(C430,Lists!$I$2:$I$12,0)),"$")&amp;IF(G430=INT(G430),TEXT(G430,"0"),TEXT(G430,"0.00")))&amp;" "&amp;AG430)</f>
        <v/>
      </c>
      <c r="AI430" s="147">
        <f>IF(X430="","",X430*IFERROR(INDEX(Lists!$M$2:$M$12,MATCH(C430,Lists!$I$2:$I$12,0)),1)/Lists!$Q$2)</f>
        <v/>
      </c>
      <c r="AJ430" s="147">
        <f>IF(Y430="","",Y430*IFERROR(INDEX(Lists!$M$2:$M$12,MATCH(C430,Lists!$I$2:$I$12,0)),1)/Lists!$Q$2)</f>
        <v/>
      </c>
      <c r="AK430" s="105" t="n"/>
      <c r="AL430" s="105" t="n"/>
      <c r="AM430" s="105" t="n"/>
      <c r="AN430" s="105" t="n"/>
      <c r="AO430" s="106" t="n"/>
    </row>
    <row r="431" ht="18" customHeight="1" s="74">
      <c r="A431" s="147">
        <f>IF(OR(F431="",C431="",D431=""),"",IFERROR(INDEX(Lists!$J$2:$J$12,MATCH(C431,Lists!$I$2:$I$12,0)),"XX")&amp;"-"&amp;D431&amp;"-"&amp;TEXT(SUMPRODUCT(($C$2:C431=C431)*($D$2:D431=D431)),"0000"))</f>
        <v/>
      </c>
      <c r="B431" s="152" t="n"/>
      <c r="C431" s="152" t="n"/>
      <c r="D431" s="152" t="n"/>
      <c r="E431" s="150" t="n"/>
      <c r="F431" s="152" t="n"/>
      <c r="G431" s="152" t="n"/>
      <c r="H431" s="152" t="n"/>
      <c r="I431" s="152" t="n"/>
      <c r="J431" s="150" t="n"/>
      <c r="K431" s="150" t="n"/>
      <c r="L431" s="150" t="n"/>
      <c r="M431" s="152" t="n"/>
      <c r="N431" s="150" t="n"/>
      <c r="O431" s="150" t="n"/>
      <c r="P431" s="150" t="n"/>
      <c r="Q431" s="151" t="n"/>
      <c r="R431" s="150" t="n"/>
      <c r="S431" s="150" t="n"/>
      <c r="T431" s="150" t="n"/>
      <c r="U431" s="152" t="n"/>
      <c r="V431" s="150" t="n"/>
      <c r="W431" s="150" t="n"/>
      <c r="X431" s="150" t="n"/>
      <c r="Y431" s="150" t="n"/>
      <c r="Z431" s="150" t="n"/>
      <c r="AA431" s="150" t="n"/>
      <c r="AB431" s="150" t="n"/>
      <c r="AC431" s="150" t="n"/>
      <c r="AD431" s="150" t="n"/>
      <c r="AE431" s="150" t="n"/>
      <c r="AF431" s="150" t="n"/>
      <c r="AG431" s="147">
        <f>IF(OR(C431="",G431="",G431=0),"",IFERROR(INDEX(Lists!$K$2:$K$12,MATCH(C431,Lists!$I$2:$I$12,0)),"AUD"))</f>
        <v/>
      </c>
      <c r="AH431" s="147">
        <f>IF(OR(G431="",G431=0),"",IF(G431&lt;1,TEXT(G431*100,"0")&amp;IFERROR(INDEX(Lists!$U$2:$U$12,MATCH(C431,Lists!$I$2:$I$12,0)),"c"),IFERROR(INDEX(Lists!$L$2:$L$12,MATCH(C431,Lists!$I$2:$I$12,0)),"$")&amp;IF(G431=INT(G431),TEXT(G431,"0"),TEXT(G431,"0.00")))&amp;" "&amp;AG431)</f>
        <v/>
      </c>
      <c r="AI431" s="147">
        <f>IF(X431="","",X431*IFERROR(INDEX(Lists!$M$2:$M$12,MATCH(C431,Lists!$I$2:$I$12,0)),1)/Lists!$Q$2)</f>
        <v/>
      </c>
      <c r="AJ431" s="147">
        <f>IF(Y431="","",Y431*IFERROR(INDEX(Lists!$M$2:$M$12,MATCH(C431,Lists!$I$2:$I$12,0)),1)/Lists!$Q$2)</f>
        <v/>
      </c>
      <c r="AK431" s="105" t="n"/>
      <c r="AL431" s="105" t="n"/>
      <c r="AM431" s="105" t="n"/>
      <c r="AN431" s="105" t="n"/>
      <c r="AO431" s="106" t="n"/>
    </row>
    <row r="432" ht="18" customHeight="1" s="74">
      <c r="A432" s="147">
        <f>IF(OR(F432="",C432="",D432=""),"",IFERROR(INDEX(Lists!$J$2:$J$12,MATCH(C432,Lists!$I$2:$I$12,0)),"XX")&amp;"-"&amp;D432&amp;"-"&amp;TEXT(SUMPRODUCT(($C$2:C432=C432)*($D$2:D432=D432)),"0000"))</f>
        <v/>
      </c>
      <c r="B432" s="152" t="n"/>
      <c r="C432" s="152" t="n"/>
      <c r="D432" s="152" t="n"/>
      <c r="E432" s="150" t="n"/>
      <c r="F432" s="152" t="n"/>
      <c r="G432" s="152" t="n"/>
      <c r="H432" s="152" t="n"/>
      <c r="I432" s="152" t="n"/>
      <c r="J432" s="150" t="n"/>
      <c r="K432" s="150" t="n"/>
      <c r="L432" s="150" t="n"/>
      <c r="M432" s="152" t="n"/>
      <c r="N432" s="150" t="n"/>
      <c r="O432" s="150" t="n"/>
      <c r="P432" s="150" t="n"/>
      <c r="Q432" s="151" t="n"/>
      <c r="R432" s="150" t="n"/>
      <c r="S432" s="150" t="n"/>
      <c r="T432" s="150" t="n"/>
      <c r="U432" s="152" t="n"/>
      <c r="V432" s="150" t="n"/>
      <c r="W432" s="150" t="n"/>
      <c r="X432" s="150" t="n"/>
      <c r="Y432" s="150" t="n"/>
      <c r="Z432" s="150" t="n"/>
      <c r="AA432" s="150" t="n"/>
      <c r="AB432" s="150" t="n"/>
      <c r="AC432" s="150" t="n"/>
      <c r="AD432" s="150" t="n"/>
      <c r="AE432" s="150" t="n"/>
      <c r="AF432" s="150" t="n"/>
      <c r="AG432" s="147">
        <f>IF(OR(C432="",G432="",G432=0),"",IFERROR(INDEX(Lists!$K$2:$K$12,MATCH(C432,Lists!$I$2:$I$12,0)),"AUD"))</f>
        <v/>
      </c>
      <c r="AH432" s="147">
        <f>IF(OR(G432="",G432=0),"",IF(G432&lt;1,TEXT(G432*100,"0")&amp;IFERROR(INDEX(Lists!$U$2:$U$12,MATCH(C432,Lists!$I$2:$I$12,0)),"c"),IFERROR(INDEX(Lists!$L$2:$L$12,MATCH(C432,Lists!$I$2:$I$12,0)),"$")&amp;IF(G432=INT(G432),TEXT(G432,"0"),TEXT(G432,"0.00")))&amp;" "&amp;AG432)</f>
        <v/>
      </c>
      <c r="AI432" s="147">
        <f>IF(X432="","",X432*IFERROR(INDEX(Lists!$M$2:$M$12,MATCH(C432,Lists!$I$2:$I$12,0)),1)/Lists!$Q$2)</f>
        <v/>
      </c>
      <c r="AJ432" s="147">
        <f>IF(Y432="","",Y432*IFERROR(INDEX(Lists!$M$2:$M$12,MATCH(C432,Lists!$I$2:$I$12,0)),1)/Lists!$Q$2)</f>
        <v/>
      </c>
      <c r="AK432" s="105" t="n"/>
      <c r="AL432" s="105" t="n"/>
      <c r="AM432" s="105" t="n"/>
      <c r="AN432" s="105" t="n"/>
      <c r="AO432" s="106" t="n"/>
    </row>
    <row r="433" ht="18" customHeight="1" s="74">
      <c r="A433" s="147">
        <f>IF(OR(F433="",C433="",D433=""),"",IFERROR(INDEX(Lists!$J$2:$J$12,MATCH(C433,Lists!$I$2:$I$12,0)),"XX")&amp;"-"&amp;D433&amp;"-"&amp;TEXT(SUMPRODUCT(($C$2:C433=C433)*($D$2:D433=D433)),"0000"))</f>
        <v/>
      </c>
      <c r="B433" s="152" t="n"/>
      <c r="C433" s="152" t="n"/>
      <c r="D433" s="152" t="n"/>
      <c r="E433" s="150" t="n"/>
      <c r="F433" s="152" t="n"/>
      <c r="G433" s="152" t="n"/>
      <c r="H433" s="152" t="n"/>
      <c r="I433" s="152" t="n"/>
      <c r="J433" s="150" t="n"/>
      <c r="K433" s="150" t="n"/>
      <c r="L433" s="150" t="n"/>
      <c r="M433" s="152" t="n"/>
      <c r="N433" s="150" t="n"/>
      <c r="O433" s="150" t="n"/>
      <c r="P433" s="150" t="n"/>
      <c r="Q433" s="151" t="n"/>
      <c r="R433" s="150" t="n"/>
      <c r="S433" s="150" t="n"/>
      <c r="T433" s="150" t="n"/>
      <c r="U433" s="152" t="n"/>
      <c r="V433" s="150" t="n"/>
      <c r="W433" s="150" t="n"/>
      <c r="X433" s="150" t="n"/>
      <c r="Y433" s="150" t="n"/>
      <c r="Z433" s="150" t="n"/>
      <c r="AA433" s="150" t="n"/>
      <c r="AB433" s="150" t="n"/>
      <c r="AC433" s="150" t="n"/>
      <c r="AD433" s="150" t="n"/>
      <c r="AE433" s="150" t="n"/>
      <c r="AF433" s="150" t="n"/>
      <c r="AG433" s="147">
        <f>IF(OR(C433="",G433="",G433=0),"",IFERROR(INDEX(Lists!$K$2:$K$12,MATCH(C433,Lists!$I$2:$I$12,0)),"AUD"))</f>
        <v/>
      </c>
      <c r="AH433" s="147">
        <f>IF(OR(G433="",G433=0),"",IF(G433&lt;1,TEXT(G433*100,"0")&amp;IFERROR(INDEX(Lists!$U$2:$U$12,MATCH(C433,Lists!$I$2:$I$12,0)),"c"),IFERROR(INDEX(Lists!$L$2:$L$12,MATCH(C433,Lists!$I$2:$I$12,0)),"$")&amp;IF(G433=INT(G433),TEXT(G433,"0"),TEXT(G433,"0.00")))&amp;" "&amp;AG433)</f>
        <v/>
      </c>
      <c r="AI433" s="147">
        <f>IF(X433="","",X433*IFERROR(INDEX(Lists!$M$2:$M$12,MATCH(C433,Lists!$I$2:$I$12,0)),1)/Lists!$Q$2)</f>
        <v/>
      </c>
      <c r="AJ433" s="147">
        <f>IF(Y433="","",Y433*IFERROR(INDEX(Lists!$M$2:$M$12,MATCH(C433,Lists!$I$2:$I$12,0)),1)/Lists!$Q$2)</f>
        <v/>
      </c>
      <c r="AK433" s="105" t="n"/>
      <c r="AL433" s="105" t="n"/>
      <c r="AM433" s="105" t="n"/>
      <c r="AN433" s="105" t="n"/>
      <c r="AO433" s="106" t="n"/>
    </row>
    <row r="434" ht="18" customHeight="1" s="74">
      <c r="A434" s="147">
        <f>IF(OR(F434="",C434="",D434=""),"",IFERROR(INDEX(Lists!$J$2:$J$12,MATCH(C434,Lists!$I$2:$I$12,0)),"XX")&amp;"-"&amp;D434&amp;"-"&amp;TEXT(SUMPRODUCT(($C$2:C434=C434)*($D$2:D434=D434)),"0000"))</f>
        <v/>
      </c>
      <c r="B434" s="152" t="n"/>
      <c r="C434" s="152" t="n"/>
      <c r="D434" s="152" t="n"/>
      <c r="E434" s="150" t="n"/>
      <c r="F434" s="152" t="n"/>
      <c r="G434" s="152" t="n"/>
      <c r="H434" s="152" t="n"/>
      <c r="I434" s="152" t="n"/>
      <c r="J434" s="150" t="n"/>
      <c r="K434" s="150" t="n"/>
      <c r="L434" s="150" t="n"/>
      <c r="M434" s="152" t="n"/>
      <c r="N434" s="150" t="n"/>
      <c r="O434" s="150" t="n"/>
      <c r="P434" s="150" t="n"/>
      <c r="Q434" s="151" t="n"/>
      <c r="R434" s="150" t="n"/>
      <c r="S434" s="150" t="n"/>
      <c r="T434" s="150" t="n"/>
      <c r="U434" s="152" t="n"/>
      <c r="V434" s="150" t="n"/>
      <c r="W434" s="150" t="n"/>
      <c r="X434" s="150" t="n"/>
      <c r="Y434" s="150" t="n"/>
      <c r="Z434" s="150" t="n"/>
      <c r="AA434" s="150" t="n"/>
      <c r="AB434" s="150" t="n"/>
      <c r="AC434" s="150" t="n"/>
      <c r="AD434" s="150" t="n"/>
      <c r="AE434" s="150" t="n"/>
      <c r="AF434" s="150" t="n"/>
      <c r="AG434" s="147">
        <f>IF(OR(C434="",G434="",G434=0),"",IFERROR(INDEX(Lists!$K$2:$K$12,MATCH(C434,Lists!$I$2:$I$12,0)),"AUD"))</f>
        <v/>
      </c>
      <c r="AH434" s="147">
        <f>IF(OR(G434="",G434=0),"",IF(G434&lt;1,TEXT(G434*100,"0")&amp;IFERROR(INDEX(Lists!$U$2:$U$12,MATCH(C434,Lists!$I$2:$I$12,0)),"c"),IFERROR(INDEX(Lists!$L$2:$L$12,MATCH(C434,Lists!$I$2:$I$12,0)),"$")&amp;IF(G434=INT(G434),TEXT(G434,"0"),TEXT(G434,"0.00")))&amp;" "&amp;AG434)</f>
        <v/>
      </c>
      <c r="AI434" s="147">
        <f>IF(X434="","",X434*IFERROR(INDEX(Lists!$M$2:$M$12,MATCH(C434,Lists!$I$2:$I$12,0)),1)/Lists!$Q$2)</f>
        <v/>
      </c>
      <c r="AJ434" s="147">
        <f>IF(Y434="","",Y434*IFERROR(INDEX(Lists!$M$2:$M$12,MATCH(C434,Lists!$I$2:$I$12,0)),1)/Lists!$Q$2)</f>
        <v/>
      </c>
      <c r="AK434" s="105" t="n"/>
      <c r="AL434" s="105" t="n"/>
      <c r="AM434" s="105" t="n"/>
      <c r="AN434" s="105" t="n"/>
      <c r="AO434" s="106" t="n"/>
    </row>
    <row r="435" ht="18" customHeight="1" s="74">
      <c r="A435" s="147">
        <f>IF(OR(F435="",C435="",D435=""),"",IFERROR(INDEX(Lists!$J$2:$J$12,MATCH(C435,Lists!$I$2:$I$12,0)),"XX")&amp;"-"&amp;D435&amp;"-"&amp;TEXT(SUMPRODUCT(($C$2:C435=C435)*($D$2:D435=D435)),"0000"))</f>
        <v/>
      </c>
      <c r="B435" s="152" t="n"/>
      <c r="C435" s="152" t="n"/>
      <c r="D435" s="152" t="n"/>
      <c r="E435" s="150" t="n"/>
      <c r="F435" s="152" t="n"/>
      <c r="G435" s="152" t="n"/>
      <c r="H435" s="152" t="n"/>
      <c r="I435" s="152" t="n"/>
      <c r="J435" s="150" t="n"/>
      <c r="K435" s="150" t="n"/>
      <c r="L435" s="150" t="n"/>
      <c r="M435" s="152" t="n"/>
      <c r="N435" s="150" t="n"/>
      <c r="O435" s="150" t="n"/>
      <c r="P435" s="150" t="n"/>
      <c r="Q435" s="151" t="n"/>
      <c r="R435" s="150" t="n"/>
      <c r="S435" s="150" t="n"/>
      <c r="T435" s="150" t="n"/>
      <c r="U435" s="152" t="n"/>
      <c r="V435" s="150" t="n"/>
      <c r="W435" s="150" t="n"/>
      <c r="X435" s="150" t="n"/>
      <c r="Y435" s="150" t="n"/>
      <c r="Z435" s="150" t="n"/>
      <c r="AA435" s="150" t="n"/>
      <c r="AB435" s="150" t="n"/>
      <c r="AC435" s="150" t="n"/>
      <c r="AD435" s="150" t="n"/>
      <c r="AE435" s="150" t="n"/>
      <c r="AF435" s="150" t="n"/>
      <c r="AG435" s="147">
        <f>IF(OR(C435="",G435="",G435=0),"",IFERROR(INDEX(Lists!$K$2:$K$12,MATCH(C435,Lists!$I$2:$I$12,0)),"AUD"))</f>
        <v/>
      </c>
      <c r="AH435" s="147">
        <f>IF(OR(G435="",G435=0),"",IF(G435&lt;1,TEXT(G435*100,"0")&amp;IFERROR(INDEX(Lists!$U$2:$U$12,MATCH(C435,Lists!$I$2:$I$12,0)),"c"),IFERROR(INDEX(Lists!$L$2:$L$12,MATCH(C435,Lists!$I$2:$I$12,0)),"$")&amp;IF(G435=INT(G435),TEXT(G435,"0"),TEXT(G435,"0.00")))&amp;" "&amp;AG435)</f>
        <v/>
      </c>
      <c r="AI435" s="147">
        <f>IF(X435="","",X435*IFERROR(INDEX(Lists!$M$2:$M$12,MATCH(C435,Lists!$I$2:$I$12,0)),1)/Lists!$Q$2)</f>
        <v/>
      </c>
      <c r="AJ435" s="147">
        <f>IF(Y435="","",Y435*IFERROR(INDEX(Lists!$M$2:$M$12,MATCH(C435,Lists!$I$2:$I$12,0)),1)/Lists!$Q$2)</f>
        <v/>
      </c>
      <c r="AK435" s="105" t="n"/>
      <c r="AL435" s="105" t="n"/>
      <c r="AM435" s="105" t="n"/>
      <c r="AN435" s="105" t="n"/>
      <c r="AO435" s="106" t="n"/>
    </row>
    <row r="436" ht="18" customHeight="1" s="74">
      <c r="A436" s="147">
        <f>IF(OR(F436="",C436="",D436=""),"",IFERROR(INDEX(Lists!$J$2:$J$12,MATCH(C436,Lists!$I$2:$I$12,0)),"XX")&amp;"-"&amp;D436&amp;"-"&amp;TEXT(SUMPRODUCT(($C$2:C436=C436)*($D$2:D436=D436)),"0000"))</f>
        <v/>
      </c>
      <c r="B436" s="152" t="n"/>
      <c r="C436" s="152" t="n"/>
      <c r="D436" s="152" t="n"/>
      <c r="E436" s="150" t="n"/>
      <c r="F436" s="152" t="n"/>
      <c r="G436" s="152" t="n"/>
      <c r="H436" s="152" t="n"/>
      <c r="I436" s="152" t="n"/>
      <c r="J436" s="150" t="n"/>
      <c r="K436" s="150" t="n"/>
      <c r="L436" s="150" t="n"/>
      <c r="M436" s="152" t="n"/>
      <c r="N436" s="150" t="n"/>
      <c r="O436" s="150" t="n"/>
      <c r="P436" s="150" t="n"/>
      <c r="Q436" s="151" t="n"/>
      <c r="R436" s="150" t="n"/>
      <c r="S436" s="150" t="n"/>
      <c r="T436" s="150" t="n"/>
      <c r="U436" s="152" t="n"/>
      <c r="V436" s="150" t="n"/>
      <c r="W436" s="150" t="n"/>
      <c r="X436" s="150" t="n"/>
      <c r="Y436" s="150" t="n"/>
      <c r="Z436" s="150" t="n"/>
      <c r="AA436" s="150" t="n"/>
      <c r="AB436" s="150" t="n"/>
      <c r="AC436" s="150" t="n"/>
      <c r="AD436" s="150" t="n"/>
      <c r="AE436" s="150" t="n"/>
      <c r="AF436" s="150" t="n"/>
      <c r="AG436" s="147">
        <f>IF(OR(C436="",G436="",G436=0),"",IFERROR(INDEX(Lists!$K$2:$K$12,MATCH(C436,Lists!$I$2:$I$12,0)),"AUD"))</f>
        <v/>
      </c>
      <c r="AH436" s="147">
        <f>IF(OR(G436="",G436=0),"",IF(G436&lt;1,TEXT(G436*100,"0")&amp;IFERROR(INDEX(Lists!$U$2:$U$12,MATCH(C436,Lists!$I$2:$I$12,0)),"c"),IFERROR(INDEX(Lists!$L$2:$L$12,MATCH(C436,Lists!$I$2:$I$12,0)),"$")&amp;IF(G436=INT(G436),TEXT(G436,"0"),TEXT(G436,"0.00")))&amp;" "&amp;AG436)</f>
        <v/>
      </c>
      <c r="AI436" s="147">
        <f>IF(X436="","",X436*IFERROR(INDEX(Lists!$M$2:$M$12,MATCH(C436,Lists!$I$2:$I$12,0)),1)/Lists!$Q$2)</f>
        <v/>
      </c>
      <c r="AJ436" s="147">
        <f>IF(Y436="","",Y436*IFERROR(INDEX(Lists!$M$2:$M$12,MATCH(C436,Lists!$I$2:$I$12,0)),1)/Lists!$Q$2)</f>
        <v/>
      </c>
      <c r="AK436" s="105" t="n"/>
      <c r="AL436" s="105" t="n"/>
      <c r="AM436" s="105" t="n"/>
      <c r="AN436" s="105" t="n"/>
      <c r="AO436" s="106" t="n"/>
    </row>
    <row r="437" ht="18" customHeight="1" s="74">
      <c r="A437" s="147">
        <f>IF(OR(F437="",C437="",D437=""),"",IFERROR(INDEX(Lists!$J$2:$J$12,MATCH(C437,Lists!$I$2:$I$12,0)),"XX")&amp;"-"&amp;D437&amp;"-"&amp;TEXT(SUMPRODUCT(($C$2:C437=C437)*($D$2:D437=D437)),"0000"))</f>
        <v/>
      </c>
      <c r="B437" s="152" t="n"/>
      <c r="C437" s="152" t="n"/>
      <c r="D437" s="152" t="n"/>
      <c r="E437" s="150" t="n"/>
      <c r="F437" s="152" t="n"/>
      <c r="G437" s="152" t="n"/>
      <c r="H437" s="152" t="n"/>
      <c r="I437" s="152" t="n"/>
      <c r="J437" s="150" t="n"/>
      <c r="K437" s="150" t="n"/>
      <c r="L437" s="150" t="n"/>
      <c r="M437" s="152" t="n"/>
      <c r="N437" s="150" t="n"/>
      <c r="O437" s="150" t="n"/>
      <c r="P437" s="150" t="n"/>
      <c r="Q437" s="151" t="n"/>
      <c r="R437" s="150" t="n"/>
      <c r="S437" s="150" t="n"/>
      <c r="T437" s="150" t="n"/>
      <c r="U437" s="152" t="n"/>
      <c r="V437" s="150" t="n"/>
      <c r="W437" s="150" t="n"/>
      <c r="X437" s="150" t="n"/>
      <c r="Y437" s="150" t="n"/>
      <c r="Z437" s="150" t="n"/>
      <c r="AA437" s="150" t="n"/>
      <c r="AB437" s="150" t="n"/>
      <c r="AC437" s="150" t="n"/>
      <c r="AD437" s="150" t="n"/>
      <c r="AE437" s="150" t="n"/>
      <c r="AF437" s="150" t="n"/>
      <c r="AG437" s="147">
        <f>IF(OR(C437="",G437="",G437=0),"",IFERROR(INDEX(Lists!$K$2:$K$12,MATCH(C437,Lists!$I$2:$I$12,0)),"AUD"))</f>
        <v/>
      </c>
      <c r="AH437" s="147">
        <f>IF(OR(G437="",G437=0),"",IF(G437&lt;1,TEXT(G437*100,"0")&amp;IFERROR(INDEX(Lists!$U$2:$U$12,MATCH(C437,Lists!$I$2:$I$12,0)),"c"),IFERROR(INDEX(Lists!$L$2:$L$12,MATCH(C437,Lists!$I$2:$I$12,0)),"$")&amp;IF(G437=INT(G437),TEXT(G437,"0"),TEXT(G437,"0.00")))&amp;" "&amp;AG437)</f>
        <v/>
      </c>
      <c r="AI437" s="147">
        <f>IF(X437="","",X437*IFERROR(INDEX(Lists!$M$2:$M$12,MATCH(C437,Lists!$I$2:$I$12,0)),1)/Lists!$Q$2)</f>
        <v/>
      </c>
      <c r="AJ437" s="147">
        <f>IF(Y437="","",Y437*IFERROR(INDEX(Lists!$M$2:$M$12,MATCH(C437,Lists!$I$2:$I$12,0)),1)/Lists!$Q$2)</f>
        <v/>
      </c>
      <c r="AK437" s="105" t="n"/>
      <c r="AL437" s="105" t="n"/>
      <c r="AM437" s="105" t="n"/>
      <c r="AN437" s="105" t="n"/>
      <c r="AO437" s="106" t="n"/>
    </row>
    <row r="438" ht="18" customHeight="1" s="74">
      <c r="A438" s="147">
        <f>IF(OR(F438="",C438="",D438=""),"",IFERROR(INDEX(Lists!$J$2:$J$12,MATCH(C438,Lists!$I$2:$I$12,0)),"XX")&amp;"-"&amp;D438&amp;"-"&amp;TEXT(SUMPRODUCT(($C$2:C438=C438)*($D$2:D438=D438)),"0000"))</f>
        <v/>
      </c>
      <c r="B438" s="152" t="n"/>
      <c r="C438" s="152" t="n"/>
      <c r="D438" s="152" t="n"/>
      <c r="E438" s="150" t="n"/>
      <c r="F438" s="152" t="n"/>
      <c r="G438" s="152" t="n"/>
      <c r="H438" s="152" t="n"/>
      <c r="I438" s="152" t="n"/>
      <c r="J438" s="150" t="n"/>
      <c r="K438" s="150" t="n"/>
      <c r="L438" s="150" t="n"/>
      <c r="M438" s="152" t="n"/>
      <c r="N438" s="150" t="n"/>
      <c r="O438" s="150" t="n"/>
      <c r="P438" s="150" t="n"/>
      <c r="Q438" s="151" t="n"/>
      <c r="R438" s="150" t="n"/>
      <c r="S438" s="150" t="n"/>
      <c r="T438" s="150" t="n"/>
      <c r="U438" s="152" t="n"/>
      <c r="V438" s="150" t="n"/>
      <c r="W438" s="150" t="n"/>
      <c r="X438" s="150" t="n"/>
      <c r="Y438" s="150" t="n"/>
      <c r="Z438" s="150" t="n"/>
      <c r="AA438" s="150" t="n"/>
      <c r="AB438" s="150" t="n"/>
      <c r="AC438" s="150" t="n"/>
      <c r="AD438" s="150" t="n"/>
      <c r="AE438" s="150" t="n"/>
      <c r="AF438" s="150" t="n"/>
      <c r="AG438" s="147">
        <f>IF(OR(C438="",G438="",G438=0),"",IFERROR(INDEX(Lists!$K$2:$K$12,MATCH(C438,Lists!$I$2:$I$12,0)),"AUD"))</f>
        <v/>
      </c>
      <c r="AH438" s="147">
        <f>IF(OR(G438="",G438=0),"",IF(G438&lt;1,TEXT(G438*100,"0")&amp;IFERROR(INDEX(Lists!$U$2:$U$12,MATCH(C438,Lists!$I$2:$I$12,0)),"c"),IFERROR(INDEX(Lists!$L$2:$L$12,MATCH(C438,Lists!$I$2:$I$12,0)),"$")&amp;IF(G438=INT(G438),TEXT(G438,"0"),TEXT(G438,"0.00")))&amp;" "&amp;AG438)</f>
        <v/>
      </c>
      <c r="AI438" s="147">
        <f>IF(X438="","",X438*IFERROR(INDEX(Lists!$M$2:$M$12,MATCH(C438,Lists!$I$2:$I$12,0)),1)/Lists!$Q$2)</f>
        <v/>
      </c>
      <c r="AJ438" s="147">
        <f>IF(Y438="","",Y438*IFERROR(INDEX(Lists!$M$2:$M$12,MATCH(C438,Lists!$I$2:$I$12,0)),1)/Lists!$Q$2)</f>
        <v/>
      </c>
      <c r="AK438" s="105" t="n"/>
      <c r="AL438" s="105" t="n"/>
      <c r="AM438" s="105" t="n"/>
      <c r="AN438" s="105" t="n"/>
      <c r="AO438" s="106" t="n"/>
    </row>
    <row r="439" ht="18" customHeight="1" s="74">
      <c r="A439" s="147">
        <f>IF(OR(F439="",C439="",D439=""),"",IFERROR(INDEX(Lists!$J$2:$J$12,MATCH(C439,Lists!$I$2:$I$12,0)),"XX")&amp;"-"&amp;D439&amp;"-"&amp;TEXT(SUMPRODUCT(($C$2:C439=C439)*($D$2:D439=D439)),"0000"))</f>
        <v/>
      </c>
      <c r="B439" s="152" t="n"/>
      <c r="C439" s="152" t="n"/>
      <c r="D439" s="152" t="n"/>
      <c r="E439" s="150" t="n"/>
      <c r="F439" s="152" t="n"/>
      <c r="G439" s="152" t="n"/>
      <c r="H439" s="152" t="n"/>
      <c r="I439" s="152" t="n"/>
      <c r="J439" s="150" t="n"/>
      <c r="K439" s="150" t="n"/>
      <c r="L439" s="150" t="n"/>
      <c r="M439" s="152" t="n"/>
      <c r="N439" s="150" t="n"/>
      <c r="O439" s="150" t="n"/>
      <c r="P439" s="150" t="n"/>
      <c r="Q439" s="151" t="n"/>
      <c r="R439" s="150" t="n"/>
      <c r="S439" s="150" t="n"/>
      <c r="T439" s="150" t="n"/>
      <c r="U439" s="152" t="n"/>
      <c r="V439" s="150" t="n"/>
      <c r="W439" s="150" t="n"/>
      <c r="X439" s="150" t="n"/>
      <c r="Y439" s="150" t="n"/>
      <c r="Z439" s="150" t="n"/>
      <c r="AA439" s="150" t="n"/>
      <c r="AB439" s="150" t="n"/>
      <c r="AC439" s="150" t="n"/>
      <c r="AD439" s="150" t="n"/>
      <c r="AE439" s="150" t="n"/>
      <c r="AF439" s="150" t="n"/>
      <c r="AG439" s="147">
        <f>IF(OR(C439="",G439="",G439=0),"",IFERROR(INDEX(Lists!$K$2:$K$12,MATCH(C439,Lists!$I$2:$I$12,0)),"AUD"))</f>
        <v/>
      </c>
      <c r="AH439" s="147">
        <f>IF(OR(G439="",G439=0),"",IF(G439&lt;1,TEXT(G439*100,"0")&amp;IFERROR(INDEX(Lists!$U$2:$U$12,MATCH(C439,Lists!$I$2:$I$12,0)),"c"),IFERROR(INDEX(Lists!$L$2:$L$12,MATCH(C439,Lists!$I$2:$I$12,0)),"$")&amp;IF(G439=INT(G439),TEXT(G439,"0"),TEXT(G439,"0.00")))&amp;" "&amp;AG439)</f>
        <v/>
      </c>
      <c r="AI439" s="147">
        <f>IF(X439="","",X439*IFERROR(INDEX(Lists!$M$2:$M$12,MATCH(C439,Lists!$I$2:$I$12,0)),1)/Lists!$Q$2)</f>
        <v/>
      </c>
      <c r="AJ439" s="147">
        <f>IF(Y439="","",Y439*IFERROR(INDEX(Lists!$M$2:$M$12,MATCH(C439,Lists!$I$2:$I$12,0)),1)/Lists!$Q$2)</f>
        <v/>
      </c>
      <c r="AK439" s="105" t="n"/>
      <c r="AL439" s="105" t="n"/>
      <c r="AM439" s="105" t="n"/>
      <c r="AN439" s="105" t="n"/>
      <c r="AO439" s="106" t="n"/>
    </row>
    <row r="440" ht="18" customHeight="1" s="74">
      <c r="A440" s="147">
        <f>IF(OR(F440="",C440="",D440=""),"",IFERROR(INDEX(Lists!$J$2:$J$12,MATCH(C440,Lists!$I$2:$I$12,0)),"XX")&amp;"-"&amp;D440&amp;"-"&amp;TEXT(SUMPRODUCT(($C$2:C440=C440)*($D$2:D440=D440)),"0000"))</f>
        <v/>
      </c>
      <c r="B440" s="152" t="n"/>
      <c r="C440" s="152" t="n"/>
      <c r="D440" s="152" t="n"/>
      <c r="E440" s="150" t="n"/>
      <c r="F440" s="152" t="n"/>
      <c r="G440" s="152" t="n"/>
      <c r="H440" s="152" t="n"/>
      <c r="I440" s="152" t="n"/>
      <c r="J440" s="150" t="n"/>
      <c r="K440" s="150" t="n"/>
      <c r="L440" s="150" t="n"/>
      <c r="M440" s="152" t="n"/>
      <c r="N440" s="150" t="n"/>
      <c r="O440" s="150" t="n"/>
      <c r="P440" s="150" t="n"/>
      <c r="Q440" s="151" t="n"/>
      <c r="R440" s="150" t="n"/>
      <c r="S440" s="150" t="n"/>
      <c r="T440" s="150" t="n"/>
      <c r="U440" s="152" t="n"/>
      <c r="V440" s="150" t="n"/>
      <c r="W440" s="150" t="n"/>
      <c r="X440" s="150" t="n"/>
      <c r="Y440" s="150" t="n"/>
      <c r="Z440" s="150" t="n"/>
      <c r="AA440" s="150" t="n"/>
      <c r="AB440" s="150" t="n"/>
      <c r="AC440" s="150" t="n"/>
      <c r="AD440" s="150" t="n"/>
      <c r="AE440" s="150" t="n"/>
      <c r="AF440" s="150" t="n"/>
      <c r="AG440" s="147">
        <f>IF(OR(C440="",G440="",G440=0),"",IFERROR(INDEX(Lists!$K$2:$K$12,MATCH(C440,Lists!$I$2:$I$12,0)),"AUD"))</f>
        <v/>
      </c>
      <c r="AH440" s="147">
        <f>IF(OR(G440="",G440=0),"",IF(G440&lt;1,TEXT(G440*100,"0")&amp;IFERROR(INDEX(Lists!$U$2:$U$12,MATCH(C440,Lists!$I$2:$I$12,0)),"c"),IFERROR(INDEX(Lists!$L$2:$L$12,MATCH(C440,Lists!$I$2:$I$12,0)),"$")&amp;IF(G440=INT(G440),TEXT(G440,"0"),TEXT(G440,"0.00")))&amp;" "&amp;AG440)</f>
        <v/>
      </c>
      <c r="AI440" s="147">
        <f>IF(X440="","",X440*IFERROR(INDEX(Lists!$M$2:$M$12,MATCH(C440,Lists!$I$2:$I$12,0)),1)/Lists!$Q$2)</f>
        <v/>
      </c>
      <c r="AJ440" s="147">
        <f>IF(Y440="","",Y440*IFERROR(INDEX(Lists!$M$2:$M$12,MATCH(C440,Lists!$I$2:$I$12,0)),1)/Lists!$Q$2)</f>
        <v/>
      </c>
      <c r="AK440" s="105" t="n"/>
      <c r="AL440" s="105" t="n"/>
      <c r="AM440" s="105" t="n"/>
      <c r="AN440" s="105" t="n"/>
      <c r="AO440" s="106" t="n"/>
    </row>
    <row r="441" ht="18" customHeight="1" s="74">
      <c r="A441" s="147">
        <f>IF(OR(F441="",C441="",D441=""),"",IFERROR(INDEX(Lists!$J$2:$J$12,MATCH(C441,Lists!$I$2:$I$12,0)),"XX")&amp;"-"&amp;D441&amp;"-"&amp;TEXT(SUMPRODUCT(($C$2:C441=C441)*($D$2:D441=D441)),"0000"))</f>
        <v/>
      </c>
      <c r="B441" s="152" t="n"/>
      <c r="C441" s="152" t="n"/>
      <c r="D441" s="152" t="n"/>
      <c r="E441" s="150" t="n"/>
      <c r="F441" s="152" t="n"/>
      <c r="G441" s="152" t="n"/>
      <c r="H441" s="152" t="n"/>
      <c r="I441" s="152" t="n"/>
      <c r="J441" s="150" t="n"/>
      <c r="K441" s="150" t="n"/>
      <c r="L441" s="150" t="n"/>
      <c r="M441" s="152" t="n"/>
      <c r="N441" s="150" t="n"/>
      <c r="O441" s="150" t="n"/>
      <c r="P441" s="150" t="n"/>
      <c r="Q441" s="151" t="n"/>
      <c r="R441" s="150" t="n"/>
      <c r="S441" s="150" t="n"/>
      <c r="T441" s="150" t="n"/>
      <c r="U441" s="152" t="n"/>
      <c r="V441" s="150" t="n"/>
      <c r="W441" s="150" t="n"/>
      <c r="X441" s="150" t="n"/>
      <c r="Y441" s="150" t="n"/>
      <c r="Z441" s="150" t="n"/>
      <c r="AA441" s="150" t="n"/>
      <c r="AB441" s="150" t="n"/>
      <c r="AC441" s="150" t="n"/>
      <c r="AD441" s="150" t="n"/>
      <c r="AE441" s="150" t="n"/>
      <c r="AF441" s="150" t="n"/>
      <c r="AG441" s="147">
        <f>IF(OR(C441="",G441="",G441=0),"",IFERROR(INDEX(Lists!$K$2:$K$12,MATCH(C441,Lists!$I$2:$I$12,0)),"AUD"))</f>
        <v/>
      </c>
      <c r="AH441" s="147">
        <f>IF(OR(G441="",G441=0),"",IF(G441&lt;1,TEXT(G441*100,"0")&amp;IFERROR(INDEX(Lists!$U$2:$U$12,MATCH(C441,Lists!$I$2:$I$12,0)),"c"),IFERROR(INDEX(Lists!$L$2:$L$12,MATCH(C441,Lists!$I$2:$I$12,0)),"$")&amp;IF(G441=INT(G441),TEXT(G441,"0"),TEXT(G441,"0.00")))&amp;" "&amp;AG441)</f>
        <v/>
      </c>
      <c r="AI441" s="147">
        <f>IF(X441="","",X441*IFERROR(INDEX(Lists!$M$2:$M$12,MATCH(C441,Lists!$I$2:$I$12,0)),1)/Lists!$Q$2)</f>
        <v/>
      </c>
      <c r="AJ441" s="147">
        <f>IF(Y441="","",Y441*IFERROR(INDEX(Lists!$M$2:$M$12,MATCH(C441,Lists!$I$2:$I$12,0)),1)/Lists!$Q$2)</f>
        <v/>
      </c>
      <c r="AK441" s="105" t="n"/>
      <c r="AL441" s="105" t="n"/>
      <c r="AM441" s="105" t="n"/>
      <c r="AN441" s="105" t="n"/>
      <c r="AO441" s="106" t="n"/>
    </row>
    <row r="442" ht="18" customHeight="1" s="74">
      <c r="A442" s="147">
        <f>IF(OR(F442="",C442="",D442=""),"",IFERROR(INDEX(Lists!$J$2:$J$12,MATCH(C442,Lists!$I$2:$I$12,0)),"XX")&amp;"-"&amp;D442&amp;"-"&amp;TEXT(SUMPRODUCT(($C$2:C442=C442)*($D$2:D442=D442)),"0000"))</f>
        <v/>
      </c>
      <c r="B442" s="152" t="n"/>
      <c r="C442" s="152" t="n"/>
      <c r="D442" s="152" t="n"/>
      <c r="E442" s="150" t="n"/>
      <c r="F442" s="152" t="n"/>
      <c r="G442" s="152" t="n"/>
      <c r="H442" s="152" t="n"/>
      <c r="I442" s="152" t="n"/>
      <c r="J442" s="150" t="n"/>
      <c r="K442" s="150" t="n"/>
      <c r="L442" s="150" t="n"/>
      <c r="M442" s="152" t="n"/>
      <c r="N442" s="150" t="n"/>
      <c r="O442" s="150" t="n"/>
      <c r="P442" s="150" t="n"/>
      <c r="Q442" s="151" t="n"/>
      <c r="R442" s="150" t="n"/>
      <c r="S442" s="150" t="n"/>
      <c r="T442" s="150" t="n"/>
      <c r="U442" s="152" t="n"/>
      <c r="V442" s="150" t="n"/>
      <c r="W442" s="150" t="n"/>
      <c r="X442" s="150" t="n"/>
      <c r="Y442" s="150" t="n"/>
      <c r="Z442" s="150" t="n"/>
      <c r="AA442" s="150" t="n"/>
      <c r="AB442" s="150" t="n"/>
      <c r="AC442" s="150" t="n"/>
      <c r="AD442" s="150" t="n"/>
      <c r="AE442" s="150" t="n"/>
      <c r="AF442" s="150" t="n"/>
      <c r="AG442" s="147">
        <f>IF(OR(C442="",G442="",G442=0),"",IFERROR(INDEX(Lists!$K$2:$K$12,MATCH(C442,Lists!$I$2:$I$12,0)),"AUD"))</f>
        <v/>
      </c>
      <c r="AH442" s="147">
        <f>IF(OR(G442="",G442=0),"",IF(G442&lt;1,TEXT(G442*100,"0")&amp;IFERROR(INDEX(Lists!$U$2:$U$12,MATCH(C442,Lists!$I$2:$I$12,0)),"c"),IFERROR(INDEX(Lists!$L$2:$L$12,MATCH(C442,Lists!$I$2:$I$12,0)),"$")&amp;IF(G442=INT(G442),TEXT(G442,"0"),TEXT(G442,"0.00")))&amp;" "&amp;AG442)</f>
        <v/>
      </c>
      <c r="AI442" s="147">
        <f>IF(X442="","",X442*IFERROR(INDEX(Lists!$M$2:$M$12,MATCH(C442,Lists!$I$2:$I$12,0)),1)/Lists!$Q$2)</f>
        <v/>
      </c>
      <c r="AJ442" s="147">
        <f>IF(Y442="","",Y442*IFERROR(INDEX(Lists!$M$2:$M$12,MATCH(C442,Lists!$I$2:$I$12,0)),1)/Lists!$Q$2)</f>
        <v/>
      </c>
      <c r="AK442" s="105" t="n"/>
      <c r="AL442" s="105" t="n"/>
      <c r="AM442" s="105" t="n"/>
      <c r="AN442" s="105" t="n"/>
      <c r="AO442" s="106" t="n"/>
    </row>
    <row r="443" ht="18" customHeight="1" s="74">
      <c r="A443" s="147">
        <f>IF(OR(F443="",C443="",D443=""),"",IFERROR(INDEX(Lists!$J$2:$J$12,MATCH(C443,Lists!$I$2:$I$12,0)),"XX")&amp;"-"&amp;D443&amp;"-"&amp;TEXT(SUMPRODUCT(($C$2:C443=C443)*($D$2:D443=D443)),"0000"))</f>
        <v/>
      </c>
      <c r="B443" s="152" t="n"/>
      <c r="C443" s="152" t="n"/>
      <c r="D443" s="152" t="n"/>
      <c r="E443" s="150" t="n"/>
      <c r="F443" s="152" t="n"/>
      <c r="G443" s="152" t="n"/>
      <c r="H443" s="152" t="n"/>
      <c r="I443" s="152" t="n"/>
      <c r="J443" s="150" t="n"/>
      <c r="K443" s="150" t="n"/>
      <c r="L443" s="150" t="n"/>
      <c r="M443" s="152" t="n"/>
      <c r="N443" s="150" t="n"/>
      <c r="O443" s="150" t="n"/>
      <c r="P443" s="150" t="n"/>
      <c r="Q443" s="151" t="n"/>
      <c r="R443" s="150" t="n"/>
      <c r="S443" s="150" t="n"/>
      <c r="T443" s="150" t="n"/>
      <c r="U443" s="152" t="n"/>
      <c r="V443" s="150" t="n"/>
      <c r="W443" s="150" t="n"/>
      <c r="X443" s="150" t="n"/>
      <c r="Y443" s="150" t="n"/>
      <c r="Z443" s="150" t="n"/>
      <c r="AA443" s="150" t="n"/>
      <c r="AB443" s="150" t="n"/>
      <c r="AC443" s="150" t="n"/>
      <c r="AD443" s="150" t="n"/>
      <c r="AE443" s="150" t="n"/>
      <c r="AF443" s="150" t="n"/>
      <c r="AG443" s="147">
        <f>IF(OR(C443="",G443="",G443=0),"",IFERROR(INDEX(Lists!$K$2:$K$12,MATCH(C443,Lists!$I$2:$I$12,0)),"AUD"))</f>
        <v/>
      </c>
      <c r="AH443" s="147">
        <f>IF(OR(G443="",G443=0),"",IF(G443&lt;1,TEXT(G443*100,"0")&amp;IFERROR(INDEX(Lists!$U$2:$U$12,MATCH(C443,Lists!$I$2:$I$12,0)),"c"),IFERROR(INDEX(Lists!$L$2:$L$12,MATCH(C443,Lists!$I$2:$I$12,0)),"$")&amp;IF(G443=INT(G443),TEXT(G443,"0"),TEXT(G443,"0.00")))&amp;" "&amp;AG443)</f>
        <v/>
      </c>
      <c r="AI443" s="147">
        <f>IF(X443="","",X443*IFERROR(INDEX(Lists!$M$2:$M$12,MATCH(C443,Lists!$I$2:$I$12,0)),1)/Lists!$Q$2)</f>
        <v/>
      </c>
      <c r="AJ443" s="147">
        <f>IF(Y443="","",Y443*IFERROR(INDEX(Lists!$M$2:$M$12,MATCH(C443,Lists!$I$2:$I$12,0)),1)/Lists!$Q$2)</f>
        <v/>
      </c>
      <c r="AK443" s="105" t="n"/>
      <c r="AL443" s="105" t="n"/>
      <c r="AM443" s="105" t="n"/>
      <c r="AN443" s="105" t="n"/>
      <c r="AO443" s="106" t="n"/>
    </row>
    <row r="444" ht="18" customHeight="1" s="74">
      <c r="A444" s="147">
        <f>IF(OR(F444="",C444="",D444=""),"",IFERROR(INDEX(Lists!$J$2:$J$12,MATCH(C444,Lists!$I$2:$I$12,0)),"XX")&amp;"-"&amp;D444&amp;"-"&amp;TEXT(SUMPRODUCT(($C$2:C444=C444)*($D$2:D444=D444)),"0000"))</f>
        <v/>
      </c>
      <c r="B444" s="152" t="n"/>
      <c r="C444" s="152" t="n"/>
      <c r="D444" s="152" t="n"/>
      <c r="E444" s="150" t="n"/>
      <c r="F444" s="152" t="n"/>
      <c r="G444" s="152" t="n"/>
      <c r="H444" s="152" t="n"/>
      <c r="I444" s="152" t="n"/>
      <c r="J444" s="150" t="n"/>
      <c r="K444" s="150" t="n"/>
      <c r="L444" s="150" t="n"/>
      <c r="M444" s="152" t="n"/>
      <c r="N444" s="150" t="n"/>
      <c r="O444" s="150" t="n"/>
      <c r="P444" s="150" t="n"/>
      <c r="Q444" s="151" t="n"/>
      <c r="R444" s="150" t="n"/>
      <c r="S444" s="150" t="n"/>
      <c r="T444" s="150" t="n"/>
      <c r="U444" s="152" t="n"/>
      <c r="V444" s="150" t="n"/>
      <c r="W444" s="150" t="n"/>
      <c r="X444" s="150" t="n"/>
      <c r="Y444" s="150" t="n"/>
      <c r="Z444" s="150" t="n"/>
      <c r="AA444" s="150" t="n"/>
      <c r="AB444" s="150" t="n"/>
      <c r="AC444" s="150" t="n"/>
      <c r="AD444" s="150" t="n"/>
      <c r="AE444" s="150" t="n"/>
      <c r="AF444" s="150" t="n"/>
      <c r="AG444" s="147">
        <f>IF(OR(C444="",G444="",G444=0),"",IFERROR(INDEX(Lists!$K$2:$K$12,MATCH(C444,Lists!$I$2:$I$12,0)),"AUD"))</f>
        <v/>
      </c>
      <c r="AH444" s="147">
        <f>IF(OR(G444="",G444=0),"",IF(G444&lt;1,TEXT(G444*100,"0")&amp;IFERROR(INDEX(Lists!$U$2:$U$12,MATCH(C444,Lists!$I$2:$I$12,0)),"c"),IFERROR(INDEX(Lists!$L$2:$L$12,MATCH(C444,Lists!$I$2:$I$12,0)),"$")&amp;IF(G444=INT(G444),TEXT(G444,"0"),TEXT(G444,"0.00")))&amp;" "&amp;AG444)</f>
        <v/>
      </c>
      <c r="AI444" s="147">
        <f>IF(X444="","",X444*IFERROR(INDEX(Lists!$M$2:$M$12,MATCH(C444,Lists!$I$2:$I$12,0)),1)/Lists!$Q$2)</f>
        <v/>
      </c>
      <c r="AJ444" s="147">
        <f>IF(Y444="","",Y444*IFERROR(INDEX(Lists!$M$2:$M$12,MATCH(C444,Lists!$I$2:$I$12,0)),1)/Lists!$Q$2)</f>
        <v/>
      </c>
      <c r="AK444" s="105" t="n"/>
      <c r="AL444" s="105" t="n"/>
      <c r="AM444" s="105" t="n"/>
      <c r="AN444" s="105" t="n"/>
      <c r="AO444" s="106" t="n"/>
    </row>
    <row r="445" ht="18" customHeight="1" s="74">
      <c r="A445" s="147">
        <f>IF(OR(F445="",C445="",D445=""),"",IFERROR(INDEX(Lists!$J$2:$J$12,MATCH(C445,Lists!$I$2:$I$12,0)),"XX")&amp;"-"&amp;D445&amp;"-"&amp;TEXT(SUMPRODUCT(($C$2:C445=C445)*($D$2:D445=D445)),"0000"))</f>
        <v/>
      </c>
      <c r="B445" s="152" t="n"/>
      <c r="C445" s="152" t="n"/>
      <c r="D445" s="152" t="n"/>
      <c r="E445" s="150" t="n"/>
      <c r="F445" s="152" t="n"/>
      <c r="G445" s="152" t="n"/>
      <c r="H445" s="152" t="n"/>
      <c r="I445" s="152" t="n"/>
      <c r="J445" s="150" t="n"/>
      <c r="K445" s="150" t="n"/>
      <c r="L445" s="150" t="n"/>
      <c r="M445" s="152" t="n"/>
      <c r="N445" s="150" t="n"/>
      <c r="O445" s="150" t="n"/>
      <c r="P445" s="150" t="n"/>
      <c r="Q445" s="151" t="n"/>
      <c r="R445" s="150" t="n"/>
      <c r="S445" s="150" t="n"/>
      <c r="T445" s="150" t="n"/>
      <c r="U445" s="152" t="n"/>
      <c r="V445" s="150" t="n"/>
      <c r="W445" s="150" t="n"/>
      <c r="X445" s="150" t="n"/>
      <c r="Y445" s="150" t="n"/>
      <c r="Z445" s="150" t="n"/>
      <c r="AA445" s="150" t="n"/>
      <c r="AB445" s="150" t="n"/>
      <c r="AC445" s="150" t="n"/>
      <c r="AD445" s="150" t="n"/>
      <c r="AE445" s="150" t="n"/>
      <c r="AF445" s="150" t="n"/>
      <c r="AG445" s="147">
        <f>IF(OR(C445="",G445="",G445=0),"",IFERROR(INDEX(Lists!$K$2:$K$12,MATCH(C445,Lists!$I$2:$I$12,0)),"AUD"))</f>
        <v/>
      </c>
      <c r="AH445" s="147">
        <f>IF(OR(G445="",G445=0),"",IF(G445&lt;1,TEXT(G445*100,"0")&amp;IFERROR(INDEX(Lists!$U$2:$U$12,MATCH(C445,Lists!$I$2:$I$12,0)),"c"),IFERROR(INDEX(Lists!$L$2:$L$12,MATCH(C445,Lists!$I$2:$I$12,0)),"$")&amp;IF(G445=INT(G445),TEXT(G445,"0"),TEXT(G445,"0.00")))&amp;" "&amp;AG445)</f>
        <v/>
      </c>
      <c r="AI445" s="147">
        <f>IF(X445="","",X445*IFERROR(INDEX(Lists!$M$2:$M$12,MATCH(C445,Lists!$I$2:$I$12,0)),1)/Lists!$Q$2)</f>
        <v/>
      </c>
      <c r="AJ445" s="147">
        <f>IF(Y445="","",Y445*IFERROR(INDEX(Lists!$M$2:$M$12,MATCH(C445,Lists!$I$2:$I$12,0)),1)/Lists!$Q$2)</f>
        <v/>
      </c>
      <c r="AK445" s="105" t="n"/>
      <c r="AL445" s="105" t="n"/>
      <c r="AM445" s="105" t="n"/>
      <c r="AN445" s="105" t="n"/>
      <c r="AO445" s="106" t="n"/>
    </row>
    <row r="446" ht="18" customHeight="1" s="74">
      <c r="A446" s="147">
        <f>IF(OR(F446="",C446="",D446=""),"",IFERROR(INDEX(Lists!$J$2:$J$12,MATCH(C446,Lists!$I$2:$I$12,0)),"XX")&amp;"-"&amp;D446&amp;"-"&amp;TEXT(SUMPRODUCT(($C$2:C446=C446)*($D$2:D446=D446)),"0000"))</f>
        <v/>
      </c>
      <c r="B446" s="152" t="n"/>
      <c r="C446" s="152" t="n"/>
      <c r="D446" s="152" t="n"/>
      <c r="E446" s="150" t="n"/>
      <c r="F446" s="152" t="n"/>
      <c r="G446" s="152" t="n"/>
      <c r="H446" s="152" t="n"/>
      <c r="I446" s="152" t="n"/>
      <c r="J446" s="150" t="n"/>
      <c r="K446" s="150" t="n"/>
      <c r="L446" s="150" t="n"/>
      <c r="M446" s="152" t="n"/>
      <c r="N446" s="150" t="n"/>
      <c r="O446" s="150" t="n"/>
      <c r="P446" s="150" t="n"/>
      <c r="Q446" s="151" t="n"/>
      <c r="R446" s="150" t="n"/>
      <c r="S446" s="150" t="n"/>
      <c r="T446" s="150" t="n"/>
      <c r="U446" s="152" t="n"/>
      <c r="V446" s="150" t="n"/>
      <c r="W446" s="150" t="n"/>
      <c r="X446" s="150" t="n"/>
      <c r="Y446" s="150" t="n"/>
      <c r="Z446" s="150" t="n"/>
      <c r="AA446" s="150" t="n"/>
      <c r="AB446" s="150" t="n"/>
      <c r="AC446" s="150" t="n"/>
      <c r="AD446" s="150" t="n"/>
      <c r="AE446" s="150" t="n"/>
      <c r="AF446" s="150" t="n"/>
      <c r="AG446" s="147">
        <f>IF(OR(C446="",G446="",G446=0),"",IFERROR(INDEX(Lists!$K$2:$K$12,MATCH(C446,Lists!$I$2:$I$12,0)),"AUD"))</f>
        <v/>
      </c>
      <c r="AH446" s="147">
        <f>IF(OR(G446="",G446=0),"",IF(G446&lt;1,TEXT(G446*100,"0")&amp;IFERROR(INDEX(Lists!$U$2:$U$12,MATCH(C446,Lists!$I$2:$I$12,0)),"c"),IFERROR(INDEX(Lists!$L$2:$L$12,MATCH(C446,Lists!$I$2:$I$12,0)),"$")&amp;IF(G446=INT(G446),TEXT(G446,"0"),TEXT(G446,"0.00")))&amp;" "&amp;AG446)</f>
        <v/>
      </c>
      <c r="AI446" s="147">
        <f>IF(X446="","",X446*IFERROR(INDEX(Lists!$M$2:$M$12,MATCH(C446,Lists!$I$2:$I$12,0)),1)/Lists!$Q$2)</f>
        <v/>
      </c>
      <c r="AJ446" s="147">
        <f>IF(Y446="","",Y446*IFERROR(INDEX(Lists!$M$2:$M$12,MATCH(C446,Lists!$I$2:$I$12,0)),1)/Lists!$Q$2)</f>
        <v/>
      </c>
      <c r="AK446" s="105" t="n"/>
      <c r="AL446" s="105" t="n"/>
      <c r="AM446" s="105" t="n"/>
      <c r="AN446" s="105" t="n"/>
      <c r="AO446" s="106" t="n"/>
    </row>
    <row r="447" ht="18" customHeight="1" s="74">
      <c r="A447" s="147">
        <f>IF(OR(F447="",C447="",D447=""),"",IFERROR(INDEX(Lists!$J$2:$J$12,MATCH(C447,Lists!$I$2:$I$12,0)),"XX")&amp;"-"&amp;D447&amp;"-"&amp;TEXT(SUMPRODUCT(($C$2:C447=C447)*($D$2:D447=D447)),"0000"))</f>
        <v/>
      </c>
      <c r="B447" s="152" t="n"/>
      <c r="C447" s="152" t="n"/>
      <c r="D447" s="152" t="n"/>
      <c r="E447" s="150" t="n"/>
      <c r="F447" s="152" t="n"/>
      <c r="G447" s="152" t="n"/>
      <c r="H447" s="152" t="n"/>
      <c r="I447" s="152" t="n"/>
      <c r="J447" s="150" t="n"/>
      <c r="K447" s="150" t="n"/>
      <c r="L447" s="150" t="n"/>
      <c r="M447" s="152" t="n"/>
      <c r="N447" s="150" t="n"/>
      <c r="O447" s="150" t="n"/>
      <c r="P447" s="150" t="n"/>
      <c r="Q447" s="151" t="n"/>
      <c r="R447" s="150" t="n"/>
      <c r="S447" s="150" t="n"/>
      <c r="T447" s="150" t="n"/>
      <c r="U447" s="152" t="n"/>
      <c r="V447" s="150" t="n"/>
      <c r="W447" s="150" t="n"/>
      <c r="X447" s="150" t="n"/>
      <c r="Y447" s="150" t="n"/>
      <c r="Z447" s="150" t="n"/>
      <c r="AA447" s="150" t="n"/>
      <c r="AB447" s="150" t="n"/>
      <c r="AC447" s="150" t="n"/>
      <c r="AD447" s="150" t="n"/>
      <c r="AE447" s="150" t="n"/>
      <c r="AF447" s="150" t="n"/>
      <c r="AG447" s="147">
        <f>IF(OR(C447="",G447="",G447=0),"",IFERROR(INDEX(Lists!$K$2:$K$12,MATCH(C447,Lists!$I$2:$I$12,0)),"AUD"))</f>
        <v/>
      </c>
      <c r="AH447" s="147">
        <f>IF(OR(G447="",G447=0),"",IF(G447&lt;1,TEXT(G447*100,"0")&amp;IFERROR(INDEX(Lists!$U$2:$U$12,MATCH(C447,Lists!$I$2:$I$12,0)),"c"),IFERROR(INDEX(Lists!$L$2:$L$12,MATCH(C447,Lists!$I$2:$I$12,0)),"$")&amp;IF(G447=INT(G447),TEXT(G447,"0"),TEXT(G447,"0.00")))&amp;" "&amp;AG447)</f>
        <v/>
      </c>
      <c r="AI447" s="147">
        <f>IF(X447="","",X447*IFERROR(INDEX(Lists!$M$2:$M$12,MATCH(C447,Lists!$I$2:$I$12,0)),1)/Lists!$Q$2)</f>
        <v/>
      </c>
      <c r="AJ447" s="147">
        <f>IF(Y447="","",Y447*IFERROR(INDEX(Lists!$M$2:$M$12,MATCH(C447,Lists!$I$2:$I$12,0)),1)/Lists!$Q$2)</f>
        <v/>
      </c>
      <c r="AK447" s="105" t="n"/>
      <c r="AL447" s="105" t="n"/>
      <c r="AM447" s="105" t="n"/>
      <c r="AN447" s="105" t="n"/>
      <c r="AO447" s="106" t="n"/>
    </row>
    <row r="448" ht="18" customHeight="1" s="74">
      <c r="A448" s="147">
        <f>IF(OR(F448="",C448="",D448=""),"",IFERROR(INDEX(Lists!$J$2:$J$12,MATCH(C448,Lists!$I$2:$I$12,0)),"XX")&amp;"-"&amp;D448&amp;"-"&amp;TEXT(SUMPRODUCT(($C$2:C448=C448)*($D$2:D448=D448)),"0000"))</f>
        <v/>
      </c>
      <c r="B448" s="152" t="n"/>
      <c r="C448" s="152" t="n"/>
      <c r="D448" s="152" t="n"/>
      <c r="E448" s="150" t="n"/>
      <c r="F448" s="152" t="n"/>
      <c r="G448" s="152" t="n"/>
      <c r="H448" s="152" t="n"/>
      <c r="I448" s="152" t="n"/>
      <c r="J448" s="150" t="n"/>
      <c r="K448" s="150" t="n"/>
      <c r="L448" s="150" t="n"/>
      <c r="M448" s="152" t="n"/>
      <c r="N448" s="150" t="n"/>
      <c r="O448" s="150" t="n"/>
      <c r="P448" s="150" t="n"/>
      <c r="Q448" s="151" t="n"/>
      <c r="R448" s="150" t="n"/>
      <c r="S448" s="150" t="n"/>
      <c r="T448" s="150" t="n"/>
      <c r="U448" s="152" t="n"/>
      <c r="V448" s="150" t="n"/>
      <c r="W448" s="150" t="n"/>
      <c r="X448" s="150" t="n"/>
      <c r="Y448" s="150" t="n"/>
      <c r="Z448" s="150" t="n"/>
      <c r="AA448" s="150" t="n"/>
      <c r="AB448" s="150" t="n"/>
      <c r="AC448" s="150" t="n"/>
      <c r="AD448" s="150" t="n"/>
      <c r="AE448" s="150" t="n"/>
      <c r="AF448" s="150" t="n"/>
      <c r="AG448" s="147">
        <f>IF(OR(C448="",G448="",G448=0),"",IFERROR(INDEX(Lists!$K$2:$K$12,MATCH(C448,Lists!$I$2:$I$12,0)),"AUD"))</f>
        <v/>
      </c>
      <c r="AH448" s="147">
        <f>IF(OR(G448="",G448=0),"",IF(G448&lt;1,TEXT(G448*100,"0")&amp;IFERROR(INDEX(Lists!$U$2:$U$12,MATCH(C448,Lists!$I$2:$I$12,0)),"c"),IFERROR(INDEX(Lists!$L$2:$L$12,MATCH(C448,Lists!$I$2:$I$12,0)),"$")&amp;IF(G448=INT(G448),TEXT(G448,"0"),TEXT(G448,"0.00")))&amp;" "&amp;AG448)</f>
        <v/>
      </c>
      <c r="AI448" s="147">
        <f>IF(X448="","",X448*IFERROR(INDEX(Lists!$M$2:$M$12,MATCH(C448,Lists!$I$2:$I$12,0)),1)/Lists!$Q$2)</f>
        <v/>
      </c>
      <c r="AJ448" s="147">
        <f>IF(Y448="","",Y448*IFERROR(INDEX(Lists!$M$2:$M$12,MATCH(C448,Lists!$I$2:$I$12,0)),1)/Lists!$Q$2)</f>
        <v/>
      </c>
      <c r="AK448" s="105" t="n"/>
      <c r="AL448" s="105" t="n"/>
      <c r="AM448" s="105" t="n"/>
      <c r="AN448" s="105" t="n"/>
      <c r="AO448" s="106" t="n"/>
    </row>
    <row r="449" ht="18" customHeight="1" s="74">
      <c r="A449" s="147">
        <f>IF(OR(F449="",C449="",D449=""),"",IFERROR(INDEX(Lists!$J$2:$J$12,MATCH(C449,Lists!$I$2:$I$12,0)),"XX")&amp;"-"&amp;D449&amp;"-"&amp;TEXT(SUMPRODUCT(($C$2:C449=C449)*($D$2:D449=D449)),"0000"))</f>
        <v/>
      </c>
      <c r="B449" s="152" t="n"/>
      <c r="C449" s="152" t="n"/>
      <c r="D449" s="152" t="n"/>
      <c r="E449" s="150" t="n"/>
      <c r="F449" s="152" t="n"/>
      <c r="G449" s="152" t="n"/>
      <c r="H449" s="152" t="n"/>
      <c r="I449" s="152" t="n"/>
      <c r="J449" s="150" t="n"/>
      <c r="K449" s="150" t="n"/>
      <c r="L449" s="150" t="n"/>
      <c r="M449" s="152" t="n"/>
      <c r="N449" s="150" t="n"/>
      <c r="O449" s="150" t="n"/>
      <c r="P449" s="150" t="n"/>
      <c r="Q449" s="151" t="n"/>
      <c r="R449" s="150" t="n"/>
      <c r="S449" s="150" t="n"/>
      <c r="T449" s="150" t="n"/>
      <c r="U449" s="152" t="n"/>
      <c r="V449" s="150" t="n"/>
      <c r="W449" s="150" t="n"/>
      <c r="X449" s="150" t="n"/>
      <c r="Y449" s="150" t="n"/>
      <c r="Z449" s="150" t="n"/>
      <c r="AA449" s="150" t="n"/>
      <c r="AB449" s="150" t="n"/>
      <c r="AC449" s="150" t="n"/>
      <c r="AD449" s="150" t="n"/>
      <c r="AE449" s="150" t="n"/>
      <c r="AF449" s="150" t="n"/>
      <c r="AG449" s="147">
        <f>IF(OR(C449="",G449="",G449=0),"",IFERROR(INDEX(Lists!$K$2:$K$12,MATCH(C449,Lists!$I$2:$I$12,0)),"AUD"))</f>
        <v/>
      </c>
      <c r="AH449" s="147">
        <f>IF(OR(G449="",G449=0),"",IF(G449&lt;1,TEXT(G449*100,"0")&amp;IFERROR(INDEX(Lists!$U$2:$U$12,MATCH(C449,Lists!$I$2:$I$12,0)),"c"),IFERROR(INDEX(Lists!$L$2:$L$12,MATCH(C449,Lists!$I$2:$I$12,0)),"$")&amp;IF(G449=INT(G449),TEXT(G449,"0"),TEXT(G449,"0.00")))&amp;" "&amp;AG449)</f>
        <v/>
      </c>
      <c r="AI449" s="147">
        <f>IF(X449="","",X449*IFERROR(INDEX(Lists!$M$2:$M$12,MATCH(C449,Lists!$I$2:$I$12,0)),1)/Lists!$Q$2)</f>
        <v/>
      </c>
      <c r="AJ449" s="147">
        <f>IF(Y449="","",Y449*IFERROR(INDEX(Lists!$M$2:$M$12,MATCH(C449,Lists!$I$2:$I$12,0)),1)/Lists!$Q$2)</f>
        <v/>
      </c>
      <c r="AK449" s="105" t="n"/>
      <c r="AL449" s="105" t="n"/>
      <c r="AM449" s="105" t="n"/>
      <c r="AN449" s="105" t="n"/>
      <c r="AO449" s="106" t="n"/>
    </row>
    <row r="450" ht="18" customHeight="1" s="74">
      <c r="A450" s="147">
        <f>IF(OR(F450="",C450="",D450=""),"",IFERROR(INDEX(Lists!$J$2:$J$12,MATCH(C450,Lists!$I$2:$I$12,0)),"XX")&amp;"-"&amp;D450&amp;"-"&amp;TEXT(SUMPRODUCT(($C$2:C450=C450)*($D$2:D450=D450)),"0000"))</f>
        <v/>
      </c>
      <c r="B450" s="152" t="n"/>
      <c r="C450" s="152" t="n"/>
      <c r="D450" s="152" t="n"/>
      <c r="E450" s="150" t="n"/>
      <c r="F450" s="152" t="n"/>
      <c r="G450" s="152" t="n"/>
      <c r="H450" s="152" t="n"/>
      <c r="I450" s="152" t="n"/>
      <c r="J450" s="150" t="n"/>
      <c r="K450" s="150" t="n"/>
      <c r="L450" s="150" t="n"/>
      <c r="M450" s="152" t="n"/>
      <c r="N450" s="150" t="n"/>
      <c r="O450" s="150" t="n"/>
      <c r="P450" s="150" t="n"/>
      <c r="Q450" s="151" t="n"/>
      <c r="R450" s="150" t="n"/>
      <c r="S450" s="150" t="n"/>
      <c r="T450" s="150" t="n"/>
      <c r="U450" s="152" t="n"/>
      <c r="V450" s="150" t="n"/>
      <c r="W450" s="150" t="n"/>
      <c r="X450" s="150" t="n"/>
      <c r="Y450" s="150" t="n"/>
      <c r="Z450" s="150" t="n"/>
      <c r="AA450" s="150" t="n"/>
      <c r="AB450" s="150" t="n"/>
      <c r="AC450" s="150" t="n"/>
      <c r="AD450" s="150" t="n"/>
      <c r="AE450" s="150" t="n"/>
      <c r="AF450" s="150" t="n"/>
      <c r="AG450" s="147">
        <f>IF(OR(C450="",G450="",G450=0),"",IFERROR(INDEX(Lists!$K$2:$K$12,MATCH(C450,Lists!$I$2:$I$12,0)),"AUD"))</f>
        <v/>
      </c>
      <c r="AH450" s="147">
        <f>IF(OR(G450="",G450=0),"",IF(G450&lt;1,TEXT(G450*100,"0")&amp;IFERROR(INDEX(Lists!$U$2:$U$12,MATCH(C450,Lists!$I$2:$I$12,0)),"c"),IFERROR(INDEX(Lists!$L$2:$L$12,MATCH(C450,Lists!$I$2:$I$12,0)),"$")&amp;IF(G450=INT(G450),TEXT(G450,"0"),TEXT(G450,"0.00")))&amp;" "&amp;AG450)</f>
        <v/>
      </c>
      <c r="AI450" s="147">
        <f>IF(X450="","",X450*IFERROR(INDEX(Lists!$M$2:$M$12,MATCH(C450,Lists!$I$2:$I$12,0)),1)/Lists!$Q$2)</f>
        <v/>
      </c>
      <c r="AJ450" s="147">
        <f>IF(Y450="","",Y450*IFERROR(INDEX(Lists!$M$2:$M$12,MATCH(C450,Lists!$I$2:$I$12,0)),1)/Lists!$Q$2)</f>
        <v/>
      </c>
      <c r="AK450" s="105" t="n"/>
      <c r="AL450" s="105" t="n"/>
      <c r="AM450" s="105" t="n"/>
      <c r="AN450" s="105" t="n"/>
      <c r="AO450" s="106" t="n"/>
    </row>
    <row r="451" ht="18" customHeight="1" s="74">
      <c r="A451" s="147">
        <f>IF(OR(F451="",C451="",D451=""),"",IFERROR(INDEX(Lists!$J$2:$J$12,MATCH(C451,Lists!$I$2:$I$12,0)),"XX")&amp;"-"&amp;D451&amp;"-"&amp;TEXT(SUMPRODUCT(($C$2:C451=C451)*($D$2:D451=D451)),"0000"))</f>
        <v/>
      </c>
      <c r="B451" s="152" t="n"/>
      <c r="C451" s="152" t="n"/>
      <c r="D451" s="152" t="n"/>
      <c r="E451" s="150" t="n"/>
      <c r="F451" s="152" t="n"/>
      <c r="G451" s="152" t="n"/>
      <c r="H451" s="152" t="n"/>
      <c r="I451" s="152" t="n"/>
      <c r="J451" s="150" t="n"/>
      <c r="K451" s="150" t="n"/>
      <c r="L451" s="150" t="n"/>
      <c r="M451" s="152" t="n"/>
      <c r="N451" s="150" t="n"/>
      <c r="O451" s="150" t="n"/>
      <c r="P451" s="150" t="n"/>
      <c r="Q451" s="151" t="n"/>
      <c r="R451" s="150" t="n"/>
      <c r="S451" s="150" t="n"/>
      <c r="T451" s="150" t="n"/>
      <c r="U451" s="152" t="n"/>
      <c r="V451" s="150" t="n"/>
      <c r="W451" s="150" t="n"/>
      <c r="X451" s="150" t="n"/>
      <c r="Y451" s="150" t="n"/>
      <c r="Z451" s="150" t="n"/>
      <c r="AA451" s="150" t="n"/>
      <c r="AB451" s="150" t="n"/>
      <c r="AC451" s="150" t="n"/>
      <c r="AD451" s="150" t="n"/>
      <c r="AE451" s="150" t="n"/>
      <c r="AF451" s="150" t="n"/>
      <c r="AG451" s="147">
        <f>IF(OR(C451="",G451="",G451=0),"",IFERROR(INDEX(Lists!$K$2:$K$12,MATCH(C451,Lists!$I$2:$I$12,0)),"AUD"))</f>
        <v/>
      </c>
      <c r="AH451" s="147">
        <f>IF(OR(G451="",G451=0),"",IF(G451&lt;1,TEXT(G451*100,"0")&amp;IFERROR(INDEX(Lists!$U$2:$U$12,MATCH(C451,Lists!$I$2:$I$12,0)),"c"),IFERROR(INDEX(Lists!$L$2:$L$12,MATCH(C451,Lists!$I$2:$I$12,0)),"$")&amp;IF(G451=INT(G451),TEXT(G451,"0"),TEXT(G451,"0.00")))&amp;" "&amp;AG451)</f>
        <v/>
      </c>
      <c r="AI451" s="147">
        <f>IF(X451="","",X451*IFERROR(INDEX(Lists!$M$2:$M$12,MATCH(C451,Lists!$I$2:$I$12,0)),1)/Lists!$Q$2)</f>
        <v/>
      </c>
      <c r="AJ451" s="147">
        <f>IF(Y451="","",Y451*IFERROR(INDEX(Lists!$M$2:$M$12,MATCH(C451,Lists!$I$2:$I$12,0)),1)/Lists!$Q$2)</f>
        <v/>
      </c>
      <c r="AK451" s="105" t="n"/>
      <c r="AL451" s="105" t="n"/>
      <c r="AM451" s="105" t="n"/>
      <c r="AN451" s="105" t="n"/>
      <c r="AO451" s="106" t="n"/>
    </row>
    <row r="452" ht="18" customHeight="1" s="74">
      <c r="A452" s="147">
        <f>IF(OR(F452="",C452="",D452=""),"",IFERROR(INDEX(Lists!$J$2:$J$12,MATCH(C452,Lists!$I$2:$I$12,0)),"XX")&amp;"-"&amp;D452&amp;"-"&amp;TEXT(SUMPRODUCT(($C$2:C452=C452)*($D$2:D452=D452)),"0000"))</f>
        <v/>
      </c>
      <c r="B452" s="152" t="n"/>
      <c r="C452" s="152" t="n"/>
      <c r="D452" s="152" t="n"/>
      <c r="E452" s="150" t="n"/>
      <c r="F452" s="152" t="n"/>
      <c r="G452" s="152" t="n"/>
      <c r="H452" s="152" t="n"/>
      <c r="I452" s="152" t="n"/>
      <c r="J452" s="150" t="n"/>
      <c r="K452" s="150" t="n"/>
      <c r="L452" s="150" t="n"/>
      <c r="M452" s="152" t="n"/>
      <c r="N452" s="150" t="n"/>
      <c r="O452" s="150" t="n"/>
      <c r="P452" s="150" t="n"/>
      <c r="Q452" s="151" t="n"/>
      <c r="R452" s="150" t="n"/>
      <c r="S452" s="150" t="n"/>
      <c r="T452" s="150" t="n"/>
      <c r="U452" s="152" t="n"/>
      <c r="V452" s="150" t="n"/>
      <c r="W452" s="150" t="n"/>
      <c r="X452" s="150" t="n"/>
      <c r="Y452" s="150" t="n"/>
      <c r="Z452" s="150" t="n"/>
      <c r="AA452" s="150" t="n"/>
      <c r="AB452" s="150" t="n"/>
      <c r="AC452" s="150" t="n"/>
      <c r="AD452" s="150" t="n"/>
      <c r="AE452" s="150" t="n"/>
      <c r="AF452" s="150" t="n"/>
      <c r="AG452" s="147">
        <f>IF(OR(C452="",G452="",G452=0),"",IFERROR(INDEX(Lists!$K$2:$K$12,MATCH(C452,Lists!$I$2:$I$12,0)),"AUD"))</f>
        <v/>
      </c>
      <c r="AH452" s="147">
        <f>IF(OR(G452="",G452=0),"",IF(G452&lt;1,TEXT(G452*100,"0")&amp;IFERROR(INDEX(Lists!$U$2:$U$12,MATCH(C452,Lists!$I$2:$I$12,0)),"c"),IFERROR(INDEX(Lists!$L$2:$L$12,MATCH(C452,Lists!$I$2:$I$12,0)),"$")&amp;IF(G452=INT(G452),TEXT(G452,"0"),TEXT(G452,"0.00")))&amp;" "&amp;AG452)</f>
        <v/>
      </c>
      <c r="AI452" s="147">
        <f>IF(X452="","",X452*IFERROR(INDEX(Lists!$M$2:$M$12,MATCH(C452,Lists!$I$2:$I$12,0)),1)/Lists!$Q$2)</f>
        <v/>
      </c>
      <c r="AJ452" s="147">
        <f>IF(Y452="","",Y452*IFERROR(INDEX(Lists!$M$2:$M$12,MATCH(C452,Lists!$I$2:$I$12,0)),1)/Lists!$Q$2)</f>
        <v/>
      </c>
      <c r="AK452" s="105" t="n"/>
      <c r="AL452" s="105" t="n"/>
      <c r="AM452" s="105" t="n"/>
      <c r="AN452" s="105" t="n"/>
      <c r="AO452" s="106" t="n"/>
    </row>
    <row r="453" ht="18" customHeight="1" s="74">
      <c r="A453" s="147">
        <f>IF(OR(F453="",C453="",D453=""),"",IFERROR(INDEX(Lists!$J$2:$J$12,MATCH(C453,Lists!$I$2:$I$12,0)),"XX")&amp;"-"&amp;D453&amp;"-"&amp;TEXT(SUMPRODUCT(($C$2:C453=C453)*($D$2:D453=D453)),"0000"))</f>
        <v/>
      </c>
      <c r="B453" s="152" t="n"/>
      <c r="C453" s="152" t="n"/>
      <c r="D453" s="152" t="n"/>
      <c r="E453" s="150" t="n"/>
      <c r="F453" s="152" t="n"/>
      <c r="G453" s="152" t="n"/>
      <c r="H453" s="152" t="n"/>
      <c r="I453" s="152" t="n"/>
      <c r="J453" s="150" t="n"/>
      <c r="K453" s="150" t="n"/>
      <c r="L453" s="150" t="n"/>
      <c r="M453" s="152" t="n"/>
      <c r="N453" s="150" t="n"/>
      <c r="O453" s="150" t="n"/>
      <c r="P453" s="150" t="n"/>
      <c r="Q453" s="151" t="n"/>
      <c r="R453" s="150" t="n"/>
      <c r="S453" s="150" t="n"/>
      <c r="T453" s="150" t="n"/>
      <c r="U453" s="152" t="n"/>
      <c r="V453" s="150" t="n"/>
      <c r="W453" s="150" t="n"/>
      <c r="X453" s="150" t="n"/>
      <c r="Y453" s="150" t="n"/>
      <c r="Z453" s="150" t="n"/>
      <c r="AA453" s="150" t="n"/>
      <c r="AB453" s="150" t="n"/>
      <c r="AC453" s="150" t="n"/>
      <c r="AD453" s="150" t="n"/>
      <c r="AE453" s="150" t="n"/>
      <c r="AF453" s="150" t="n"/>
      <c r="AG453" s="147">
        <f>IF(OR(C453="",G453="",G453=0),"",IFERROR(INDEX(Lists!$K$2:$K$12,MATCH(C453,Lists!$I$2:$I$12,0)),"AUD"))</f>
        <v/>
      </c>
      <c r="AH453" s="147">
        <f>IF(OR(G453="",G453=0),"",IF(G453&lt;1,TEXT(G453*100,"0")&amp;IFERROR(INDEX(Lists!$U$2:$U$12,MATCH(C453,Lists!$I$2:$I$12,0)),"c"),IFERROR(INDEX(Lists!$L$2:$L$12,MATCH(C453,Lists!$I$2:$I$12,0)),"$")&amp;IF(G453=INT(G453),TEXT(G453,"0"),TEXT(G453,"0.00")))&amp;" "&amp;AG453)</f>
        <v/>
      </c>
      <c r="AI453" s="147">
        <f>IF(X453="","",X453*IFERROR(INDEX(Lists!$M$2:$M$12,MATCH(C453,Lists!$I$2:$I$12,0)),1)/Lists!$Q$2)</f>
        <v/>
      </c>
      <c r="AJ453" s="147">
        <f>IF(Y453="","",Y453*IFERROR(INDEX(Lists!$M$2:$M$12,MATCH(C453,Lists!$I$2:$I$12,0)),1)/Lists!$Q$2)</f>
        <v/>
      </c>
      <c r="AK453" s="105" t="n"/>
      <c r="AL453" s="105" t="n"/>
      <c r="AM453" s="105" t="n"/>
      <c r="AN453" s="105" t="n"/>
      <c r="AO453" s="106" t="n"/>
    </row>
    <row r="454" ht="18" customHeight="1" s="74">
      <c r="A454" s="147">
        <f>IF(OR(F454="",C454="",D454=""),"",IFERROR(INDEX(Lists!$J$2:$J$12,MATCH(C454,Lists!$I$2:$I$12,0)),"XX")&amp;"-"&amp;D454&amp;"-"&amp;TEXT(SUMPRODUCT(($C$2:C454=C454)*($D$2:D454=D454)),"0000"))</f>
        <v/>
      </c>
      <c r="B454" s="152" t="n"/>
      <c r="C454" s="152" t="n"/>
      <c r="D454" s="152" t="n"/>
      <c r="E454" s="150" t="n"/>
      <c r="F454" s="152" t="n"/>
      <c r="G454" s="152" t="n"/>
      <c r="H454" s="152" t="n"/>
      <c r="I454" s="152" t="n"/>
      <c r="J454" s="150" t="n"/>
      <c r="K454" s="150" t="n"/>
      <c r="L454" s="150" t="n"/>
      <c r="M454" s="152" t="n"/>
      <c r="N454" s="150" t="n"/>
      <c r="O454" s="150" t="n"/>
      <c r="P454" s="150" t="n"/>
      <c r="Q454" s="151" t="n"/>
      <c r="R454" s="150" t="n"/>
      <c r="S454" s="150" t="n"/>
      <c r="T454" s="150" t="n"/>
      <c r="U454" s="152" t="n"/>
      <c r="V454" s="150" t="n"/>
      <c r="W454" s="150" t="n"/>
      <c r="X454" s="150" t="n"/>
      <c r="Y454" s="150" t="n"/>
      <c r="Z454" s="150" t="n"/>
      <c r="AA454" s="150" t="n"/>
      <c r="AB454" s="150" t="n"/>
      <c r="AC454" s="150" t="n"/>
      <c r="AD454" s="150" t="n"/>
      <c r="AE454" s="150" t="n"/>
      <c r="AF454" s="150" t="n"/>
      <c r="AG454" s="147">
        <f>IF(OR(C454="",G454="",G454=0),"",IFERROR(INDEX(Lists!$K$2:$K$12,MATCH(C454,Lists!$I$2:$I$12,0)),"AUD"))</f>
        <v/>
      </c>
      <c r="AH454" s="147">
        <f>IF(OR(G454="",G454=0),"",IF(G454&lt;1,TEXT(G454*100,"0")&amp;IFERROR(INDEX(Lists!$U$2:$U$12,MATCH(C454,Lists!$I$2:$I$12,0)),"c"),IFERROR(INDEX(Lists!$L$2:$L$12,MATCH(C454,Lists!$I$2:$I$12,0)),"$")&amp;IF(G454=INT(G454),TEXT(G454,"0"),TEXT(G454,"0.00")))&amp;" "&amp;AG454)</f>
        <v/>
      </c>
      <c r="AI454" s="147">
        <f>IF(X454="","",X454*IFERROR(INDEX(Lists!$M$2:$M$12,MATCH(C454,Lists!$I$2:$I$12,0)),1)/Lists!$Q$2)</f>
        <v/>
      </c>
      <c r="AJ454" s="147">
        <f>IF(Y454="","",Y454*IFERROR(INDEX(Lists!$M$2:$M$12,MATCH(C454,Lists!$I$2:$I$12,0)),1)/Lists!$Q$2)</f>
        <v/>
      </c>
      <c r="AK454" s="105" t="n"/>
      <c r="AL454" s="105" t="n"/>
      <c r="AM454" s="105" t="n"/>
      <c r="AN454" s="105" t="n"/>
      <c r="AO454" s="106" t="n"/>
    </row>
    <row r="455" ht="18" customHeight="1" s="74">
      <c r="A455" s="147">
        <f>IF(OR(F455="",C455="",D455=""),"",IFERROR(INDEX(Lists!$J$2:$J$12,MATCH(C455,Lists!$I$2:$I$12,0)),"XX")&amp;"-"&amp;D455&amp;"-"&amp;TEXT(SUMPRODUCT(($C$2:C455=C455)*($D$2:D455=D455)),"0000"))</f>
        <v/>
      </c>
      <c r="B455" s="152" t="n"/>
      <c r="C455" s="152" t="n"/>
      <c r="D455" s="152" t="n"/>
      <c r="E455" s="150" t="n"/>
      <c r="F455" s="152" t="n"/>
      <c r="G455" s="152" t="n"/>
      <c r="H455" s="152" t="n"/>
      <c r="I455" s="152" t="n"/>
      <c r="J455" s="150" t="n"/>
      <c r="K455" s="150" t="n"/>
      <c r="L455" s="150" t="n"/>
      <c r="M455" s="152" t="n"/>
      <c r="N455" s="150" t="n"/>
      <c r="O455" s="150" t="n"/>
      <c r="P455" s="150" t="n"/>
      <c r="Q455" s="151" t="n"/>
      <c r="R455" s="150" t="n"/>
      <c r="S455" s="150" t="n"/>
      <c r="T455" s="150" t="n"/>
      <c r="U455" s="152" t="n"/>
      <c r="V455" s="150" t="n"/>
      <c r="W455" s="150" t="n"/>
      <c r="X455" s="150" t="n"/>
      <c r="Y455" s="150" t="n"/>
      <c r="Z455" s="150" t="n"/>
      <c r="AA455" s="150" t="n"/>
      <c r="AB455" s="150" t="n"/>
      <c r="AC455" s="150" t="n"/>
      <c r="AD455" s="150" t="n"/>
      <c r="AE455" s="150" t="n"/>
      <c r="AF455" s="150" t="n"/>
      <c r="AG455" s="147">
        <f>IF(OR(C455="",G455="",G455=0),"",IFERROR(INDEX(Lists!$K$2:$K$12,MATCH(C455,Lists!$I$2:$I$12,0)),"AUD"))</f>
        <v/>
      </c>
      <c r="AH455" s="147">
        <f>IF(OR(G455="",G455=0),"",IF(G455&lt;1,TEXT(G455*100,"0")&amp;IFERROR(INDEX(Lists!$U$2:$U$12,MATCH(C455,Lists!$I$2:$I$12,0)),"c"),IFERROR(INDEX(Lists!$L$2:$L$12,MATCH(C455,Lists!$I$2:$I$12,0)),"$")&amp;IF(G455=INT(G455),TEXT(G455,"0"),TEXT(G455,"0.00")))&amp;" "&amp;AG455)</f>
        <v/>
      </c>
      <c r="AI455" s="147">
        <f>IF(X455="","",X455*IFERROR(INDEX(Lists!$M$2:$M$12,MATCH(C455,Lists!$I$2:$I$12,0)),1)/Lists!$Q$2)</f>
        <v/>
      </c>
      <c r="AJ455" s="147">
        <f>IF(Y455="","",Y455*IFERROR(INDEX(Lists!$M$2:$M$12,MATCH(C455,Lists!$I$2:$I$12,0)),1)/Lists!$Q$2)</f>
        <v/>
      </c>
      <c r="AK455" s="105" t="n"/>
      <c r="AL455" s="105" t="n"/>
      <c r="AM455" s="105" t="n"/>
      <c r="AN455" s="105" t="n"/>
      <c r="AO455" s="106" t="n"/>
    </row>
    <row r="456" ht="18" customHeight="1" s="74">
      <c r="A456" s="147">
        <f>IF(OR(F456="",C456="",D456=""),"",IFERROR(INDEX(Lists!$J$2:$J$12,MATCH(C456,Lists!$I$2:$I$12,0)),"XX")&amp;"-"&amp;D456&amp;"-"&amp;TEXT(SUMPRODUCT(($C$2:C456=C456)*($D$2:D456=D456)),"0000"))</f>
        <v/>
      </c>
      <c r="B456" s="152" t="n"/>
      <c r="C456" s="152" t="n"/>
      <c r="D456" s="152" t="n"/>
      <c r="E456" s="150" t="n"/>
      <c r="F456" s="152" t="n"/>
      <c r="G456" s="152" t="n"/>
      <c r="H456" s="152" t="n"/>
      <c r="I456" s="152" t="n"/>
      <c r="J456" s="150" t="n"/>
      <c r="K456" s="150" t="n"/>
      <c r="L456" s="150" t="n"/>
      <c r="M456" s="152" t="n"/>
      <c r="N456" s="150" t="n"/>
      <c r="O456" s="150" t="n"/>
      <c r="P456" s="150" t="n"/>
      <c r="Q456" s="151" t="n"/>
      <c r="R456" s="150" t="n"/>
      <c r="S456" s="150" t="n"/>
      <c r="T456" s="150" t="n"/>
      <c r="U456" s="152" t="n"/>
      <c r="V456" s="150" t="n"/>
      <c r="W456" s="150" t="n"/>
      <c r="X456" s="150" t="n"/>
      <c r="Y456" s="150" t="n"/>
      <c r="Z456" s="150" t="n"/>
      <c r="AA456" s="150" t="n"/>
      <c r="AB456" s="150" t="n"/>
      <c r="AC456" s="150" t="n"/>
      <c r="AD456" s="150" t="n"/>
      <c r="AE456" s="150" t="n"/>
      <c r="AF456" s="150" t="n"/>
      <c r="AG456" s="147">
        <f>IF(OR(C456="",G456="",G456=0),"",IFERROR(INDEX(Lists!$K$2:$K$12,MATCH(C456,Lists!$I$2:$I$12,0)),"AUD"))</f>
        <v/>
      </c>
      <c r="AH456" s="147">
        <f>IF(OR(G456="",G456=0),"",IF(G456&lt;1,TEXT(G456*100,"0")&amp;IFERROR(INDEX(Lists!$U$2:$U$12,MATCH(C456,Lists!$I$2:$I$12,0)),"c"),IFERROR(INDEX(Lists!$L$2:$L$12,MATCH(C456,Lists!$I$2:$I$12,0)),"$")&amp;IF(G456=INT(G456),TEXT(G456,"0"),TEXT(G456,"0.00")))&amp;" "&amp;AG456)</f>
        <v/>
      </c>
      <c r="AI456" s="147">
        <f>IF(X456="","",X456*IFERROR(INDEX(Lists!$M$2:$M$12,MATCH(C456,Lists!$I$2:$I$12,0)),1)/Lists!$Q$2)</f>
        <v/>
      </c>
      <c r="AJ456" s="147">
        <f>IF(Y456="","",Y456*IFERROR(INDEX(Lists!$M$2:$M$12,MATCH(C456,Lists!$I$2:$I$12,0)),1)/Lists!$Q$2)</f>
        <v/>
      </c>
      <c r="AK456" s="105" t="n"/>
      <c r="AL456" s="105" t="n"/>
      <c r="AM456" s="105" t="n"/>
      <c r="AN456" s="105" t="n"/>
      <c r="AO456" s="106" t="n"/>
    </row>
    <row r="457" ht="18" customHeight="1" s="74">
      <c r="A457" s="147">
        <f>IF(OR(F457="",C457="",D457=""),"",IFERROR(INDEX(Lists!$J$2:$J$12,MATCH(C457,Lists!$I$2:$I$12,0)),"XX")&amp;"-"&amp;D457&amp;"-"&amp;TEXT(SUMPRODUCT(($C$2:C457=C457)*($D$2:D457=D457)),"0000"))</f>
        <v/>
      </c>
      <c r="B457" s="152" t="n"/>
      <c r="C457" s="152" t="n"/>
      <c r="D457" s="152" t="n"/>
      <c r="E457" s="150" t="n"/>
      <c r="F457" s="152" t="n"/>
      <c r="G457" s="152" t="n"/>
      <c r="H457" s="152" t="n"/>
      <c r="I457" s="152" t="n"/>
      <c r="J457" s="150" t="n"/>
      <c r="K457" s="150" t="n"/>
      <c r="L457" s="150" t="n"/>
      <c r="M457" s="152" t="n"/>
      <c r="N457" s="150" t="n"/>
      <c r="O457" s="150" t="n"/>
      <c r="P457" s="150" t="n"/>
      <c r="Q457" s="151" t="n"/>
      <c r="R457" s="150" t="n"/>
      <c r="S457" s="150" t="n"/>
      <c r="T457" s="150" t="n"/>
      <c r="U457" s="152" t="n"/>
      <c r="V457" s="150" t="n"/>
      <c r="W457" s="150" t="n"/>
      <c r="X457" s="150" t="n"/>
      <c r="Y457" s="150" t="n"/>
      <c r="Z457" s="150" t="n"/>
      <c r="AA457" s="150" t="n"/>
      <c r="AB457" s="150" t="n"/>
      <c r="AC457" s="150" t="n"/>
      <c r="AD457" s="150" t="n"/>
      <c r="AE457" s="150" t="n"/>
      <c r="AF457" s="150" t="n"/>
      <c r="AG457" s="147">
        <f>IF(OR(C457="",G457="",G457=0),"",IFERROR(INDEX(Lists!$K$2:$K$12,MATCH(C457,Lists!$I$2:$I$12,0)),"AUD"))</f>
        <v/>
      </c>
      <c r="AH457" s="147">
        <f>IF(OR(G457="",G457=0),"",IF(G457&lt;1,TEXT(G457*100,"0")&amp;IFERROR(INDEX(Lists!$U$2:$U$12,MATCH(C457,Lists!$I$2:$I$12,0)),"c"),IFERROR(INDEX(Lists!$L$2:$L$12,MATCH(C457,Lists!$I$2:$I$12,0)),"$")&amp;IF(G457=INT(G457),TEXT(G457,"0"),TEXT(G457,"0.00")))&amp;" "&amp;AG457)</f>
        <v/>
      </c>
      <c r="AI457" s="147">
        <f>IF(X457="","",X457*IFERROR(INDEX(Lists!$M$2:$M$12,MATCH(C457,Lists!$I$2:$I$12,0)),1)/Lists!$Q$2)</f>
        <v/>
      </c>
      <c r="AJ457" s="147">
        <f>IF(Y457="","",Y457*IFERROR(INDEX(Lists!$M$2:$M$12,MATCH(C457,Lists!$I$2:$I$12,0)),1)/Lists!$Q$2)</f>
        <v/>
      </c>
      <c r="AK457" s="105" t="n"/>
      <c r="AL457" s="105" t="n"/>
      <c r="AM457" s="105" t="n"/>
      <c r="AN457" s="105" t="n"/>
      <c r="AO457" s="106" t="n"/>
    </row>
    <row r="458" ht="18" customHeight="1" s="74">
      <c r="A458" s="147">
        <f>IF(OR(F458="",C458="",D458=""),"",IFERROR(INDEX(Lists!$J$2:$J$12,MATCH(C458,Lists!$I$2:$I$12,0)),"XX")&amp;"-"&amp;D458&amp;"-"&amp;TEXT(SUMPRODUCT(($C$2:C458=C458)*($D$2:D458=D458)),"0000"))</f>
        <v/>
      </c>
      <c r="B458" s="152" t="n"/>
      <c r="C458" s="152" t="n"/>
      <c r="D458" s="152" t="n"/>
      <c r="E458" s="150" t="n"/>
      <c r="F458" s="152" t="n"/>
      <c r="G458" s="152" t="n"/>
      <c r="H458" s="152" t="n"/>
      <c r="I458" s="152" t="n"/>
      <c r="J458" s="150" t="n"/>
      <c r="K458" s="150" t="n"/>
      <c r="L458" s="150" t="n"/>
      <c r="M458" s="152" t="n"/>
      <c r="N458" s="150" t="n"/>
      <c r="O458" s="150" t="n"/>
      <c r="P458" s="150" t="n"/>
      <c r="Q458" s="151" t="n"/>
      <c r="R458" s="150" t="n"/>
      <c r="S458" s="150" t="n"/>
      <c r="T458" s="150" t="n"/>
      <c r="U458" s="152" t="n"/>
      <c r="V458" s="150" t="n"/>
      <c r="W458" s="150" t="n"/>
      <c r="X458" s="150" t="n"/>
      <c r="Y458" s="150" t="n"/>
      <c r="Z458" s="150" t="n"/>
      <c r="AA458" s="150" t="n"/>
      <c r="AB458" s="150" t="n"/>
      <c r="AC458" s="150" t="n"/>
      <c r="AD458" s="150" t="n"/>
      <c r="AE458" s="150" t="n"/>
      <c r="AF458" s="150" t="n"/>
      <c r="AG458" s="147">
        <f>IF(OR(C458="",G458="",G458=0),"",IFERROR(INDEX(Lists!$K$2:$K$12,MATCH(C458,Lists!$I$2:$I$12,0)),"AUD"))</f>
        <v/>
      </c>
      <c r="AH458" s="147">
        <f>IF(OR(G458="",G458=0),"",IF(G458&lt;1,TEXT(G458*100,"0")&amp;IFERROR(INDEX(Lists!$U$2:$U$12,MATCH(C458,Lists!$I$2:$I$12,0)),"c"),IFERROR(INDEX(Lists!$L$2:$L$12,MATCH(C458,Lists!$I$2:$I$12,0)),"$")&amp;IF(G458=INT(G458),TEXT(G458,"0"),TEXT(G458,"0.00")))&amp;" "&amp;AG458)</f>
        <v/>
      </c>
      <c r="AI458" s="147">
        <f>IF(X458="","",X458*IFERROR(INDEX(Lists!$M$2:$M$12,MATCH(C458,Lists!$I$2:$I$12,0)),1)/Lists!$Q$2)</f>
        <v/>
      </c>
      <c r="AJ458" s="147">
        <f>IF(Y458="","",Y458*IFERROR(INDEX(Lists!$M$2:$M$12,MATCH(C458,Lists!$I$2:$I$12,0)),1)/Lists!$Q$2)</f>
        <v/>
      </c>
      <c r="AK458" s="105" t="n"/>
      <c r="AL458" s="105" t="n"/>
      <c r="AM458" s="105" t="n"/>
      <c r="AN458" s="105" t="n"/>
      <c r="AO458" s="106" t="n"/>
    </row>
    <row r="459" ht="18" customHeight="1" s="74">
      <c r="A459" s="147">
        <f>IF(OR(F459="",C459="",D459=""),"",IFERROR(INDEX(Lists!$J$2:$J$12,MATCH(C459,Lists!$I$2:$I$12,0)),"XX")&amp;"-"&amp;D459&amp;"-"&amp;TEXT(SUMPRODUCT(($C$2:C459=C459)*($D$2:D459=D459)),"0000"))</f>
        <v/>
      </c>
      <c r="B459" s="152" t="n"/>
      <c r="C459" s="152" t="n"/>
      <c r="D459" s="152" t="n"/>
      <c r="E459" s="150" t="n"/>
      <c r="F459" s="152" t="n"/>
      <c r="G459" s="152" t="n"/>
      <c r="H459" s="152" t="n"/>
      <c r="I459" s="152" t="n"/>
      <c r="J459" s="150" t="n"/>
      <c r="K459" s="150" t="n"/>
      <c r="L459" s="150" t="n"/>
      <c r="M459" s="152" t="n"/>
      <c r="N459" s="150" t="n"/>
      <c r="O459" s="150" t="n"/>
      <c r="P459" s="150" t="n"/>
      <c r="Q459" s="151" t="n"/>
      <c r="R459" s="150" t="n"/>
      <c r="S459" s="150" t="n"/>
      <c r="T459" s="150" t="n"/>
      <c r="U459" s="152" t="n"/>
      <c r="V459" s="150" t="n"/>
      <c r="W459" s="150" t="n"/>
      <c r="X459" s="150" t="n"/>
      <c r="Y459" s="150" t="n"/>
      <c r="Z459" s="150" t="n"/>
      <c r="AA459" s="150" t="n"/>
      <c r="AB459" s="150" t="n"/>
      <c r="AC459" s="150" t="n"/>
      <c r="AD459" s="150" t="n"/>
      <c r="AE459" s="150" t="n"/>
      <c r="AF459" s="150" t="n"/>
      <c r="AG459" s="147">
        <f>IF(OR(C459="",G459="",G459=0),"",IFERROR(INDEX(Lists!$K$2:$K$12,MATCH(C459,Lists!$I$2:$I$12,0)),"AUD"))</f>
        <v/>
      </c>
      <c r="AH459" s="147">
        <f>IF(OR(G459="",G459=0),"",IF(G459&lt;1,TEXT(G459*100,"0")&amp;IFERROR(INDEX(Lists!$U$2:$U$12,MATCH(C459,Lists!$I$2:$I$12,0)),"c"),IFERROR(INDEX(Lists!$L$2:$L$12,MATCH(C459,Lists!$I$2:$I$12,0)),"$")&amp;IF(G459=INT(G459),TEXT(G459,"0"),TEXT(G459,"0.00")))&amp;" "&amp;AG459)</f>
        <v/>
      </c>
      <c r="AI459" s="147">
        <f>IF(X459="","",X459*IFERROR(INDEX(Lists!$M$2:$M$12,MATCH(C459,Lists!$I$2:$I$12,0)),1)/Lists!$Q$2)</f>
        <v/>
      </c>
      <c r="AJ459" s="147">
        <f>IF(Y459="","",Y459*IFERROR(INDEX(Lists!$M$2:$M$12,MATCH(C459,Lists!$I$2:$I$12,0)),1)/Lists!$Q$2)</f>
        <v/>
      </c>
      <c r="AK459" s="105" t="n"/>
      <c r="AL459" s="105" t="n"/>
      <c r="AM459" s="105" t="n"/>
      <c r="AN459" s="105" t="n"/>
      <c r="AO459" s="106" t="n"/>
    </row>
    <row r="460" ht="18" customHeight="1" s="74">
      <c r="A460" s="147">
        <f>IF(OR(F460="",C460="",D460=""),"",IFERROR(INDEX(Lists!$J$2:$J$12,MATCH(C460,Lists!$I$2:$I$12,0)),"XX")&amp;"-"&amp;D460&amp;"-"&amp;TEXT(SUMPRODUCT(($C$2:C460=C460)*($D$2:D460=D460)),"0000"))</f>
        <v/>
      </c>
      <c r="B460" s="152" t="n"/>
      <c r="C460" s="152" t="n"/>
      <c r="D460" s="152" t="n"/>
      <c r="E460" s="150" t="n"/>
      <c r="F460" s="152" t="n"/>
      <c r="G460" s="152" t="n"/>
      <c r="H460" s="152" t="n"/>
      <c r="I460" s="152" t="n"/>
      <c r="J460" s="150" t="n"/>
      <c r="K460" s="150" t="n"/>
      <c r="L460" s="150" t="n"/>
      <c r="M460" s="152" t="n"/>
      <c r="N460" s="150" t="n"/>
      <c r="O460" s="150" t="n"/>
      <c r="P460" s="150" t="n"/>
      <c r="Q460" s="151" t="n"/>
      <c r="R460" s="150" t="n"/>
      <c r="S460" s="150" t="n"/>
      <c r="T460" s="150" t="n"/>
      <c r="U460" s="152" t="n"/>
      <c r="V460" s="150" t="n"/>
      <c r="W460" s="150" t="n"/>
      <c r="X460" s="150" t="n"/>
      <c r="Y460" s="150" t="n"/>
      <c r="Z460" s="150" t="n"/>
      <c r="AA460" s="150" t="n"/>
      <c r="AB460" s="150" t="n"/>
      <c r="AC460" s="150" t="n"/>
      <c r="AD460" s="150" t="n"/>
      <c r="AE460" s="150" t="n"/>
      <c r="AF460" s="150" t="n"/>
      <c r="AG460" s="147">
        <f>IF(OR(C460="",G460="",G460=0),"",IFERROR(INDEX(Lists!$K$2:$K$12,MATCH(C460,Lists!$I$2:$I$12,0)),"AUD"))</f>
        <v/>
      </c>
      <c r="AH460" s="147">
        <f>IF(OR(G460="",G460=0),"",IF(G460&lt;1,TEXT(G460*100,"0")&amp;IFERROR(INDEX(Lists!$U$2:$U$12,MATCH(C460,Lists!$I$2:$I$12,0)),"c"),IFERROR(INDEX(Lists!$L$2:$L$12,MATCH(C460,Lists!$I$2:$I$12,0)),"$")&amp;IF(G460=INT(G460),TEXT(G460,"0"),TEXT(G460,"0.00")))&amp;" "&amp;AG460)</f>
        <v/>
      </c>
      <c r="AI460" s="147">
        <f>IF(X460="","",X460*IFERROR(INDEX(Lists!$M$2:$M$12,MATCH(C460,Lists!$I$2:$I$12,0)),1)/Lists!$Q$2)</f>
        <v/>
      </c>
      <c r="AJ460" s="147">
        <f>IF(Y460="","",Y460*IFERROR(INDEX(Lists!$M$2:$M$12,MATCH(C460,Lists!$I$2:$I$12,0)),1)/Lists!$Q$2)</f>
        <v/>
      </c>
      <c r="AK460" s="105" t="n"/>
      <c r="AL460" s="105" t="n"/>
      <c r="AM460" s="105" t="n"/>
      <c r="AN460" s="105" t="n"/>
      <c r="AO460" s="106" t="n"/>
    </row>
    <row r="461" ht="18" customHeight="1" s="74">
      <c r="A461" s="147">
        <f>IF(OR(F461="",C461="",D461=""),"",IFERROR(INDEX(Lists!$J$2:$J$12,MATCH(C461,Lists!$I$2:$I$12,0)),"XX")&amp;"-"&amp;D461&amp;"-"&amp;TEXT(SUMPRODUCT(($C$2:C461=C461)*($D$2:D461=D461)),"0000"))</f>
        <v/>
      </c>
      <c r="B461" s="152" t="n"/>
      <c r="C461" s="152" t="n"/>
      <c r="D461" s="152" t="n"/>
      <c r="E461" s="150" t="n"/>
      <c r="F461" s="152" t="n"/>
      <c r="G461" s="152" t="n"/>
      <c r="H461" s="152" t="n"/>
      <c r="I461" s="152" t="n"/>
      <c r="J461" s="150" t="n"/>
      <c r="K461" s="150" t="n"/>
      <c r="L461" s="150" t="n"/>
      <c r="M461" s="152" t="n"/>
      <c r="N461" s="150" t="n"/>
      <c r="O461" s="150" t="n"/>
      <c r="P461" s="150" t="n"/>
      <c r="Q461" s="151" t="n"/>
      <c r="R461" s="150" t="n"/>
      <c r="S461" s="150" t="n"/>
      <c r="T461" s="150" t="n"/>
      <c r="U461" s="152" t="n"/>
      <c r="V461" s="150" t="n"/>
      <c r="W461" s="150" t="n"/>
      <c r="X461" s="150" t="n"/>
      <c r="Y461" s="150" t="n"/>
      <c r="Z461" s="150" t="n"/>
      <c r="AA461" s="150" t="n"/>
      <c r="AB461" s="150" t="n"/>
      <c r="AC461" s="150" t="n"/>
      <c r="AD461" s="150" t="n"/>
      <c r="AE461" s="150" t="n"/>
      <c r="AF461" s="150" t="n"/>
      <c r="AG461" s="147">
        <f>IF(OR(C461="",G461="",G461=0),"",IFERROR(INDEX(Lists!$K$2:$K$12,MATCH(C461,Lists!$I$2:$I$12,0)),"AUD"))</f>
        <v/>
      </c>
      <c r="AH461" s="147">
        <f>IF(OR(G461="",G461=0),"",IF(G461&lt;1,TEXT(G461*100,"0")&amp;IFERROR(INDEX(Lists!$U$2:$U$12,MATCH(C461,Lists!$I$2:$I$12,0)),"c"),IFERROR(INDEX(Lists!$L$2:$L$12,MATCH(C461,Lists!$I$2:$I$12,0)),"$")&amp;IF(G461=INT(G461),TEXT(G461,"0"),TEXT(G461,"0.00")))&amp;" "&amp;AG461)</f>
        <v/>
      </c>
      <c r="AI461" s="147">
        <f>IF(X461="","",X461*IFERROR(INDEX(Lists!$M$2:$M$12,MATCH(C461,Lists!$I$2:$I$12,0)),1)/Lists!$Q$2)</f>
        <v/>
      </c>
      <c r="AJ461" s="147">
        <f>IF(Y461="","",Y461*IFERROR(INDEX(Lists!$M$2:$M$12,MATCH(C461,Lists!$I$2:$I$12,0)),1)/Lists!$Q$2)</f>
        <v/>
      </c>
      <c r="AK461" s="105" t="n"/>
      <c r="AL461" s="105" t="n"/>
      <c r="AM461" s="105" t="n"/>
      <c r="AN461" s="105" t="n"/>
      <c r="AO461" s="106" t="n"/>
    </row>
    <row r="462" ht="18" customHeight="1" s="74">
      <c r="A462" s="147">
        <f>IF(OR(F462="",C462="",D462=""),"",IFERROR(INDEX(Lists!$J$2:$J$12,MATCH(C462,Lists!$I$2:$I$12,0)),"XX")&amp;"-"&amp;D462&amp;"-"&amp;TEXT(SUMPRODUCT(($C$2:C462=C462)*($D$2:D462=D462)),"0000"))</f>
        <v/>
      </c>
      <c r="B462" s="152" t="n"/>
      <c r="C462" s="152" t="n"/>
      <c r="D462" s="152" t="n"/>
      <c r="E462" s="150" t="n"/>
      <c r="F462" s="152" t="n"/>
      <c r="G462" s="152" t="n"/>
      <c r="H462" s="152" t="n"/>
      <c r="I462" s="152" t="n"/>
      <c r="J462" s="150" t="n"/>
      <c r="K462" s="150" t="n"/>
      <c r="L462" s="150" t="n"/>
      <c r="M462" s="152" t="n"/>
      <c r="N462" s="150" t="n"/>
      <c r="O462" s="150" t="n"/>
      <c r="P462" s="150" t="n"/>
      <c r="Q462" s="151" t="n"/>
      <c r="R462" s="150" t="n"/>
      <c r="S462" s="150" t="n"/>
      <c r="T462" s="150" t="n"/>
      <c r="U462" s="152" t="n"/>
      <c r="V462" s="150" t="n"/>
      <c r="W462" s="150" t="n"/>
      <c r="X462" s="150" t="n"/>
      <c r="Y462" s="150" t="n"/>
      <c r="Z462" s="150" t="n"/>
      <c r="AA462" s="150" t="n"/>
      <c r="AB462" s="150" t="n"/>
      <c r="AC462" s="150" t="n"/>
      <c r="AD462" s="150" t="n"/>
      <c r="AE462" s="150" t="n"/>
      <c r="AF462" s="150" t="n"/>
      <c r="AG462" s="147">
        <f>IF(OR(C462="",G462="",G462=0),"",IFERROR(INDEX(Lists!$K$2:$K$12,MATCH(C462,Lists!$I$2:$I$12,0)),"AUD"))</f>
        <v/>
      </c>
      <c r="AH462" s="147">
        <f>IF(OR(G462="",G462=0),"",IF(G462&lt;1,TEXT(G462*100,"0")&amp;IFERROR(INDEX(Lists!$U$2:$U$12,MATCH(C462,Lists!$I$2:$I$12,0)),"c"),IFERROR(INDEX(Lists!$L$2:$L$12,MATCH(C462,Lists!$I$2:$I$12,0)),"$")&amp;IF(G462=INT(G462),TEXT(G462,"0"),TEXT(G462,"0.00")))&amp;" "&amp;AG462)</f>
        <v/>
      </c>
      <c r="AI462" s="147">
        <f>IF(X462="","",X462*IFERROR(INDEX(Lists!$M$2:$M$12,MATCH(C462,Lists!$I$2:$I$12,0)),1)/Lists!$Q$2)</f>
        <v/>
      </c>
      <c r="AJ462" s="147">
        <f>IF(Y462="","",Y462*IFERROR(INDEX(Lists!$M$2:$M$12,MATCH(C462,Lists!$I$2:$I$12,0)),1)/Lists!$Q$2)</f>
        <v/>
      </c>
      <c r="AK462" s="105" t="n"/>
      <c r="AL462" s="105" t="n"/>
      <c r="AM462" s="105" t="n"/>
      <c r="AN462" s="105" t="n"/>
      <c r="AO462" s="106" t="n"/>
    </row>
    <row r="463" ht="18" customHeight="1" s="74">
      <c r="A463" s="147">
        <f>IF(OR(F463="",C463="",D463=""),"",IFERROR(INDEX(Lists!$J$2:$J$12,MATCH(C463,Lists!$I$2:$I$12,0)),"XX")&amp;"-"&amp;D463&amp;"-"&amp;TEXT(SUMPRODUCT(($C$2:C463=C463)*($D$2:D463=D463)),"0000"))</f>
        <v/>
      </c>
      <c r="B463" s="152" t="n"/>
      <c r="C463" s="152" t="n"/>
      <c r="D463" s="152" t="n"/>
      <c r="E463" s="150" t="n"/>
      <c r="F463" s="152" t="n"/>
      <c r="G463" s="152" t="n"/>
      <c r="H463" s="152" t="n"/>
      <c r="I463" s="152" t="n"/>
      <c r="J463" s="150" t="n"/>
      <c r="K463" s="150" t="n"/>
      <c r="L463" s="150" t="n"/>
      <c r="M463" s="152" t="n"/>
      <c r="N463" s="150" t="n"/>
      <c r="O463" s="150" t="n"/>
      <c r="P463" s="150" t="n"/>
      <c r="Q463" s="151" t="n"/>
      <c r="R463" s="150" t="n"/>
      <c r="S463" s="150" t="n"/>
      <c r="T463" s="150" t="n"/>
      <c r="U463" s="152" t="n"/>
      <c r="V463" s="150" t="n"/>
      <c r="W463" s="150" t="n"/>
      <c r="X463" s="150" t="n"/>
      <c r="Y463" s="150" t="n"/>
      <c r="Z463" s="150" t="n"/>
      <c r="AA463" s="150" t="n"/>
      <c r="AB463" s="150" t="n"/>
      <c r="AC463" s="150" t="n"/>
      <c r="AD463" s="150" t="n"/>
      <c r="AE463" s="150" t="n"/>
      <c r="AF463" s="150" t="n"/>
      <c r="AG463" s="147">
        <f>IF(OR(C463="",G463="",G463=0),"",IFERROR(INDEX(Lists!$K$2:$K$12,MATCH(C463,Lists!$I$2:$I$12,0)),"AUD"))</f>
        <v/>
      </c>
      <c r="AH463" s="147">
        <f>IF(OR(G463="",G463=0),"",IF(G463&lt;1,TEXT(G463*100,"0")&amp;IFERROR(INDEX(Lists!$U$2:$U$12,MATCH(C463,Lists!$I$2:$I$12,0)),"c"),IFERROR(INDEX(Lists!$L$2:$L$12,MATCH(C463,Lists!$I$2:$I$12,0)),"$")&amp;IF(G463=INT(G463),TEXT(G463,"0"),TEXT(G463,"0.00")))&amp;" "&amp;AG463)</f>
        <v/>
      </c>
      <c r="AI463" s="147">
        <f>IF(X463="","",X463*IFERROR(INDEX(Lists!$M$2:$M$12,MATCH(C463,Lists!$I$2:$I$12,0)),1)/Lists!$Q$2)</f>
        <v/>
      </c>
      <c r="AJ463" s="147">
        <f>IF(Y463="","",Y463*IFERROR(INDEX(Lists!$M$2:$M$12,MATCH(C463,Lists!$I$2:$I$12,0)),1)/Lists!$Q$2)</f>
        <v/>
      </c>
      <c r="AK463" s="105" t="n"/>
      <c r="AL463" s="105" t="n"/>
      <c r="AM463" s="105" t="n"/>
      <c r="AN463" s="105" t="n"/>
      <c r="AO463" s="106" t="n"/>
    </row>
    <row r="464" ht="18" customHeight="1" s="74">
      <c r="A464" s="147">
        <f>IF(OR(F464="",C464="",D464=""),"",IFERROR(INDEX(Lists!$J$2:$J$12,MATCH(C464,Lists!$I$2:$I$12,0)),"XX")&amp;"-"&amp;D464&amp;"-"&amp;TEXT(SUMPRODUCT(($C$2:C464=C464)*($D$2:D464=D464)),"0000"))</f>
        <v/>
      </c>
      <c r="B464" s="152" t="n"/>
      <c r="C464" s="152" t="n"/>
      <c r="D464" s="152" t="n"/>
      <c r="E464" s="150" t="n"/>
      <c r="F464" s="152" t="n"/>
      <c r="G464" s="152" t="n"/>
      <c r="H464" s="152" t="n"/>
      <c r="I464" s="152" t="n"/>
      <c r="J464" s="150" t="n"/>
      <c r="K464" s="150" t="n"/>
      <c r="L464" s="150" t="n"/>
      <c r="M464" s="152" t="n"/>
      <c r="N464" s="150" t="n"/>
      <c r="O464" s="150" t="n"/>
      <c r="P464" s="150" t="n"/>
      <c r="Q464" s="151" t="n"/>
      <c r="R464" s="150" t="n"/>
      <c r="S464" s="150" t="n"/>
      <c r="T464" s="150" t="n"/>
      <c r="U464" s="152" t="n"/>
      <c r="V464" s="150" t="n"/>
      <c r="W464" s="150" t="n"/>
      <c r="X464" s="150" t="n"/>
      <c r="Y464" s="150" t="n"/>
      <c r="Z464" s="150" t="n"/>
      <c r="AA464" s="150" t="n"/>
      <c r="AB464" s="150" t="n"/>
      <c r="AC464" s="150" t="n"/>
      <c r="AD464" s="150" t="n"/>
      <c r="AE464" s="150" t="n"/>
      <c r="AF464" s="150" t="n"/>
      <c r="AG464" s="147">
        <f>IF(OR(C464="",G464="",G464=0),"",IFERROR(INDEX(Lists!$K$2:$K$12,MATCH(C464,Lists!$I$2:$I$12,0)),"AUD"))</f>
        <v/>
      </c>
      <c r="AH464" s="147">
        <f>IF(OR(G464="",G464=0),"",IF(G464&lt;1,TEXT(G464*100,"0")&amp;IFERROR(INDEX(Lists!$U$2:$U$12,MATCH(C464,Lists!$I$2:$I$12,0)),"c"),IFERROR(INDEX(Lists!$L$2:$L$12,MATCH(C464,Lists!$I$2:$I$12,0)),"$")&amp;IF(G464=INT(G464),TEXT(G464,"0"),TEXT(G464,"0.00")))&amp;" "&amp;AG464)</f>
        <v/>
      </c>
      <c r="AI464" s="147">
        <f>IF(X464="","",X464*IFERROR(INDEX(Lists!$M$2:$M$12,MATCH(C464,Lists!$I$2:$I$12,0)),1)/Lists!$Q$2)</f>
        <v/>
      </c>
      <c r="AJ464" s="147">
        <f>IF(Y464="","",Y464*IFERROR(INDEX(Lists!$M$2:$M$12,MATCH(C464,Lists!$I$2:$I$12,0)),1)/Lists!$Q$2)</f>
        <v/>
      </c>
      <c r="AK464" s="105" t="n"/>
      <c r="AL464" s="105" t="n"/>
      <c r="AM464" s="105" t="n"/>
      <c r="AN464" s="105" t="n"/>
      <c r="AO464" s="106" t="n"/>
    </row>
    <row r="465" ht="18" customHeight="1" s="74">
      <c r="A465" s="147">
        <f>IF(OR(F465="",C465="",D465=""),"",IFERROR(INDEX(Lists!$J$2:$J$12,MATCH(C465,Lists!$I$2:$I$12,0)),"XX")&amp;"-"&amp;D465&amp;"-"&amp;TEXT(SUMPRODUCT(($C$2:C465=C465)*($D$2:D465=D465)),"0000"))</f>
        <v/>
      </c>
      <c r="B465" s="152" t="n"/>
      <c r="C465" s="152" t="n"/>
      <c r="D465" s="152" t="n"/>
      <c r="E465" s="150" t="n"/>
      <c r="F465" s="152" t="n"/>
      <c r="G465" s="152" t="n"/>
      <c r="H465" s="152" t="n"/>
      <c r="I465" s="152" t="n"/>
      <c r="J465" s="150" t="n"/>
      <c r="K465" s="150" t="n"/>
      <c r="L465" s="150" t="n"/>
      <c r="M465" s="152" t="n"/>
      <c r="N465" s="150" t="n"/>
      <c r="O465" s="150" t="n"/>
      <c r="P465" s="150" t="n"/>
      <c r="Q465" s="151" t="n"/>
      <c r="R465" s="150" t="n"/>
      <c r="S465" s="150" t="n"/>
      <c r="T465" s="150" t="n"/>
      <c r="U465" s="152" t="n"/>
      <c r="V465" s="150" t="n"/>
      <c r="W465" s="150" t="n"/>
      <c r="X465" s="150" t="n"/>
      <c r="Y465" s="150" t="n"/>
      <c r="Z465" s="150" t="n"/>
      <c r="AA465" s="150" t="n"/>
      <c r="AB465" s="150" t="n"/>
      <c r="AC465" s="150" t="n"/>
      <c r="AD465" s="150" t="n"/>
      <c r="AE465" s="150" t="n"/>
      <c r="AF465" s="150" t="n"/>
      <c r="AG465" s="147">
        <f>IF(OR(C465="",G465="",G465=0),"",IFERROR(INDEX(Lists!$K$2:$K$12,MATCH(C465,Lists!$I$2:$I$12,0)),"AUD"))</f>
        <v/>
      </c>
      <c r="AH465" s="147">
        <f>IF(OR(G465="",G465=0),"",IF(G465&lt;1,TEXT(G465*100,"0")&amp;IFERROR(INDEX(Lists!$U$2:$U$12,MATCH(C465,Lists!$I$2:$I$12,0)),"c"),IFERROR(INDEX(Lists!$L$2:$L$12,MATCH(C465,Lists!$I$2:$I$12,0)),"$")&amp;IF(G465=INT(G465),TEXT(G465,"0"),TEXT(G465,"0.00")))&amp;" "&amp;AG465)</f>
        <v/>
      </c>
      <c r="AI465" s="147">
        <f>IF(X465="","",X465*IFERROR(INDEX(Lists!$M$2:$M$12,MATCH(C465,Lists!$I$2:$I$12,0)),1)/Lists!$Q$2)</f>
        <v/>
      </c>
      <c r="AJ465" s="147">
        <f>IF(Y465="","",Y465*IFERROR(INDEX(Lists!$M$2:$M$12,MATCH(C465,Lists!$I$2:$I$12,0)),1)/Lists!$Q$2)</f>
        <v/>
      </c>
      <c r="AK465" s="105" t="n"/>
      <c r="AL465" s="105" t="n"/>
      <c r="AM465" s="105" t="n"/>
      <c r="AN465" s="105" t="n"/>
      <c r="AO465" s="106" t="n"/>
    </row>
    <row r="466" ht="18" customHeight="1" s="74">
      <c r="A466" s="147">
        <f>IF(OR(F466="",C466="",D466=""),"",IFERROR(INDEX(Lists!$J$2:$J$12,MATCH(C466,Lists!$I$2:$I$12,0)),"XX")&amp;"-"&amp;D466&amp;"-"&amp;TEXT(SUMPRODUCT(($C$2:C466=C466)*($D$2:D466=D466)),"0000"))</f>
        <v/>
      </c>
      <c r="B466" s="152" t="n"/>
      <c r="C466" s="152" t="n"/>
      <c r="D466" s="152" t="n"/>
      <c r="E466" s="150" t="n"/>
      <c r="F466" s="152" t="n"/>
      <c r="G466" s="152" t="n"/>
      <c r="H466" s="152" t="n"/>
      <c r="I466" s="152" t="n"/>
      <c r="J466" s="150" t="n"/>
      <c r="K466" s="150" t="n"/>
      <c r="L466" s="150" t="n"/>
      <c r="M466" s="152" t="n"/>
      <c r="N466" s="150" t="n"/>
      <c r="O466" s="150" t="n"/>
      <c r="P466" s="150" t="n"/>
      <c r="Q466" s="151" t="n"/>
      <c r="R466" s="150" t="n"/>
      <c r="S466" s="150" t="n"/>
      <c r="T466" s="150" t="n"/>
      <c r="U466" s="152" t="n"/>
      <c r="V466" s="150" t="n"/>
      <c r="W466" s="150" t="n"/>
      <c r="X466" s="150" t="n"/>
      <c r="Y466" s="150" t="n"/>
      <c r="Z466" s="150" t="n"/>
      <c r="AA466" s="150" t="n"/>
      <c r="AB466" s="150" t="n"/>
      <c r="AC466" s="150" t="n"/>
      <c r="AD466" s="150" t="n"/>
      <c r="AE466" s="150" t="n"/>
      <c r="AF466" s="150" t="n"/>
      <c r="AG466" s="147">
        <f>IF(OR(C466="",G466="",G466=0),"",IFERROR(INDEX(Lists!$K$2:$K$12,MATCH(C466,Lists!$I$2:$I$12,0)),"AUD"))</f>
        <v/>
      </c>
      <c r="AH466" s="147">
        <f>IF(OR(G466="",G466=0),"",IF(G466&lt;1,TEXT(G466*100,"0")&amp;IFERROR(INDEX(Lists!$U$2:$U$12,MATCH(C466,Lists!$I$2:$I$12,0)),"c"),IFERROR(INDEX(Lists!$L$2:$L$12,MATCH(C466,Lists!$I$2:$I$12,0)),"$")&amp;IF(G466=INT(G466),TEXT(G466,"0"),TEXT(G466,"0.00")))&amp;" "&amp;AG466)</f>
        <v/>
      </c>
      <c r="AI466" s="147">
        <f>IF(X466="","",X466*IFERROR(INDEX(Lists!$M$2:$M$12,MATCH(C466,Lists!$I$2:$I$12,0)),1)/Lists!$Q$2)</f>
        <v/>
      </c>
      <c r="AJ466" s="147">
        <f>IF(Y466="","",Y466*IFERROR(INDEX(Lists!$M$2:$M$12,MATCH(C466,Lists!$I$2:$I$12,0)),1)/Lists!$Q$2)</f>
        <v/>
      </c>
      <c r="AK466" s="105" t="n"/>
      <c r="AL466" s="105" t="n"/>
      <c r="AM466" s="105" t="n"/>
      <c r="AN466" s="105" t="n"/>
      <c r="AO466" s="106" t="n"/>
    </row>
    <row r="467" ht="18" customHeight="1" s="74">
      <c r="A467" s="147">
        <f>IF(OR(F467="",C467="",D467=""),"",IFERROR(INDEX(Lists!$J$2:$J$12,MATCH(C467,Lists!$I$2:$I$12,0)),"XX")&amp;"-"&amp;D467&amp;"-"&amp;TEXT(SUMPRODUCT(($C$2:C467=C467)*($D$2:D467=D467)),"0000"))</f>
        <v/>
      </c>
      <c r="B467" s="152" t="n"/>
      <c r="C467" s="152" t="n"/>
      <c r="D467" s="152" t="n"/>
      <c r="E467" s="150" t="n"/>
      <c r="F467" s="152" t="n"/>
      <c r="G467" s="152" t="n"/>
      <c r="H467" s="152" t="n"/>
      <c r="I467" s="152" t="n"/>
      <c r="J467" s="150" t="n"/>
      <c r="K467" s="150" t="n"/>
      <c r="L467" s="150" t="n"/>
      <c r="M467" s="152" t="n"/>
      <c r="N467" s="150" t="n"/>
      <c r="O467" s="150" t="n"/>
      <c r="P467" s="150" t="n"/>
      <c r="Q467" s="151" t="n"/>
      <c r="R467" s="150" t="n"/>
      <c r="S467" s="150" t="n"/>
      <c r="T467" s="150" t="n"/>
      <c r="U467" s="152" t="n"/>
      <c r="V467" s="150" t="n"/>
      <c r="W467" s="150" t="n"/>
      <c r="X467" s="150" t="n"/>
      <c r="Y467" s="150" t="n"/>
      <c r="Z467" s="150" t="n"/>
      <c r="AA467" s="150" t="n"/>
      <c r="AB467" s="150" t="n"/>
      <c r="AC467" s="150" t="n"/>
      <c r="AD467" s="150" t="n"/>
      <c r="AE467" s="150" t="n"/>
      <c r="AF467" s="150" t="n"/>
      <c r="AG467" s="147">
        <f>IF(OR(C467="",G467="",G467=0),"",IFERROR(INDEX(Lists!$K$2:$K$12,MATCH(C467,Lists!$I$2:$I$12,0)),"AUD"))</f>
        <v/>
      </c>
      <c r="AH467" s="147">
        <f>IF(OR(G467="",G467=0),"",IF(G467&lt;1,TEXT(G467*100,"0")&amp;IFERROR(INDEX(Lists!$U$2:$U$12,MATCH(C467,Lists!$I$2:$I$12,0)),"c"),IFERROR(INDEX(Lists!$L$2:$L$12,MATCH(C467,Lists!$I$2:$I$12,0)),"$")&amp;IF(G467=INT(G467),TEXT(G467,"0"),TEXT(G467,"0.00")))&amp;" "&amp;AG467)</f>
        <v/>
      </c>
      <c r="AI467" s="147">
        <f>IF(X467="","",X467*IFERROR(INDEX(Lists!$M$2:$M$12,MATCH(C467,Lists!$I$2:$I$12,0)),1)/Lists!$Q$2)</f>
        <v/>
      </c>
      <c r="AJ467" s="147">
        <f>IF(Y467="","",Y467*IFERROR(INDEX(Lists!$M$2:$M$12,MATCH(C467,Lists!$I$2:$I$12,0)),1)/Lists!$Q$2)</f>
        <v/>
      </c>
      <c r="AK467" s="105" t="n"/>
      <c r="AL467" s="105" t="n"/>
      <c r="AM467" s="105" t="n"/>
      <c r="AN467" s="105" t="n"/>
      <c r="AO467" s="106" t="n"/>
    </row>
    <row r="468" ht="18" customHeight="1" s="74">
      <c r="A468" s="147">
        <f>IF(OR(F468="",C468="",D468=""),"",IFERROR(INDEX(Lists!$J$2:$J$12,MATCH(C468,Lists!$I$2:$I$12,0)),"XX")&amp;"-"&amp;D468&amp;"-"&amp;TEXT(SUMPRODUCT(($C$2:C468=C468)*($D$2:D468=D468)),"0000"))</f>
        <v/>
      </c>
      <c r="B468" s="152" t="n"/>
      <c r="C468" s="152" t="n"/>
      <c r="D468" s="152" t="n"/>
      <c r="E468" s="150" t="n"/>
      <c r="F468" s="152" t="n"/>
      <c r="G468" s="152" t="n"/>
      <c r="H468" s="152" t="n"/>
      <c r="I468" s="152" t="n"/>
      <c r="J468" s="150" t="n"/>
      <c r="K468" s="150" t="n"/>
      <c r="L468" s="150" t="n"/>
      <c r="M468" s="152" t="n"/>
      <c r="N468" s="150" t="n"/>
      <c r="O468" s="150" t="n"/>
      <c r="P468" s="150" t="n"/>
      <c r="Q468" s="151" t="n"/>
      <c r="R468" s="150" t="n"/>
      <c r="S468" s="150" t="n"/>
      <c r="T468" s="150" t="n"/>
      <c r="U468" s="152" t="n"/>
      <c r="V468" s="150" t="n"/>
      <c r="W468" s="150" t="n"/>
      <c r="X468" s="150" t="n"/>
      <c r="Y468" s="150" t="n"/>
      <c r="Z468" s="150" t="n"/>
      <c r="AA468" s="150" t="n"/>
      <c r="AB468" s="150" t="n"/>
      <c r="AC468" s="150" t="n"/>
      <c r="AD468" s="150" t="n"/>
      <c r="AE468" s="150" t="n"/>
      <c r="AF468" s="150" t="n"/>
      <c r="AG468" s="147">
        <f>IF(OR(C468="",G468="",G468=0),"",IFERROR(INDEX(Lists!$K$2:$K$12,MATCH(C468,Lists!$I$2:$I$12,0)),"AUD"))</f>
        <v/>
      </c>
      <c r="AH468" s="147">
        <f>IF(OR(G468="",G468=0),"",IF(G468&lt;1,TEXT(G468*100,"0")&amp;IFERROR(INDEX(Lists!$U$2:$U$12,MATCH(C468,Lists!$I$2:$I$12,0)),"c"),IFERROR(INDEX(Lists!$L$2:$L$12,MATCH(C468,Lists!$I$2:$I$12,0)),"$")&amp;IF(G468=INT(G468),TEXT(G468,"0"),TEXT(G468,"0.00")))&amp;" "&amp;AG468)</f>
        <v/>
      </c>
      <c r="AI468" s="147">
        <f>IF(X468="","",X468*IFERROR(INDEX(Lists!$M$2:$M$12,MATCH(C468,Lists!$I$2:$I$12,0)),1)/Lists!$Q$2)</f>
        <v/>
      </c>
      <c r="AJ468" s="147">
        <f>IF(Y468="","",Y468*IFERROR(INDEX(Lists!$M$2:$M$12,MATCH(C468,Lists!$I$2:$I$12,0)),1)/Lists!$Q$2)</f>
        <v/>
      </c>
      <c r="AK468" s="105" t="n"/>
      <c r="AL468" s="105" t="n"/>
      <c r="AM468" s="105" t="n"/>
      <c r="AN468" s="105" t="n"/>
      <c r="AO468" s="106" t="n"/>
    </row>
    <row r="469" ht="18" customHeight="1" s="74">
      <c r="A469" s="147">
        <f>IF(OR(F469="",C469="",D469=""),"",IFERROR(INDEX(Lists!$J$2:$J$12,MATCH(C469,Lists!$I$2:$I$12,0)),"XX")&amp;"-"&amp;D469&amp;"-"&amp;TEXT(SUMPRODUCT(($C$2:C469=C469)*($D$2:D469=D469)),"0000"))</f>
        <v/>
      </c>
      <c r="B469" s="152" t="n"/>
      <c r="C469" s="152" t="n"/>
      <c r="D469" s="152" t="n"/>
      <c r="E469" s="150" t="n"/>
      <c r="F469" s="152" t="n"/>
      <c r="G469" s="152" t="n"/>
      <c r="H469" s="152" t="n"/>
      <c r="I469" s="152" t="n"/>
      <c r="J469" s="150" t="n"/>
      <c r="K469" s="150" t="n"/>
      <c r="L469" s="150" t="n"/>
      <c r="M469" s="152" t="n"/>
      <c r="N469" s="150" t="n"/>
      <c r="O469" s="150" t="n"/>
      <c r="P469" s="150" t="n"/>
      <c r="Q469" s="151" t="n"/>
      <c r="R469" s="150" t="n"/>
      <c r="S469" s="150" t="n"/>
      <c r="T469" s="150" t="n"/>
      <c r="U469" s="152" t="n"/>
      <c r="V469" s="150" t="n"/>
      <c r="W469" s="150" t="n"/>
      <c r="X469" s="150" t="n"/>
      <c r="Y469" s="150" t="n"/>
      <c r="Z469" s="150" t="n"/>
      <c r="AA469" s="150" t="n"/>
      <c r="AB469" s="150" t="n"/>
      <c r="AC469" s="150" t="n"/>
      <c r="AD469" s="150" t="n"/>
      <c r="AE469" s="150" t="n"/>
      <c r="AF469" s="150" t="n"/>
      <c r="AG469" s="147">
        <f>IF(OR(C469="",G469="",G469=0),"",IFERROR(INDEX(Lists!$K$2:$K$12,MATCH(C469,Lists!$I$2:$I$12,0)),"AUD"))</f>
        <v/>
      </c>
      <c r="AH469" s="147">
        <f>IF(OR(G469="",G469=0),"",IF(G469&lt;1,TEXT(G469*100,"0")&amp;IFERROR(INDEX(Lists!$U$2:$U$12,MATCH(C469,Lists!$I$2:$I$12,0)),"c"),IFERROR(INDEX(Lists!$L$2:$L$12,MATCH(C469,Lists!$I$2:$I$12,0)),"$")&amp;IF(G469=INT(G469),TEXT(G469,"0"),TEXT(G469,"0.00")))&amp;" "&amp;AG469)</f>
        <v/>
      </c>
      <c r="AI469" s="147">
        <f>IF(X469="","",X469*IFERROR(INDEX(Lists!$M$2:$M$12,MATCH(C469,Lists!$I$2:$I$12,0)),1)/Lists!$Q$2)</f>
        <v/>
      </c>
      <c r="AJ469" s="147">
        <f>IF(Y469="","",Y469*IFERROR(INDEX(Lists!$M$2:$M$12,MATCH(C469,Lists!$I$2:$I$12,0)),1)/Lists!$Q$2)</f>
        <v/>
      </c>
      <c r="AK469" s="105" t="n"/>
      <c r="AL469" s="105" t="n"/>
      <c r="AM469" s="105" t="n"/>
      <c r="AN469" s="105" t="n"/>
      <c r="AO469" s="106" t="n"/>
    </row>
    <row r="470" ht="18" customHeight="1" s="74">
      <c r="A470" s="147">
        <f>IF(OR(F470="",C470="",D470=""),"",IFERROR(INDEX(Lists!$J$2:$J$12,MATCH(C470,Lists!$I$2:$I$12,0)),"XX")&amp;"-"&amp;D470&amp;"-"&amp;TEXT(SUMPRODUCT(($C$2:C470=C470)*($D$2:D470=D470)),"0000"))</f>
        <v/>
      </c>
      <c r="B470" s="152" t="n"/>
      <c r="C470" s="152" t="n"/>
      <c r="D470" s="152" t="n"/>
      <c r="E470" s="150" t="n"/>
      <c r="F470" s="152" t="n"/>
      <c r="G470" s="152" t="n"/>
      <c r="H470" s="152" t="n"/>
      <c r="I470" s="152" t="n"/>
      <c r="J470" s="150" t="n"/>
      <c r="K470" s="150" t="n"/>
      <c r="L470" s="150" t="n"/>
      <c r="M470" s="152" t="n"/>
      <c r="N470" s="150" t="n"/>
      <c r="O470" s="150" t="n"/>
      <c r="P470" s="150" t="n"/>
      <c r="Q470" s="151" t="n"/>
      <c r="R470" s="150" t="n"/>
      <c r="S470" s="150" t="n"/>
      <c r="T470" s="150" t="n"/>
      <c r="U470" s="152" t="n"/>
      <c r="V470" s="150" t="n"/>
      <c r="W470" s="150" t="n"/>
      <c r="X470" s="150" t="n"/>
      <c r="Y470" s="150" t="n"/>
      <c r="Z470" s="150" t="n"/>
      <c r="AA470" s="150" t="n"/>
      <c r="AB470" s="150" t="n"/>
      <c r="AC470" s="150" t="n"/>
      <c r="AD470" s="150" t="n"/>
      <c r="AE470" s="150" t="n"/>
      <c r="AF470" s="150" t="n"/>
      <c r="AG470" s="147">
        <f>IF(OR(C470="",G470="",G470=0),"",IFERROR(INDEX(Lists!$K$2:$K$12,MATCH(C470,Lists!$I$2:$I$12,0)),"AUD"))</f>
        <v/>
      </c>
      <c r="AH470" s="147">
        <f>IF(OR(G470="",G470=0),"",IF(G470&lt;1,TEXT(G470*100,"0")&amp;IFERROR(INDEX(Lists!$U$2:$U$12,MATCH(C470,Lists!$I$2:$I$12,0)),"c"),IFERROR(INDEX(Lists!$L$2:$L$12,MATCH(C470,Lists!$I$2:$I$12,0)),"$")&amp;IF(G470=INT(G470),TEXT(G470,"0"),TEXT(G470,"0.00")))&amp;" "&amp;AG470)</f>
        <v/>
      </c>
      <c r="AI470" s="147">
        <f>IF(X470="","",X470*IFERROR(INDEX(Lists!$M$2:$M$12,MATCH(C470,Lists!$I$2:$I$12,0)),1)/Lists!$Q$2)</f>
        <v/>
      </c>
      <c r="AJ470" s="147">
        <f>IF(Y470="","",Y470*IFERROR(INDEX(Lists!$M$2:$M$12,MATCH(C470,Lists!$I$2:$I$12,0)),1)/Lists!$Q$2)</f>
        <v/>
      </c>
      <c r="AK470" s="105" t="n"/>
      <c r="AL470" s="105" t="n"/>
      <c r="AM470" s="105" t="n"/>
      <c r="AN470" s="105" t="n"/>
      <c r="AO470" s="106" t="n"/>
    </row>
    <row r="471" ht="18" customHeight="1" s="74">
      <c r="A471" s="147">
        <f>IF(OR(F471="",C471="",D471=""),"",IFERROR(INDEX(Lists!$J$2:$J$12,MATCH(C471,Lists!$I$2:$I$12,0)),"XX")&amp;"-"&amp;D471&amp;"-"&amp;TEXT(SUMPRODUCT(($C$2:C471=C471)*($D$2:D471=D471)),"0000"))</f>
        <v/>
      </c>
      <c r="B471" s="152" t="n"/>
      <c r="C471" s="152" t="n"/>
      <c r="D471" s="152" t="n"/>
      <c r="E471" s="150" t="n"/>
      <c r="F471" s="152" t="n"/>
      <c r="G471" s="152" t="n"/>
      <c r="H471" s="152" t="n"/>
      <c r="I471" s="152" t="n"/>
      <c r="J471" s="150" t="n"/>
      <c r="K471" s="150" t="n"/>
      <c r="L471" s="150" t="n"/>
      <c r="M471" s="152" t="n"/>
      <c r="N471" s="150" t="n"/>
      <c r="O471" s="150" t="n"/>
      <c r="P471" s="150" t="n"/>
      <c r="Q471" s="151" t="n"/>
      <c r="R471" s="150" t="n"/>
      <c r="S471" s="150" t="n"/>
      <c r="T471" s="150" t="n"/>
      <c r="U471" s="152" t="n"/>
      <c r="V471" s="150" t="n"/>
      <c r="W471" s="150" t="n"/>
      <c r="X471" s="150" t="n"/>
      <c r="Y471" s="150" t="n"/>
      <c r="Z471" s="150" t="n"/>
      <c r="AA471" s="150" t="n"/>
      <c r="AB471" s="150" t="n"/>
      <c r="AC471" s="150" t="n"/>
      <c r="AD471" s="150" t="n"/>
      <c r="AE471" s="150" t="n"/>
      <c r="AF471" s="150" t="n"/>
      <c r="AG471" s="147">
        <f>IF(OR(C471="",G471="",G471=0),"",IFERROR(INDEX(Lists!$K$2:$K$12,MATCH(C471,Lists!$I$2:$I$12,0)),"AUD"))</f>
        <v/>
      </c>
      <c r="AH471" s="147">
        <f>IF(OR(G471="",G471=0),"",IF(G471&lt;1,TEXT(G471*100,"0")&amp;IFERROR(INDEX(Lists!$U$2:$U$12,MATCH(C471,Lists!$I$2:$I$12,0)),"c"),IFERROR(INDEX(Lists!$L$2:$L$12,MATCH(C471,Lists!$I$2:$I$12,0)),"$")&amp;IF(G471=INT(G471),TEXT(G471,"0"),TEXT(G471,"0.00")))&amp;" "&amp;AG471)</f>
        <v/>
      </c>
      <c r="AI471" s="147">
        <f>IF(X471="","",X471*IFERROR(INDEX(Lists!$M$2:$M$12,MATCH(C471,Lists!$I$2:$I$12,0)),1)/Lists!$Q$2)</f>
        <v/>
      </c>
      <c r="AJ471" s="147">
        <f>IF(Y471="","",Y471*IFERROR(INDEX(Lists!$M$2:$M$12,MATCH(C471,Lists!$I$2:$I$12,0)),1)/Lists!$Q$2)</f>
        <v/>
      </c>
      <c r="AK471" s="105" t="n"/>
      <c r="AL471" s="105" t="n"/>
      <c r="AM471" s="105" t="n"/>
      <c r="AN471" s="105" t="n"/>
      <c r="AO471" s="106" t="n"/>
    </row>
    <row r="472" ht="18" customHeight="1" s="74">
      <c r="A472" s="147">
        <f>IF(OR(F472="",C472="",D472=""),"",IFERROR(INDEX(Lists!$J$2:$J$12,MATCH(C472,Lists!$I$2:$I$12,0)),"XX")&amp;"-"&amp;D472&amp;"-"&amp;TEXT(SUMPRODUCT(($C$2:C472=C472)*($D$2:D472=D472)),"0000"))</f>
        <v/>
      </c>
      <c r="B472" s="152" t="n"/>
      <c r="C472" s="152" t="n"/>
      <c r="D472" s="152" t="n"/>
      <c r="E472" s="150" t="n"/>
      <c r="F472" s="152" t="n"/>
      <c r="G472" s="152" t="n"/>
      <c r="H472" s="152" t="n"/>
      <c r="I472" s="152" t="n"/>
      <c r="J472" s="150" t="n"/>
      <c r="K472" s="150" t="n"/>
      <c r="L472" s="150" t="n"/>
      <c r="M472" s="152" t="n"/>
      <c r="N472" s="150" t="n"/>
      <c r="O472" s="150" t="n"/>
      <c r="P472" s="150" t="n"/>
      <c r="Q472" s="151" t="n"/>
      <c r="R472" s="150" t="n"/>
      <c r="S472" s="150" t="n"/>
      <c r="T472" s="150" t="n"/>
      <c r="U472" s="152" t="n"/>
      <c r="V472" s="150" t="n"/>
      <c r="W472" s="150" t="n"/>
      <c r="X472" s="150" t="n"/>
      <c r="Y472" s="150" t="n"/>
      <c r="Z472" s="150" t="n"/>
      <c r="AA472" s="150" t="n"/>
      <c r="AB472" s="150" t="n"/>
      <c r="AC472" s="150" t="n"/>
      <c r="AD472" s="150" t="n"/>
      <c r="AE472" s="150" t="n"/>
      <c r="AF472" s="150" t="n"/>
      <c r="AG472" s="147">
        <f>IF(OR(C472="",G472="",G472=0),"",IFERROR(INDEX(Lists!$K$2:$K$12,MATCH(C472,Lists!$I$2:$I$12,0)),"AUD"))</f>
        <v/>
      </c>
      <c r="AH472" s="147">
        <f>IF(OR(G472="",G472=0),"",IF(G472&lt;1,TEXT(G472*100,"0")&amp;IFERROR(INDEX(Lists!$U$2:$U$12,MATCH(C472,Lists!$I$2:$I$12,0)),"c"),IFERROR(INDEX(Lists!$L$2:$L$12,MATCH(C472,Lists!$I$2:$I$12,0)),"$")&amp;IF(G472=INT(G472),TEXT(G472,"0"),TEXT(G472,"0.00")))&amp;" "&amp;AG472)</f>
        <v/>
      </c>
      <c r="AI472" s="147">
        <f>IF(X472="","",X472*IFERROR(INDEX(Lists!$M$2:$M$12,MATCH(C472,Lists!$I$2:$I$12,0)),1)/Lists!$Q$2)</f>
        <v/>
      </c>
      <c r="AJ472" s="147">
        <f>IF(Y472="","",Y472*IFERROR(INDEX(Lists!$M$2:$M$12,MATCH(C472,Lists!$I$2:$I$12,0)),1)/Lists!$Q$2)</f>
        <v/>
      </c>
      <c r="AK472" s="105" t="n"/>
      <c r="AL472" s="105" t="n"/>
      <c r="AM472" s="105" t="n"/>
      <c r="AN472" s="105" t="n"/>
      <c r="AO472" s="106" t="n"/>
    </row>
    <row r="473" ht="18" customHeight="1" s="74">
      <c r="A473" s="147">
        <f>IF(OR(F473="",C473="",D473=""),"",IFERROR(INDEX(Lists!$J$2:$J$12,MATCH(C473,Lists!$I$2:$I$12,0)),"XX")&amp;"-"&amp;D473&amp;"-"&amp;TEXT(SUMPRODUCT(($C$2:C473=C473)*($D$2:D473=D473)),"0000"))</f>
        <v/>
      </c>
      <c r="B473" s="152" t="n"/>
      <c r="C473" s="152" t="n"/>
      <c r="D473" s="152" t="n"/>
      <c r="E473" s="150" t="n"/>
      <c r="F473" s="152" t="n"/>
      <c r="G473" s="152" t="n"/>
      <c r="H473" s="152" t="n"/>
      <c r="I473" s="152" t="n"/>
      <c r="J473" s="150" t="n"/>
      <c r="K473" s="150" t="n"/>
      <c r="L473" s="150" t="n"/>
      <c r="M473" s="152" t="n"/>
      <c r="N473" s="150" t="n"/>
      <c r="O473" s="150" t="n"/>
      <c r="P473" s="150" t="n"/>
      <c r="Q473" s="151" t="n"/>
      <c r="R473" s="150" t="n"/>
      <c r="S473" s="150" t="n"/>
      <c r="T473" s="150" t="n"/>
      <c r="U473" s="152" t="n"/>
      <c r="V473" s="150" t="n"/>
      <c r="W473" s="150" t="n"/>
      <c r="X473" s="150" t="n"/>
      <c r="Y473" s="150" t="n"/>
      <c r="Z473" s="150" t="n"/>
      <c r="AA473" s="150" t="n"/>
      <c r="AB473" s="150" t="n"/>
      <c r="AC473" s="150" t="n"/>
      <c r="AD473" s="150" t="n"/>
      <c r="AE473" s="150" t="n"/>
      <c r="AF473" s="150" t="n"/>
      <c r="AG473" s="147">
        <f>IF(OR(C473="",G473="",G473=0),"",IFERROR(INDEX(Lists!$K$2:$K$12,MATCH(C473,Lists!$I$2:$I$12,0)),"AUD"))</f>
        <v/>
      </c>
      <c r="AH473" s="147">
        <f>IF(OR(G473="",G473=0),"",IF(G473&lt;1,TEXT(G473*100,"0")&amp;IFERROR(INDEX(Lists!$U$2:$U$12,MATCH(C473,Lists!$I$2:$I$12,0)),"c"),IFERROR(INDEX(Lists!$L$2:$L$12,MATCH(C473,Lists!$I$2:$I$12,0)),"$")&amp;IF(G473=INT(G473),TEXT(G473,"0"),TEXT(G473,"0.00")))&amp;" "&amp;AG473)</f>
        <v/>
      </c>
      <c r="AI473" s="147">
        <f>IF(X473="","",X473*IFERROR(INDEX(Lists!$M$2:$M$12,MATCH(C473,Lists!$I$2:$I$12,0)),1)/Lists!$Q$2)</f>
        <v/>
      </c>
      <c r="AJ473" s="147">
        <f>IF(Y473="","",Y473*IFERROR(INDEX(Lists!$M$2:$M$12,MATCH(C473,Lists!$I$2:$I$12,0)),1)/Lists!$Q$2)</f>
        <v/>
      </c>
      <c r="AK473" s="105" t="n"/>
      <c r="AL473" s="105" t="n"/>
      <c r="AM473" s="105" t="n"/>
      <c r="AN473" s="105" t="n"/>
      <c r="AO473" s="106" t="n"/>
    </row>
    <row r="474" ht="18" customHeight="1" s="74">
      <c r="A474" s="147">
        <f>IF(OR(F474="",C474="",D474=""),"",IFERROR(INDEX(Lists!$J$2:$J$12,MATCH(C474,Lists!$I$2:$I$12,0)),"XX")&amp;"-"&amp;D474&amp;"-"&amp;TEXT(SUMPRODUCT(($C$2:C474=C474)*($D$2:D474=D474)),"0000"))</f>
        <v/>
      </c>
      <c r="B474" s="152" t="n"/>
      <c r="C474" s="152" t="n"/>
      <c r="D474" s="152" t="n"/>
      <c r="E474" s="150" t="n"/>
      <c r="F474" s="152" t="n"/>
      <c r="G474" s="152" t="n"/>
      <c r="H474" s="152" t="n"/>
      <c r="I474" s="152" t="n"/>
      <c r="J474" s="150" t="n"/>
      <c r="K474" s="150" t="n"/>
      <c r="L474" s="150" t="n"/>
      <c r="M474" s="152" t="n"/>
      <c r="N474" s="150" t="n"/>
      <c r="O474" s="150" t="n"/>
      <c r="P474" s="150" t="n"/>
      <c r="Q474" s="151" t="n"/>
      <c r="R474" s="150" t="n"/>
      <c r="S474" s="150" t="n"/>
      <c r="T474" s="150" t="n"/>
      <c r="U474" s="152" t="n"/>
      <c r="V474" s="150" t="n"/>
      <c r="W474" s="150" t="n"/>
      <c r="X474" s="150" t="n"/>
      <c r="Y474" s="150" t="n"/>
      <c r="Z474" s="150" t="n"/>
      <c r="AA474" s="150" t="n"/>
      <c r="AB474" s="150" t="n"/>
      <c r="AC474" s="150" t="n"/>
      <c r="AD474" s="150" t="n"/>
      <c r="AE474" s="150" t="n"/>
      <c r="AF474" s="150" t="n"/>
      <c r="AG474" s="147">
        <f>IF(OR(C474="",G474="",G474=0),"",IFERROR(INDEX(Lists!$K$2:$K$12,MATCH(C474,Lists!$I$2:$I$12,0)),"AUD"))</f>
        <v/>
      </c>
      <c r="AH474" s="147">
        <f>IF(OR(G474="",G474=0),"",IF(G474&lt;1,TEXT(G474*100,"0")&amp;IFERROR(INDEX(Lists!$U$2:$U$12,MATCH(C474,Lists!$I$2:$I$12,0)),"c"),IFERROR(INDEX(Lists!$L$2:$L$12,MATCH(C474,Lists!$I$2:$I$12,0)),"$")&amp;IF(G474=INT(G474),TEXT(G474,"0"),TEXT(G474,"0.00")))&amp;" "&amp;AG474)</f>
        <v/>
      </c>
      <c r="AI474" s="147">
        <f>IF(X474="","",X474*IFERROR(INDEX(Lists!$M$2:$M$12,MATCH(C474,Lists!$I$2:$I$12,0)),1)/Lists!$Q$2)</f>
        <v/>
      </c>
      <c r="AJ474" s="147">
        <f>IF(Y474="","",Y474*IFERROR(INDEX(Lists!$M$2:$M$12,MATCH(C474,Lists!$I$2:$I$12,0)),1)/Lists!$Q$2)</f>
        <v/>
      </c>
      <c r="AK474" s="105" t="n"/>
      <c r="AL474" s="105" t="n"/>
      <c r="AM474" s="105" t="n"/>
      <c r="AN474" s="105" t="n"/>
      <c r="AO474" s="106" t="n"/>
    </row>
    <row r="475" ht="18" customHeight="1" s="74">
      <c r="A475" s="147">
        <f>IF(OR(F475="",C475="",D475=""),"",IFERROR(INDEX(Lists!$J$2:$J$12,MATCH(C475,Lists!$I$2:$I$12,0)),"XX")&amp;"-"&amp;D475&amp;"-"&amp;TEXT(SUMPRODUCT(($C$2:C475=C475)*($D$2:D475=D475)),"0000"))</f>
        <v/>
      </c>
      <c r="B475" s="152" t="n"/>
      <c r="C475" s="152" t="n"/>
      <c r="D475" s="152" t="n"/>
      <c r="E475" s="150" t="n"/>
      <c r="F475" s="152" t="n"/>
      <c r="G475" s="152" t="n"/>
      <c r="H475" s="152" t="n"/>
      <c r="I475" s="152" t="n"/>
      <c r="J475" s="150" t="n"/>
      <c r="K475" s="150" t="n"/>
      <c r="L475" s="150" t="n"/>
      <c r="M475" s="152" t="n"/>
      <c r="N475" s="150" t="n"/>
      <c r="O475" s="150" t="n"/>
      <c r="P475" s="150" t="n"/>
      <c r="Q475" s="151" t="n"/>
      <c r="R475" s="150" t="n"/>
      <c r="S475" s="150" t="n"/>
      <c r="T475" s="150" t="n"/>
      <c r="U475" s="152" t="n"/>
      <c r="V475" s="150" t="n"/>
      <c r="W475" s="150" t="n"/>
      <c r="X475" s="150" t="n"/>
      <c r="Y475" s="150" t="n"/>
      <c r="Z475" s="150" t="n"/>
      <c r="AA475" s="150" t="n"/>
      <c r="AB475" s="150" t="n"/>
      <c r="AC475" s="150" t="n"/>
      <c r="AD475" s="150" t="n"/>
      <c r="AE475" s="150" t="n"/>
      <c r="AF475" s="150" t="n"/>
      <c r="AG475" s="147">
        <f>IF(OR(C475="",G475="",G475=0),"",IFERROR(INDEX(Lists!$K$2:$K$12,MATCH(C475,Lists!$I$2:$I$12,0)),"AUD"))</f>
        <v/>
      </c>
      <c r="AH475" s="147">
        <f>IF(OR(G475="",G475=0),"",IF(G475&lt;1,TEXT(G475*100,"0")&amp;IFERROR(INDEX(Lists!$U$2:$U$12,MATCH(C475,Lists!$I$2:$I$12,0)),"c"),IFERROR(INDEX(Lists!$L$2:$L$12,MATCH(C475,Lists!$I$2:$I$12,0)),"$")&amp;IF(G475=INT(G475),TEXT(G475,"0"),TEXT(G475,"0.00")))&amp;" "&amp;AG475)</f>
        <v/>
      </c>
      <c r="AI475" s="147">
        <f>IF(X475="","",X475*IFERROR(INDEX(Lists!$M$2:$M$12,MATCH(C475,Lists!$I$2:$I$12,0)),1)/Lists!$Q$2)</f>
        <v/>
      </c>
      <c r="AJ475" s="147">
        <f>IF(Y475="","",Y475*IFERROR(INDEX(Lists!$M$2:$M$12,MATCH(C475,Lists!$I$2:$I$12,0)),1)/Lists!$Q$2)</f>
        <v/>
      </c>
      <c r="AK475" s="105" t="n"/>
      <c r="AL475" s="105" t="n"/>
      <c r="AM475" s="105" t="n"/>
      <c r="AN475" s="105" t="n"/>
      <c r="AO475" s="106" t="n"/>
    </row>
    <row r="476" ht="18" customHeight="1" s="74">
      <c r="A476" s="147">
        <f>IF(OR(F476="",C476="",D476=""),"",IFERROR(INDEX(Lists!$J$2:$J$12,MATCH(C476,Lists!$I$2:$I$12,0)),"XX")&amp;"-"&amp;D476&amp;"-"&amp;TEXT(SUMPRODUCT(($C$2:C476=C476)*($D$2:D476=D476)),"0000"))</f>
        <v/>
      </c>
      <c r="B476" s="152" t="n"/>
      <c r="C476" s="152" t="n"/>
      <c r="D476" s="152" t="n"/>
      <c r="E476" s="150" t="n"/>
      <c r="F476" s="152" t="n"/>
      <c r="G476" s="152" t="n"/>
      <c r="H476" s="152" t="n"/>
      <c r="I476" s="152" t="n"/>
      <c r="J476" s="150" t="n"/>
      <c r="K476" s="150" t="n"/>
      <c r="L476" s="150" t="n"/>
      <c r="M476" s="152" t="n"/>
      <c r="N476" s="150" t="n"/>
      <c r="O476" s="150" t="n"/>
      <c r="P476" s="150" t="n"/>
      <c r="Q476" s="151" t="n"/>
      <c r="R476" s="150" t="n"/>
      <c r="S476" s="150" t="n"/>
      <c r="T476" s="150" t="n"/>
      <c r="U476" s="152" t="n"/>
      <c r="V476" s="150" t="n"/>
      <c r="W476" s="150" t="n"/>
      <c r="X476" s="150" t="n"/>
      <c r="Y476" s="150" t="n"/>
      <c r="Z476" s="150" t="n"/>
      <c r="AA476" s="150" t="n"/>
      <c r="AB476" s="150" t="n"/>
      <c r="AC476" s="150" t="n"/>
      <c r="AD476" s="150" t="n"/>
      <c r="AE476" s="150" t="n"/>
      <c r="AF476" s="150" t="n"/>
      <c r="AG476" s="147">
        <f>IF(OR(C476="",G476="",G476=0),"",IFERROR(INDEX(Lists!$K$2:$K$12,MATCH(C476,Lists!$I$2:$I$12,0)),"AUD"))</f>
        <v/>
      </c>
      <c r="AH476" s="147">
        <f>IF(OR(G476="",G476=0),"",IF(G476&lt;1,TEXT(G476*100,"0")&amp;IFERROR(INDEX(Lists!$U$2:$U$12,MATCH(C476,Lists!$I$2:$I$12,0)),"c"),IFERROR(INDEX(Lists!$L$2:$L$12,MATCH(C476,Lists!$I$2:$I$12,0)),"$")&amp;IF(G476=INT(G476),TEXT(G476,"0"),TEXT(G476,"0.00")))&amp;" "&amp;AG476)</f>
        <v/>
      </c>
      <c r="AI476" s="147">
        <f>IF(X476="","",X476*IFERROR(INDEX(Lists!$M$2:$M$12,MATCH(C476,Lists!$I$2:$I$12,0)),1)/Lists!$Q$2)</f>
        <v/>
      </c>
      <c r="AJ476" s="147">
        <f>IF(Y476="","",Y476*IFERROR(INDEX(Lists!$M$2:$M$12,MATCH(C476,Lists!$I$2:$I$12,0)),1)/Lists!$Q$2)</f>
        <v/>
      </c>
      <c r="AK476" s="105" t="n"/>
      <c r="AL476" s="105" t="n"/>
      <c r="AM476" s="105" t="n"/>
      <c r="AN476" s="105" t="n"/>
      <c r="AO476" s="106" t="n"/>
    </row>
    <row r="477" ht="18" customHeight="1" s="74">
      <c r="A477" s="147">
        <f>IF(OR(F477="",C477="",D477=""),"",IFERROR(INDEX(Lists!$J$2:$J$12,MATCH(C477,Lists!$I$2:$I$12,0)),"XX")&amp;"-"&amp;D477&amp;"-"&amp;TEXT(SUMPRODUCT(($C$2:C477=C477)*($D$2:D477=D477)),"0000"))</f>
        <v/>
      </c>
      <c r="B477" s="152" t="n"/>
      <c r="C477" s="152" t="n"/>
      <c r="D477" s="152" t="n"/>
      <c r="E477" s="150" t="n"/>
      <c r="F477" s="152" t="n"/>
      <c r="G477" s="152" t="n"/>
      <c r="H477" s="152" t="n"/>
      <c r="I477" s="152" t="n"/>
      <c r="J477" s="150" t="n"/>
      <c r="K477" s="150" t="n"/>
      <c r="L477" s="150" t="n"/>
      <c r="M477" s="152" t="n"/>
      <c r="N477" s="150" t="n"/>
      <c r="O477" s="150" t="n"/>
      <c r="P477" s="150" t="n"/>
      <c r="Q477" s="151" t="n"/>
      <c r="R477" s="150" t="n"/>
      <c r="S477" s="150" t="n"/>
      <c r="T477" s="150" t="n"/>
      <c r="U477" s="152" t="n"/>
      <c r="V477" s="150" t="n"/>
      <c r="W477" s="150" t="n"/>
      <c r="X477" s="150" t="n"/>
      <c r="Y477" s="150" t="n"/>
      <c r="Z477" s="150" t="n"/>
      <c r="AA477" s="150" t="n"/>
      <c r="AB477" s="150" t="n"/>
      <c r="AC477" s="150" t="n"/>
      <c r="AD477" s="150" t="n"/>
      <c r="AE477" s="150" t="n"/>
      <c r="AF477" s="150" t="n"/>
      <c r="AG477" s="147">
        <f>IF(OR(C477="",G477="",G477=0),"",IFERROR(INDEX(Lists!$K$2:$K$12,MATCH(C477,Lists!$I$2:$I$12,0)),"AUD"))</f>
        <v/>
      </c>
      <c r="AH477" s="147">
        <f>IF(OR(G477="",G477=0),"",IF(G477&lt;1,TEXT(G477*100,"0")&amp;IFERROR(INDEX(Lists!$U$2:$U$12,MATCH(C477,Lists!$I$2:$I$12,0)),"c"),IFERROR(INDEX(Lists!$L$2:$L$12,MATCH(C477,Lists!$I$2:$I$12,0)),"$")&amp;IF(G477=INT(G477),TEXT(G477,"0"),TEXT(G477,"0.00")))&amp;" "&amp;AG477)</f>
        <v/>
      </c>
      <c r="AI477" s="147">
        <f>IF(X477="","",X477*IFERROR(INDEX(Lists!$M$2:$M$12,MATCH(C477,Lists!$I$2:$I$12,0)),1)/Lists!$Q$2)</f>
        <v/>
      </c>
      <c r="AJ477" s="147">
        <f>IF(Y477="","",Y477*IFERROR(INDEX(Lists!$M$2:$M$12,MATCH(C477,Lists!$I$2:$I$12,0)),1)/Lists!$Q$2)</f>
        <v/>
      </c>
      <c r="AK477" s="105" t="n"/>
      <c r="AL477" s="105" t="n"/>
      <c r="AM477" s="105" t="n"/>
      <c r="AN477" s="105" t="n"/>
      <c r="AO477" s="106" t="n"/>
    </row>
    <row r="478" ht="18" customHeight="1" s="74">
      <c r="A478" s="147">
        <f>IF(OR(F478="",C478="",D478=""),"",IFERROR(INDEX(Lists!$J$2:$J$12,MATCH(C478,Lists!$I$2:$I$12,0)),"XX")&amp;"-"&amp;D478&amp;"-"&amp;TEXT(SUMPRODUCT(($C$2:C478=C478)*($D$2:D478=D478)),"0000"))</f>
        <v/>
      </c>
      <c r="B478" s="152" t="n"/>
      <c r="C478" s="152" t="n"/>
      <c r="D478" s="152" t="n"/>
      <c r="E478" s="150" t="n"/>
      <c r="F478" s="152" t="n"/>
      <c r="G478" s="152" t="n"/>
      <c r="H478" s="152" t="n"/>
      <c r="I478" s="152" t="n"/>
      <c r="J478" s="150" t="n"/>
      <c r="K478" s="150" t="n"/>
      <c r="L478" s="150" t="n"/>
      <c r="M478" s="152" t="n"/>
      <c r="N478" s="150" t="n"/>
      <c r="O478" s="150" t="n"/>
      <c r="P478" s="150" t="n"/>
      <c r="Q478" s="151" t="n"/>
      <c r="R478" s="150" t="n"/>
      <c r="S478" s="150" t="n"/>
      <c r="T478" s="150" t="n"/>
      <c r="U478" s="152" t="n"/>
      <c r="V478" s="150" t="n"/>
      <c r="W478" s="150" t="n"/>
      <c r="X478" s="150" t="n"/>
      <c r="Y478" s="150" t="n"/>
      <c r="Z478" s="150" t="n"/>
      <c r="AA478" s="150" t="n"/>
      <c r="AB478" s="150" t="n"/>
      <c r="AC478" s="150" t="n"/>
      <c r="AD478" s="150" t="n"/>
      <c r="AE478" s="150" t="n"/>
      <c r="AF478" s="150" t="n"/>
      <c r="AG478" s="147">
        <f>IF(OR(C478="",G478="",G478=0),"",IFERROR(INDEX(Lists!$K$2:$K$12,MATCH(C478,Lists!$I$2:$I$12,0)),"AUD"))</f>
        <v/>
      </c>
      <c r="AH478" s="147">
        <f>IF(OR(G478="",G478=0),"",IF(G478&lt;1,TEXT(G478*100,"0")&amp;IFERROR(INDEX(Lists!$U$2:$U$12,MATCH(C478,Lists!$I$2:$I$12,0)),"c"),IFERROR(INDEX(Lists!$L$2:$L$12,MATCH(C478,Lists!$I$2:$I$12,0)),"$")&amp;IF(G478=INT(G478),TEXT(G478,"0"),TEXT(G478,"0.00")))&amp;" "&amp;AG478)</f>
        <v/>
      </c>
      <c r="AI478" s="147">
        <f>IF(X478="","",X478*IFERROR(INDEX(Lists!$M$2:$M$12,MATCH(C478,Lists!$I$2:$I$12,0)),1)/Lists!$Q$2)</f>
        <v/>
      </c>
      <c r="AJ478" s="147">
        <f>IF(Y478="","",Y478*IFERROR(INDEX(Lists!$M$2:$M$12,MATCH(C478,Lists!$I$2:$I$12,0)),1)/Lists!$Q$2)</f>
        <v/>
      </c>
      <c r="AK478" s="105" t="n"/>
      <c r="AL478" s="105" t="n"/>
      <c r="AM478" s="105" t="n"/>
      <c r="AN478" s="105" t="n"/>
      <c r="AO478" s="106" t="n"/>
    </row>
    <row r="479" ht="18" customHeight="1" s="74">
      <c r="A479" s="147">
        <f>IF(OR(F479="",C479="",D479=""),"",IFERROR(INDEX(Lists!$J$2:$J$12,MATCH(C479,Lists!$I$2:$I$12,0)),"XX")&amp;"-"&amp;D479&amp;"-"&amp;TEXT(SUMPRODUCT(($C$2:C479=C479)*($D$2:D479=D479)),"0000"))</f>
        <v/>
      </c>
      <c r="B479" s="152" t="n"/>
      <c r="C479" s="152" t="n"/>
      <c r="D479" s="152" t="n"/>
      <c r="E479" s="150" t="n"/>
      <c r="F479" s="152" t="n"/>
      <c r="G479" s="152" t="n"/>
      <c r="H479" s="152" t="n"/>
      <c r="I479" s="152" t="n"/>
      <c r="J479" s="150" t="n"/>
      <c r="K479" s="150" t="n"/>
      <c r="L479" s="150" t="n"/>
      <c r="M479" s="152" t="n"/>
      <c r="N479" s="150" t="n"/>
      <c r="O479" s="150" t="n"/>
      <c r="P479" s="150" t="n"/>
      <c r="Q479" s="151" t="n"/>
      <c r="R479" s="150" t="n"/>
      <c r="S479" s="150" t="n"/>
      <c r="T479" s="150" t="n"/>
      <c r="U479" s="152" t="n"/>
      <c r="V479" s="150" t="n"/>
      <c r="W479" s="150" t="n"/>
      <c r="X479" s="150" t="n"/>
      <c r="Y479" s="150" t="n"/>
      <c r="Z479" s="150" t="n"/>
      <c r="AA479" s="150" t="n"/>
      <c r="AB479" s="150" t="n"/>
      <c r="AC479" s="150" t="n"/>
      <c r="AD479" s="150" t="n"/>
      <c r="AE479" s="150" t="n"/>
      <c r="AF479" s="150" t="n"/>
      <c r="AG479" s="147">
        <f>IF(OR(C479="",G479="",G479=0),"",IFERROR(INDEX(Lists!$K$2:$K$12,MATCH(C479,Lists!$I$2:$I$12,0)),"AUD"))</f>
        <v/>
      </c>
      <c r="AH479" s="147">
        <f>IF(OR(G479="",G479=0),"",IF(G479&lt;1,TEXT(G479*100,"0")&amp;IFERROR(INDEX(Lists!$U$2:$U$12,MATCH(C479,Lists!$I$2:$I$12,0)),"c"),IFERROR(INDEX(Lists!$L$2:$L$12,MATCH(C479,Lists!$I$2:$I$12,0)),"$")&amp;IF(G479=INT(G479),TEXT(G479,"0"),TEXT(G479,"0.00")))&amp;" "&amp;AG479)</f>
        <v/>
      </c>
      <c r="AI479" s="147">
        <f>IF(X479="","",X479*IFERROR(INDEX(Lists!$M$2:$M$12,MATCH(C479,Lists!$I$2:$I$12,0)),1)/Lists!$Q$2)</f>
        <v/>
      </c>
      <c r="AJ479" s="147">
        <f>IF(Y479="","",Y479*IFERROR(INDEX(Lists!$M$2:$M$12,MATCH(C479,Lists!$I$2:$I$12,0)),1)/Lists!$Q$2)</f>
        <v/>
      </c>
      <c r="AK479" s="105" t="n"/>
      <c r="AL479" s="105" t="n"/>
      <c r="AM479" s="105" t="n"/>
      <c r="AN479" s="105" t="n"/>
      <c r="AO479" s="106" t="n"/>
    </row>
    <row r="480" ht="18" customHeight="1" s="74">
      <c r="A480" s="147">
        <f>IF(OR(F480="",C480="",D480=""),"",IFERROR(INDEX(Lists!$J$2:$J$12,MATCH(C480,Lists!$I$2:$I$12,0)),"XX")&amp;"-"&amp;D480&amp;"-"&amp;TEXT(SUMPRODUCT(($C$2:C480=C480)*($D$2:D480=D480)),"0000"))</f>
        <v/>
      </c>
      <c r="B480" s="152" t="n"/>
      <c r="C480" s="152" t="n"/>
      <c r="D480" s="152" t="n"/>
      <c r="E480" s="150" t="n"/>
      <c r="F480" s="152" t="n"/>
      <c r="G480" s="152" t="n"/>
      <c r="H480" s="152" t="n"/>
      <c r="I480" s="152" t="n"/>
      <c r="J480" s="150" t="n"/>
      <c r="K480" s="150" t="n"/>
      <c r="L480" s="150" t="n"/>
      <c r="M480" s="152" t="n"/>
      <c r="N480" s="150" t="n"/>
      <c r="O480" s="150" t="n"/>
      <c r="P480" s="150" t="n"/>
      <c r="Q480" s="151" t="n"/>
      <c r="R480" s="150" t="n"/>
      <c r="S480" s="150" t="n"/>
      <c r="T480" s="150" t="n"/>
      <c r="U480" s="152" t="n"/>
      <c r="V480" s="150" t="n"/>
      <c r="W480" s="150" t="n"/>
      <c r="X480" s="150" t="n"/>
      <c r="Y480" s="150" t="n"/>
      <c r="Z480" s="150" t="n"/>
      <c r="AA480" s="150" t="n"/>
      <c r="AB480" s="150" t="n"/>
      <c r="AC480" s="150" t="n"/>
      <c r="AD480" s="150" t="n"/>
      <c r="AE480" s="150" t="n"/>
      <c r="AF480" s="150" t="n"/>
      <c r="AG480" s="147">
        <f>IF(OR(C480="",G480="",G480=0),"",IFERROR(INDEX(Lists!$K$2:$K$12,MATCH(C480,Lists!$I$2:$I$12,0)),"AUD"))</f>
        <v/>
      </c>
      <c r="AH480" s="147">
        <f>IF(OR(G480="",G480=0),"",IF(G480&lt;1,TEXT(G480*100,"0")&amp;IFERROR(INDEX(Lists!$U$2:$U$12,MATCH(C480,Lists!$I$2:$I$12,0)),"c"),IFERROR(INDEX(Lists!$L$2:$L$12,MATCH(C480,Lists!$I$2:$I$12,0)),"$")&amp;IF(G480=INT(G480),TEXT(G480,"0"),TEXT(G480,"0.00")))&amp;" "&amp;AG480)</f>
        <v/>
      </c>
      <c r="AI480" s="147">
        <f>IF(X480="","",X480*IFERROR(INDEX(Lists!$M$2:$M$12,MATCH(C480,Lists!$I$2:$I$12,0)),1)/Lists!$Q$2)</f>
        <v/>
      </c>
      <c r="AJ480" s="147">
        <f>IF(Y480="","",Y480*IFERROR(INDEX(Lists!$M$2:$M$12,MATCH(C480,Lists!$I$2:$I$12,0)),1)/Lists!$Q$2)</f>
        <v/>
      </c>
      <c r="AK480" s="105" t="n"/>
      <c r="AL480" s="105" t="n"/>
      <c r="AM480" s="105" t="n"/>
      <c r="AN480" s="105" t="n"/>
      <c r="AO480" s="106" t="n"/>
    </row>
    <row r="481" ht="18" customHeight="1" s="74">
      <c r="A481" s="147">
        <f>IF(OR(F481="",C481="",D481=""),"",IFERROR(INDEX(Lists!$J$2:$J$12,MATCH(C481,Lists!$I$2:$I$12,0)),"XX")&amp;"-"&amp;D481&amp;"-"&amp;TEXT(SUMPRODUCT(($C$2:C481=C481)*($D$2:D481=D481)),"0000"))</f>
        <v/>
      </c>
      <c r="B481" s="152" t="n"/>
      <c r="C481" s="152" t="n"/>
      <c r="D481" s="152" t="n"/>
      <c r="E481" s="150" t="n"/>
      <c r="F481" s="152" t="n"/>
      <c r="G481" s="152" t="n"/>
      <c r="H481" s="152" t="n"/>
      <c r="I481" s="152" t="n"/>
      <c r="J481" s="150" t="n"/>
      <c r="K481" s="150" t="n"/>
      <c r="L481" s="150" t="n"/>
      <c r="M481" s="152" t="n"/>
      <c r="N481" s="150" t="n"/>
      <c r="O481" s="150" t="n"/>
      <c r="P481" s="150" t="n"/>
      <c r="Q481" s="151" t="n"/>
      <c r="R481" s="150" t="n"/>
      <c r="S481" s="150" t="n"/>
      <c r="T481" s="150" t="n"/>
      <c r="U481" s="152" t="n"/>
      <c r="V481" s="150" t="n"/>
      <c r="W481" s="150" t="n"/>
      <c r="X481" s="150" t="n"/>
      <c r="Y481" s="150" t="n"/>
      <c r="Z481" s="150" t="n"/>
      <c r="AA481" s="150" t="n"/>
      <c r="AB481" s="150" t="n"/>
      <c r="AC481" s="150" t="n"/>
      <c r="AD481" s="150" t="n"/>
      <c r="AE481" s="150" t="n"/>
      <c r="AF481" s="150" t="n"/>
      <c r="AG481" s="147">
        <f>IF(OR(C481="",G481="",G481=0),"",IFERROR(INDEX(Lists!$K$2:$K$12,MATCH(C481,Lists!$I$2:$I$12,0)),"AUD"))</f>
        <v/>
      </c>
      <c r="AH481" s="147">
        <f>IF(OR(G481="",G481=0),"",IF(G481&lt;1,TEXT(G481*100,"0")&amp;IFERROR(INDEX(Lists!$U$2:$U$12,MATCH(C481,Lists!$I$2:$I$12,0)),"c"),IFERROR(INDEX(Lists!$L$2:$L$12,MATCH(C481,Lists!$I$2:$I$12,0)),"$")&amp;IF(G481=INT(G481),TEXT(G481,"0"),TEXT(G481,"0.00")))&amp;" "&amp;AG481)</f>
        <v/>
      </c>
      <c r="AI481" s="147">
        <f>IF(X481="","",X481*IFERROR(INDEX(Lists!$M$2:$M$12,MATCH(C481,Lists!$I$2:$I$12,0)),1)/Lists!$Q$2)</f>
        <v/>
      </c>
      <c r="AJ481" s="147">
        <f>IF(Y481="","",Y481*IFERROR(INDEX(Lists!$M$2:$M$12,MATCH(C481,Lists!$I$2:$I$12,0)),1)/Lists!$Q$2)</f>
        <v/>
      </c>
      <c r="AK481" s="105" t="n"/>
      <c r="AL481" s="105" t="n"/>
      <c r="AM481" s="105" t="n"/>
      <c r="AN481" s="105" t="n"/>
      <c r="AO481" s="106" t="n"/>
    </row>
    <row r="482" ht="18" customHeight="1" s="74">
      <c r="A482" s="147">
        <f>IF(OR(F482="",C482="",D482=""),"",IFERROR(INDEX(Lists!$J$2:$J$12,MATCH(C482,Lists!$I$2:$I$12,0)),"XX")&amp;"-"&amp;D482&amp;"-"&amp;TEXT(SUMPRODUCT(($C$2:C482=C482)*($D$2:D482=D482)),"0000"))</f>
        <v/>
      </c>
      <c r="B482" s="152" t="n"/>
      <c r="C482" s="152" t="n"/>
      <c r="D482" s="152" t="n"/>
      <c r="E482" s="150" t="n"/>
      <c r="F482" s="152" t="n"/>
      <c r="G482" s="152" t="n"/>
      <c r="H482" s="152" t="n"/>
      <c r="I482" s="152" t="n"/>
      <c r="J482" s="150" t="n"/>
      <c r="K482" s="150" t="n"/>
      <c r="L482" s="150" t="n"/>
      <c r="M482" s="152" t="n"/>
      <c r="N482" s="150" t="n"/>
      <c r="O482" s="150" t="n"/>
      <c r="P482" s="150" t="n"/>
      <c r="Q482" s="151" t="n"/>
      <c r="R482" s="150" t="n"/>
      <c r="S482" s="150" t="n"/>
      <c r="T482" s="150" t="n"/>
      <c r="U482" s="152" t="n"/>
      <c r="V482" s="150" t="n"/>
      <c r="W482" s="150" t="n"/>
      <c r="X482" s="150" t="n"/>
      <c r="Y482" s="150" t="n"/>
      <c r="Z482" s="150" t="n"/>
      <c r="AA482" s="150" t="n"/>
      <c r="AB482" s="150" t="n"/>
      <c r="AC482" s="150" t="n"/>
      <c r="AD482" s="150" t="n"/>
      <c r="AE482" s="150" t="n"/>
      <c r="AF482" s="150" t="n"/>
      <c r="AG482" s="147">
        <f>IF(OR(C482="",G482="",G482=0),"",IFERROR(INDEX(Lists!$K$2:$K$12,MATCH(C482,Lists!$I$2:$I$12,0)),"AUD"))</f>
        <v/>
      </c>
      <c r="AH482" s="147">
        <f>IF(OR(G482="",G482=0),"",IF(G482&lt;1,TEXT(G482*100,"0")&amp;IFERROR(INDEX(Lists!$U$2:$U$12,MATCH(C482,Lists!$I$2:$I$12,0)),"c"),IFERROR(INDEX(Lists!$L$2:$L$12,MATCH(C482,Lists!$I$2:$I$12,0)),"$")&amp;IF(G482=INT(G482),TEXT(G482,"0"),TEXT(G482,"0.00")))&amp;" "&amp;AG482)</f>
        <v/>
      </c>
      <c r="AI482" s="147">
        <f>IF(X482="","",X482*IFERROR(INDEX(Lists!$M$2:$M$12,MATCH(C482,Lists!$I$2:$I$12,0)),1)/Lists!$Q$2)</f>
        <v/>
      </c>
      <c r="AJ482" s="147">
        <f>IF(Y482="","",Y482*IFERROR(INDEX(Lists!$M$2:$M$12,MATCH(C482,Lists!$I$2:$I$12,0)),1)/Lists!$Q$2)</f>
        <v/>
      </c>
      <c r="AK482" s="105" t="n"/>
      <c r="AL482" s="105" t="n"/>
      <c r="AM482" s="105" t="n"/>
      <c r="AN482" s="105" t="n"/>
      <c r="AO482" s="106" t="n"/>
    </row>
    <row r="483" ht="18" customHeight="1" s="74">
      <c r="A483" s="147">
        <f>IF(OR(F483="",C483="",D483=""),"",IFERROR(INDEX(Lists!$J$2:$J$12,MATCH(C483,Lists!$I$2:$I$12,0)),"XX")&amp;"-"&amp;D483&amp;"-"&amp;TEXT(SUMPRODUCT(($C$2:C483=C483)*($D$2:D483=D483)),"0000"))</f>
        <v/>
      </c>
      <c r="B483" s="152" t="n"/>
      <c r="C483" s="152" t="n"/>
      <c r="D483" s="152" t="n"/>
      <c r="E483" s="150" t="n"/>
      <c r="F483" s="152" t="n"/>
      <c r="G483" s="152" t="n"/>
      <c r="H483" s="152" t="n"/>
      <c r="I483" s="152" t="n"/>
      <c r="J483" s="150" t="n"/>
      <c r="K483" s="150" t="n"/>
      <c r="L483" s="150" t="n"/>
      <c r="M483" s="152" t="n"/>
      <c r="N483" s="150" t="n"/>
      <c r="O483" s="150" t="n"/>
      <c r="P483" s="150" t="n"/>
      <c r="Q483" s="151" t="n"/>
      <c r="R483" s="150" t="n"/>
      <c r="S483" s="150" t="n"/>
      <c r="T483" s="150" t="n"/>
      <c r="U483" s="152" t="n"/>
      <c r="V483" s="150" t="n"/>
      <c r="W483" s="150" t="n"/>
      <c r="X483" s="150" t="n"/>
      <c r="Y483" s="150" t="n"/>
      <c r="Z483" s="150" t="n"/>
      <c r="AA483" s="150" t="n"/>
      <c r="AB483" s="150" t="n"/>
      <c r="AC483" s="150" t="n"/>
      <c r="AD483" s="150" t="n"/>
      <c r="AE483" s="150" t="n"/>
      <c r="AF483" s="150" t="n"/>
      <c r="AG483" s="147">
        <f>IF(OR(C483="",G483="",G483=0),"",IFERROR(INDEX(Lists!$K$2:$K$12,MATCH(C483,Lists!$I$2:$I$12,0)),"AUD"))</f>
        <v/>
      </c>
      <c r="AH483" s="147">
        <f>IF(OR(G483="",G483=0),"",IF(G483&lt;1,TEXT(G483*100,"0")&amp;IFERROR(INDEX(Lists!$U$2:$U$12,MATCH(C483,Lists!$I$2:$I$12,0)),"c"),IFERROR(INDEX(Lists!$L$2:$L$12,MATCH(C483,Lists!$I$2:$I$12,0)),"$")&amp;IF(G483=INT(G483),TEXT(G483,"0"),TEXT(G483,"0.00")))&amp;" "&amp;AG483)</f>
        <v/>
      </c>
      <c r="AI483" s="147">
        <f>IF(X483="","",X483*IFERROR(INDEX(Lists!$M$2:$M$12,MATCH(C483,Lists!$I$2:$I$12,0)),1)/Lists!$Q$2)</f>
        <v/>
      </c>
      <c r="AJ483" s="147">
        <f>IF(Y483="","",Y483*IFERROR(INDEX(Lists!$M$2:$M$12,MATCH(C483,Lists!$I$2:$I$12,0)),1)/Lists!$Q$2)</f>
        <v/>
      </c>
      <c r="AK483" s="105" t="n"/>
      <c r="AL483" s="105" t="n"/>
      <c r="AM483" s="105" t="n"/>
      <c r="AN483" s="105" t="n"/>
      <c r="AO483" s="106" t="n"/>
    </row>
    <row r="484" ht="18" customHeight="1" s="74">
      <c r="A484" s="147">
        <f>IF(OR(F484="",C484="",D484=""),"",IFERROR(INDEX(Lists!$J$2:$J$12,MATCH(C484,Lists!$I$2:$I$12,0)),"XX")&amp;"-"&amp;D484&amp;"-"&amp;TEXT(SUMPRODUCT(($C$2:C484=C484)*($D$2:D484=D484)),"0000"))</f>
        <v/>
      </c>
      <c r="B484" s="152" t="n"/>
      <c r="C484" s="152" t="n"/>
      <c r="D484" s="152" t="n"/>
      <c r="E484" s="150" t="n"/>
      <c r="F484" s="152" t="n"/>
      <c r="G484" s="152" t="n"/>
      <c r="H484" s="152" t="n"/>
      <c r="I484" s="152" t="n"/>
      <c r="J484" s="150" t="n"/>
      <c r="K484" s="150" t="n"/>
      <c r="L484" s="150" t="n"/>
      <c r="M484" s="152" t="n"/>
      <c r="N484" s="150" t="n"/>
      <c r="O484" s="150" t="n"/>
      <c r="P484" s="150" t="n"/>
      <c r="Q484" s="151" t="n"/>
      <c r="R484" s="150" t="n"/>
      <c r="S484" s="150" t="n"/>
      <c r="T484" s="150" t="n"/>
      <c r="U484" s="152" t="n"/>
      <c r="V484" s="150" t="n"/>
      <c r="W484" s="150" t="n"/>
      <c r="X484" s="150" t="n"/>
      <c r="Y484" s="150" t="n"/>
      <c r="Z484" s="150" t="n"/>
      <c r="AA484" s="150" t="n"/>
      <c r="AB484" s="150" t="n"/>
      <c r="AC484" s="150" t="n"/>
      <c r="AD484" s="150" t="n"/>
      <c r="AE484" s="150" t="n"/>
      <c r="AF484" s="150" t="n"/>
      <c r="AG484" s="147">
        <f>IF(OR(C484="",G484="",G484=0),"",IFERROR(INDEX(Lists!$K$2:$K$12,MATCH(C484,Lists!$I$2:$I$12,0)),"AUD"))</f>
        <v/>
      </c>
      <c r="AH484" s="147">
        <f>IF(OR(G484="",G484=0),"",IF(G484&lt;1,TEXT(G484*100,"0")&amp;IFERROR(INDEX(Lists!$U$2:$U$12,MATCH(C484,Lists!$I$2:$I$12,0)),"c"),IFERROR(INDEX(Lists!$L$2:$L$12,MATCH(C484,Lists!$I$2:$I$12,0)),"$")&amp;IF(G484=INT(G484),TEXT(G484,"0"),TEXT(G484,"0.00")))&amp;" "&amp;AG484)</f>
        <v/>
      </c>
      <c r="AI484" s="147">
        <f>IF(X484="","",X484*IFERROR(INDEX(Lists!$M$2:$M$12,MATCH(C484,Lists!$I$2:$I$12,0)),1)/Lists!$Q$2)</f>
        <v/>
      </c>
      <c r="AJ484" s="147">
        <f>IF(Y484="","",Y484*IFERROR(INDEX(Lists!$M$2:$M$12,MATCH(C484,Lists!$I$2:$I$12,0)),1)/Lists!$Q$2)</f>
        <v/>
      </c>
      <c r="AK484" s="105" t="n"/>
      <c r="AL484" s="105" t="n"/>
      <c r="AM484" s="105" t="n"/>
      <c r="AN484" s="105" t="n"/>
      <c r="AO484" s="106" t="n"/>
    </row>
    <row r="485" ht="18" customHeight="1" s="74">
      <c r="A485" s="147">
        <f>IF(OR(F485="",C485="",D485=""),"",IFERROR(INDEX(Lists!$J$2:$J$12,MATCH(C485,Lists!$I$2:$I$12,0)),"XX")&amp;"-"&amp;D485&amp;"-"&amp;TEXT(SUMPRODUCT(($C$2:C485=C485)*($D$2:D485=D485)),"0000"))</f>
        <v/>
      </c>
      <c r="B485" s="152" t="n"/>
      <c r="C485" s="152" t="n"/>
      <c r="D485" s="152" t="n"/>
      <c r="E485" s="150" t="n"/>
      <c r="F485" s="152" t="n"/>
      <c r="G485" s="152" t="n"/>
      <c r="H485" s="152" t="n"/>
      <c r="I485" s="152" t="n"/>
      <c r="J485" s="150" t="n"/>
      <c r="K485" s="150" t="n"/>
      <c r="L485" s="150" t="n"/>
      <c r="M485" s="152" t="n"/>
      <c r="N485" s="150" t="n"/>
      <c r="O485" s="150" t="n"/>
      <c r="P485" s="150" t="n"/>
      <c r="Q485" s="151" t="n"/>
      <c r="R485" s="150" t="n"/>
      <c r="S485" s="150" t="n"/>
      <c r="T485" s="150" t="n"/>
      <c r="U485" s="152" t="n"/>
      <c r="V485" s="150" t="n"/>
      <c r="W485" s="150" t="n"/>
      <c r="X485" s="150" t="n"/>
      <c r="Y485" s="150" t="n"/>
      <c r="Z485" s="150" t="n"/>
      <c r="AA485" s="150" t="n"/>
      <c r="AB485" s="150" t="n"/>
      <c r="AC485" s="150" t="n"/>
      <c r="AD485" s="150" t="n"/>
      <c r="AE485" s="150" t="n"/>
      <c r="AF485" s="150" t="n"/>
      <c r="AG485" s="147">
        <f>IF(OR(C485="",G485="",G485=0),"",IFERROR(INDEX(Lists!$K$2:$K$12,MATCH(C485,Lists!$I$2:$I$12,0)),"AUD"))</f>
        <v/>
      </c>
      <c r="AH485" s="147">
        <f>IF(OR(G485="",G485=0),"",IF(G485&lt;1,TEXT(G485*100,"0")&amp;IFERROR(INDEX(Lists!$U$2:$U$12,MATCH(C485,Lists!$I$2:$I$12,0)),"c"),IFERROR(INDEX(Lists!$L$2:$L$12,MATCH(C485,Lists!$I$2:$I$12,0)),"$")&amp;IF(G485=INT(G485),TEXT(G485,"0"),TEXT(G485,"0.00")))&amp;" "&amp;AG485)</f>
        <v/>
      </c>
      <c r="AI485" s="147">
        <f>IF(X485="","",X485*IFERROR(INDEX(Lists!$M$2:$M$12,MATCH(C485,Lists!$I$2:$I$12,0)),1)/Lists!$Q$2)</f>
        <v/>
      </c>
      <c r="AJ485" s="147">
        <f>IF(Y485="","",Y485*IFERROR(INDEX(Lists!$M$2:$M$12,MATCH(C485,Lists!$I$2:$I$12,0)),1)/Lists!$Q$2)</f>
        <v/>
      </c>
      <c r="AK485" s="105" t="n"/>
      <c r="AL485" s="105" t="n"/>
      <c r="AM485" s="105" t="n"/>
      <c r="AN485" s="105" t="n"/>
      <c r="AO485" s="106" t="n"/>
    </row>
    <row r="486" ht="18" customHeight="1" s="74">
      <c r="A486" s="147">
        <f>IF(OR(F486="",C486="",D486=""),"",IFERROR(INDEX(Lists!$J$2:$J$12,MATCH(C486,Lists!$I$2:$I$12,0)),"XX")&amp;"-"&amp;D486&amp;"-"&amp;TEXT(SUMPRODUCT(($C$2:C486=C486)*($D$2:D486=D486)),"0000"))</f>
        <v/>
      </c>
      <c r="B486" s="152" t="n"/>
      <c r="C486" s="152" t="n"/>
      <c r="D486" s="152" t="n"/>
      <c r="E486" s="150" t="n"/>
      <c r="F486" s="152" t="n"/>
      <c r="G486" s="152" t="n"/>
      <c r="H486" s="152" t="n"/>
      <c r="I486" s="152" t="n"/>
      <c r="J486" s="150" t="n"/>
      <c r="K486" s="150" t="n"/>
      <c r="L486" s="150" t="n"/>
      <c r="M486" s="152" t="n"/>
      <c r="N486" s="150" t="n"/>
      <c r="O486" s="150" t="n"/>
      <c r="P486" s="150" t="n"/>
      <c r="Q486" s="151" t="n"/>
      <c r="R486" s="150" t="n"/>
      <c r="S486" s="150" t="n"/>
      <c r="T486" s="150" t="n"/>
      <c r="U486" s="152" t="n"/>
      <c r="V486" s="150" t="n"/>
      <c r="W486" s="150" t="n"/>
      <c r="X486" s="150" t="n"/>
      <c r="Y486" s="150" t="n"/>
      <c r="Z486" s="150" t="n"/>
      <c r="AA486" s="150" t="n"/>
      <c r="AB486" s="150" t="n"/>
      <c r="AC486" s="150" t="n"/>
      <c r="AD486" s="150" t="n"/>
      <c r="AE486" s="150" t="n"/>
      <c r="AF486" s="150" t="n"/>
      <c r="AG486" s="147">
        <f>IF(OR(C486="",G486="",G486=0),"",IFERROR(INDEX(Lists!$K$2:$K$12,MATCH(C486,Lists!$I$2:$I$12,0)),"AUD"))</f>
        <v/>
      </c>
      <c r="AH486" s="147">
        <f>IF(OR(G486="",G486=0),"",IF(G486&lt;1,TEXT(G486*100,"0")&amp;IFERROR(INDEX(Lists!$U$2:$U$12,MATCH(C486,Lists!$I$2:$I$12,0)),"c"),IFERROR(INDEX(Lists!$L$2:$L$12,MATCH(C486,Lists!$I$2:$I$12,0)),"$")&amp;IF(G486=INT(G486),TEXT(G486,"0"),TEXT(G486,"0.00")))&amp;" "&amp;AG486)</f>
        <v/>
      </c>
      <c r="AI486" s="147">
        <f>IF(X486="","",X486*IFERROR(INDEX(Lists!$M$2:$M$12,MATCH(C486,Lists!$I$2:$I$12,0)),1)/Lists!$Q$2)</f>
        <v/>
      </c>
      <c r="AJ486" s="147">
        <f>IF(Y486="","",Y486*IFERROR(INDEX(Lists!$M$2:$M$12,MATCH(C486,Lists!$I$2:$I$12,0)),1)/Lists!$Q$2)</f>
        <v/>
      </c>
      <c r="AK486" s="105" t="n"/>
      <c r="AL486" s="105" t="n"/>
      <c r="AM486" s="105" t="n"/>
      <c r="AN486" s="105" t="n"/>
      <c r="AO486" s="106" t="n"/>
    </row>
    <row r="487" ht="18" customHeight="1" s="74">
      <c r="A487" s="147">
        <f>IF(OR(F487="",C487="",D487=""),"",IFERROR(INDEX(Lists!$J$2:$J$12,MATCH(C487,Lists!$I$2:$I$12,0)),"XX")&amp;"-"&amp;D487&amp;"-"&amp;TEXT(SUMPRODUCT(($C$2:C487=C487)*($D$2:D487=D487)),"0000"))</f>
        <v/>
      </c>
      <c r="B487" s="152" t="n"/>
      <c r="C487" s="152" t="n"/>
      <c r="D487" s="152" t="n"/>
      <c r="E487" s="150" t="n"/>
      <c r="F487" s="152" t="n"/>
      <c r="G487" s="152" t="n"/>
      <c r="H487" s="152" t="n"/>
      <c r="I487" s="152" t="n"/>
      <c r="J487" s="150" t="n"/>
      <c r="K487" s="150" t="n"/>
      <c r="L487" s="150" t="n"/>
      <c r="M487" s="152" t="n"/>
      <c r="N487" s="150" t="n"/>
      <c r="O487" s="150" t="n"/>
      <c r="P487" s="150" t="n"/>
      <c r="Q487" s="151" t="n"/>
      <c r="R487" s="150" t="n"/>
      <c r="S487" s="150" t="n"/>
      <c r="T487" s="150" t="n"/>
      <c r="U487" s="152" t="n"/>
      <c r="V487" s="150" t="n"/>
      <c r="W487" s="150" t="n"/>
      <c r="X487" s="150" t="n"/>
      <c r="Y487" s="150" t="n"/>
      <c r="Z487" s="150" t="n"/>
      <c r="AA487" s="150" t="n"/>
      <c r="AB487" s="150" t="n"/>
      <c r="AC487" s="150" t="n"/>
      <c r="AD487" s="150" t="n"/>
      <c r="AE487" s="150" t="n"/>
      <c r="AF487" s="150" t="n"/>
      <c r="AG487" s="147">
        <f>IF(OR(C487="",G487="",G487=0),"",IFERROR(INDEX(Lists!$K$2:$K$12,MATCH(C487,Lists!$I$2:$I$12,0)),"AUD"))</f>
        <v/>
      </c>
      <c r="AH487" s="147">
        <f>IF(OR(G487="",G487=0),"",IF(G487&lt;1,TEXT(G487*100,"0")&amp;IFERROR(INDEX(Lists!$U$2:$U$12,MATCH(C487,Lists!$I$2:$I$12,0)),"c"),IFERROR(INDEX(Lists!$L$2:$L$12,MATCH(C487,Lists!$I$2:$I$12,0)),"$")&amp;IF(G487=INT(G487),TEXT(G487,"0"),TEXT(G487,"0.00")))&amp;" "&amp;AG487)</f>
        <v/>
      </c>
      <c r="AI487" s="147">
        <f>IF(X487="","",X487*IFERROR(INDEX(Lists!$M$2:$M$12,MATCH(C487,Lists!$I$2:$I$12,0)),1)/Lists!$Q$2)</f>
        <v/>
      </c>
      <c r="AJ487" s="147">
        <f>IF(Y487="","",Y487*IFERROR(INDEX(Lists!$M$2:$M$12,MATCH(C487,Lists!$I$2:$I$12,0)),1)/Lists!$Q$2)</f>
        <v/>
      </c>
      <c r="AK487" s="105" t="n"/>
      <c r="AL487" s="105" t="n"/>
      <c r="AM487" s="105" t="n"/>
      <c r="AN487" s="105" t="n"/>
      <c r="AO487" s="106" t="n"/>
    </row>
    <row r="488" ht="18" customHeight="1" s="74">
      <c r="A488" s="147">
        <f>IF(OR(F488="",C488="",D488=""),"",IFERROR(INDEX(Lists!$J$2:$J$12,MATCH(C488,Lists!$I$2:$I$12,0)),"XX")&amp;"-"&amp;D488&amp;"-"&amp;TEXT(SUMPRODUCT(($C$2:C488=C488)*($D$2:D488=D488)),"0000"))</f>
        <v/>
      </c>
      <c r="B488" s="152" t="n"/>
      <c r="C488" s="152" t="n"/>
      <c r="D488" s="152" t="n"/>
      <c r="E488" s="150" t="n"/>
      <c r="F488" s="152" t="n"/>
      <c r="G488" s="152" t="n"/>
      <c r="H488" s="152" t="n"/>
      <c r="I488" s="152" t="n"/>
      <c r="J488" s="150" t="n"/>
      <c r="K488" s="150" t="n"/>
      <c r="L488" s="150" t="n"/>
      <c r="M488" s="152" t="n"/>
      <c r="N488" s="150" t="n"/>
      <c r="O488" s="150" t="n"/>
      <c r="P488" s="150" t="n"/>
      <c r="Q488" s="151" t="n"/>
      <c r="R488" s="150" t="n"/>
      <c r="S488" s="150" t="n"/>
      <c r="T488" s="150" t="n"/>
      <c r="U488" s="152" t="n"/>
      <c r="V488" s="150" t="n"/>
      <c r="W488" s="150" t="n"/>
      <c r="X488" s="150" t="n"/>
      <c r="Y488" s="150" t="n"/>
      <c r="Z488" s="150" t="n"/>
      <c r="AA488" s="150" t="n"/>
      <c r="AB488" s="150" t="n"/>
      <c r="AC488" s="150" t="n"/>
      <c r="AD488" s="150" t="n"/>
      <c r="AE488" s="150" t="n"/>
      <c r="AF488" s="150" t="n"/>
      <c r="AG488" s="147">
        <f>IF(OR(C488="",G488="",G488=0),"",IFERROR(INDEX(Lists!$K$2:$K$12,MATCH(C488,Lists!$I$2:$I$12,0)),"AUD"))</f>
        <v/>
      </c>
      <c r="AH488" s="147">
        <f>IF(OR(G488="",G488=0),"",IF(G488&lt;1,TEXT(G488*100,"0")&amp;IFERROR(INDEX(Lists!$U$2:$U$12,MATCH(C488,Lists!$I$2:$I$12,0)),"c"),IFERROR(INDEX(Lists!$L$2:$L$12,MATCH(C488,Lists!$I$2:$I$12,0)),"$")&amp;IF(G488=INT(G488),TEXT(G488,"0"),TEXT(G488,"0.00")))&amp;" "&amp;AG488)</f>
        <v/>
      </c>
      <c r="AI488" s="147">
        <f>IF(X488="","",X488*IFERROR(INDEX(Lists!$M$2:$M$12,MATCH(C488,Lists!$I$2:$I$12,0)),1)/Lists!$Q$2)</f>
        <v/>
      </c>
      <c r="AJ488" s="147">
        <f>IF(Y488="","",Y488*IFERROR(INDEX(Lists!$M$2:$M$12,MATCH(C488,Lists!$I$2:$I$12,0)),1)/Lists!$Q$2)</f>
        <v/>
      </c>
      <c r="AK488" s="105" t="n"/>
      <c r="AL488" s="105" t="n"/>
      <c r="AM488" s="105" t="n"/>
      <c r="AN488" s="105" t="n"/>
      <c r="AO488" s="106" t="n"/>
    </row>
    <row r="489" ht="18" customHeight="1" s="74">
      <c r="A489" s="147">
        <f>IF(OR(F489="",C489="",D489=""),"",IFERROR(INDEX(Lists!$J$2:$J$12,MATCH(C489,Lists!$I$2:$I$12,0)),"XX")&amp;"-"&amp;D489&amp;"-"&amp;TEXT(SUMPRODUCT(($C$2:C489=C489)*($D$2:D489=D489)),"0000"))</f>
        <v/>
      </c>
      <c r="B489" s="152" t="n"/>
      <c r="C489" s="152" t="n"/>
      <c r="D489" s="152" t="n"/>
      <c r="E489" s="150" t="n"/>
      <c r="F489" s="152" t="n"/>
      <c r="G489" s="152" t="n"/>
      <c r="H489" s="152" t="n"/>
      <c r="I489" s="152" t="n"/>
      <c r="J489" s="150" t="n"/>
      <c r="K489" s="150" t="n"/>
      <c r="L489" s="150" t="n"/>
      <c r="M489" s="152" t="n"/>
      <c r="N489" s="150" t="n"/>
      <c r="O489" s="150" t="n"/>
      <c r="P489" s="150" t="n"/>
      <c r="Q489" s="151" t="n"/>
      <c r="R489" s="150" t="n"/>
      <c r="S489" s="150" t="n"/>
      <c r="T489" s="150" t="n"/>
      <c r="U489" s="152" t="n"/>
      <c r="V489" s="150" t="n"/>
      <c r="W489" s="150" t="n"/>
      <c r="X489" s="150" t="n"/>
      <c r="Y489" s="150" t="n"/>
      <c r="Z489" s="150" t="n"/>
      <c r="AA489" s="150" t="n"/>
      <c r="AB489" s="150" t="n"/>
      <c r="AC489" s="150" t="n"/>
      <c r="AD489" s="150" t="n"/>
      <c r="AE489" s="150" t="n"/>
      <c r="AF489" s="150" t="n"/>
      <c r="AG489" s="147">
        <f>IF(OR(C489="",G489="",G489=0),"",IFERROR(INDEX(Lists!$K$2:$K$12,MATCH(C489,Lists!$I$2:$I$12,0)),"AUD"))</f>
        <v/>
      </c>
      <c r="AH489" s="147">
        <f>IF(OR(G489="",G489=0),"",IF(G489&lt;1,TEXT(G489*100,"0")&amp;IFERROR(INDEX(Lists!$U$2:$U$12,MATCH(C489,Lists!$I$2:$I$12,0)),"c"),IFERROR(INDEX(Lists!$L$2:$L$12,MATCH(C489,Lists!$I$2:$I$12,0)),"$")&amp;IF(G489=INT(G489),TEXT(G489,"0"),TEXT(G489,"0.00")))&amp;" "&amp;AG489)</f>
        <v/>
      </c>
      <c r="AI489" s="147">
        <f>IF(X489="","",X489*IFERROR(INDEX(Lists!$M$2:$M$12,MATCH(C489,Lists!$I$2:$I$12,0)),1)/Lists!$Q$2)</f>
        <v/>
      </c>
      <c r="AJ489" s="147">
        <f>IF(Y489="","",Y489*IFERROR(INDEX(Lists!$M$2:$M$12,MATCH(C489,Lists!$I$2:$I$12,0)),1)/Lists!$Q$2)</f>
        <v/>
      </c>
      <c r="AK489" s="105" t="n"/>
      <c r="AL489" s="105" t="n"/>
      <c r="AM489" s="105" t="n"/>
      <c r="AN489" s="105" t="n"/>
      <c r="AO489" s="106" t="n"/>
    </row>
    <row r="490" ht="18" customHeight="1" s="74">
      <c r="A490" s="147">
        <f>IF(OR(F490="",C490="",D490=""),"",IFERROR(INDEX(Lists!$J$2:$J$12,MATCH(C490,Lists!$I$2:$I$12,0)),"XX")&amp;"-"&amp;D490&amp;"-"&amp;TEXT(SUMPRODUCT(($C$2:C490=C490)*($D$2:D490=D490)),"0000"))</f>
        <v/>
      </c>
      <c r="B490" s="152" t="n"/>
      <c r="C490" s="152" t="n"/>
      <c r="D490" s="152" t="n"/>
      <c r="E490" s="150" t="n"/>
      <c r="F490" s="152" t="n"/>
      <c r="G490" s="152" t="n"/>
      <c r="H490" s="152" t="n"/>
      <c r="I490" s="152" t="n"/>
      <c r="J490" s="150" t="n"/>
      <c r="K490" s="150" t="n"/>
      <c r="L490" s="150" t="n"/>
      <c r="M490" s="152" t="n"/>
      <c r="N490" s="150" t="n"/>
      <c r="O490" s="150" t="n"/>
      <c r="P490" s="150" t="n"/>
      <c r="Q490" s="151" t="n"/>
      <c r="R490" s="150" t="n"/>
      <c r="S490" s="150" t="n"/>
      <c r="T490" s="150" t="n"/>
      <c r="U490" s="152" t="n"/>
      <c r="V490" s="150" t="n"/>
      <c r="W490" s="150" t="n"/>
      <c r="X490" s="150" t="n"/>
      <c r="Y490" s="150" t="n"/>
      <c r="Z490" s="150" t="n"/>
      <c r="AA490" s="150" t="n"/>
      <c r="AB490" s="150" t="n"/>
      <c r="AC490" s="150" t="n"/>
      <c r="AD490" s="150" t="n"/>
      <c r="AE490" s="150" t="n"/>
      <c r="AF490" s="150" t="n"/>
      <c r="AG490" s="147">
        <f>IF(OR(C490="",G490="",G490=0),"",IFERROR(INDEX(Lists!$K$2:$K$12,MATCH(C490,Lists!$I$2:$I$12,0)),"AUD"))</f>
        <v/>
      </c>
      <c r="AH490" s="147">
        <f>IF(OR(G490="",G490=0),"",IF(G490&lt;1,TEXT(G490*100,"0")&amp;IFERROR(INDEX(Lists!$U$2:$U$12,MATCH(C490,Lists!$I$2:$I$12,0)),"c"),IFERROR(INDEX(Lists!$L$2:$L$12,MATCH(C490,Lists!$I$2:$I$12,0)),"$")&amp;IF(G490=INT(G490),TEXT(G490,"0"),TEXT(G490,"0.00")))&amp;" "&amp;AG490)</f>
        <v/>
      </c>
      <c r="AI490" s="147">
        <f>IF(X490="","",X490*IFERROR(INDEX(Lists!$M$2:$M$12,MATCH(C490,Lists!$I$2:$I$12,0)),1)/Lists!$Q$2)</f>
        <v/>
      </c>
      <c r="AJ490" s="147">
        <f>IF(Y490="","",Y490*IFERROR(INDEX(Lists!$M$2:$M$12,MATCH(C490,Lists!$I$2:$I$12,0)),1)/Lists!$Q$2)</f>
        <v/>
      </c>
      <c r="AK490" s="105" t="n"/>
      <c r="AL490" s="105" t="n"/>
      <c r="AM490" s="105" t="n"/>
      <c r="AN490" s="105" t="n"/>
      <c r="AO490" s="106" t="n"/>
    </row>
    <row r="491" ht="18" customHeight="1" s="74">
      <c r="A491" s="147">
        <f>IF(OR(F491="",C491="",D491=""),"",IFERROR(INDEX(Lists!$J$2:$J$12,MATCH(C491,Lists!$I$2:$I$12,0)),"XX")&amp;"-"&amp;D491&amp;"-"&amp;TEXT(SUMPRODUCT(($C$2:C491=C491)*($D$2:D491=D491)),"0000"))</f>
        <v/>
      </c>
      <c r="B491" s="152" t="n"/>
      <c r="C491" s="152" t="n"/>
      <c r="D491" s="152" t="n"/>
      <c r="E491" s="150" t="n"/>
      <c r="F491" s="152" t="n"/>
      <c r="G491" s="152" t="n"/>
      <c r="H491" s="152" t="n"/>
      <c r="I491" s="152" t="n"/>
      <c r="J491" s="150" t="n"/>
      <c r="K491" s="150" t="n"/>
      <c r="L491" s="150" t="n"/>
      <c r="M491" s="152" t="n"/>
      <c r="N491" s="150" t="n"/>
      <c r="O491" s="150" t="n"/>
      <c r="P491" s="150" t="n"/>
      <c r="Q491" s="151" t="n"/>
      <c r="R491" s="150" t="n"/>
      <c r="S491" s="150" t="n"/>
      <c r="T491" s="150" t="n"/>
      <c r="U491" s="152" t="n"/>
      <c r="V491" s="150" t="n"/>
      <c r="W491" s="150" t="n"/>
      <c r="X491" s="150" t="n"/>
      <c r="Y491" s="150" t="n"/>
      <c r="Z491" s="150" t="n"/>
      <c r="AA491" s="150" t="n"/>
      <c r="AB491" s="150" t="n"/>
      <c r="AC491" s="150" t="n"/>
      <c r="AD491" s="150" t="n"/>
      <c r="AE491" s="150" t="n"/>
      <c r="AF491" s="150" t="n"/>
      <c r="AG491" s="147">
        <f>IF(OR(C491="",G491="",G491=0),"",IFERROR(INDEX(Lists!$K$2:$K$12,MATCH(C491,Lists!$I$2:$I$12,0)),"AUD"))</f>
        <v/>
      </c>
      <c r="AH491" s="147">
        <f>IF(OR(G491="",G491=0),"",IF(G491&lt;1,TEXT(G491*100,"0")&amp;IFERROR(INDEX(Lists!$U$2:$U$12,MATCH(C491,Lists!$I$2:$I$12,0)),"c"),IFERROR(INDEX(Lists!$L$2:$L$12,MATCH(C491,Lists!$I$2:$I$12,0)),"$")&amp;IF(G491=INT(G491),TEXT(G491,"0"),TEXT(G491,"0.00")))&amp;" "&amp;AG491)</f>
        <v/>
      </c>
      <c r="AI491" s="147">
        <f>IF(X491="","",X491*IFERROR(INDEX(Lists!$M$2:$M$12,MATCH(C491,Lists!$I$2:$I$12,0)),1)/Lists!$Q$2)</f>
        <v/>
      </c>
      <c r="AJ491" s="147">
        <f>IF(Y491="","",Y491*IFERROR(INDEX(Lists!$M$2:$M$12,MATCH(C491,Lists!$I$2:$I$12,0)),1)/Lists!$Q$2)</f>
        <v/>
      </c>
      <c r="AK491" s="105" t="n"/>
      <c r="AL491" s="105" t="n"/>
      <c r="AM491" s="105" t="n"/>
      <c r="AN491" s="105" t="n"/>
      <c r="AO491" s="106" t="n"/>
    </row>
    <row r="492" ht="18" customHeight="1" s="74">
      <c r="A492" s="147">
        <f>IF(OR(F492="",C492="",D492=""),"",IFERROR(INDEX(Lists!$J$2:$J$12,MATCH(C492,Lists!$I$2:$I$12,0)),"XX")&amp;"-"&amp;D492&amp;"-"&amp;TEXT(SUMPRODUCT(($C$2:C492=C492)*($D$2:D492=D492)),"0000"))</f>
        <v/>
      </c>
      <c r="B492" s="152" t="n"/>
      <c r="C492" s="152" t="n"/>
      <c r="D492" s="152" t="n"/>
      <c r="E492" s="150" t="n"/>
      <c r="F492" s="152" t="n"/>
      <c r="G492" s="152" t="n"/>
      <c r="H492" s="152" t="n"/>
      <c r="I492" s="152" t="n"/>
      <c r="J492" s="150" t="n"/>
      <c r="K492" s="150" t="n"/>
      <c r="L492" s="150" t="n"/>
      <c r="M492" s="152" t="n"/>
      <c r="N492" s="150" t="n"/>
      <c r="O492" s="150" t="n"/>
      <c r="P492" s="150" t="n"/>
      <c r="Q492" s="151" t="n"/>
      <c r="R492" s="150" t="n"/>
      <c r="S492" s="150" t="n"/>
      <c r="T492" s="150" t="n"/>
      <c r="U492" s="152" t="n"/>
      <c r="V492" s="150" t="n"/>
      <c r="W492" s="150" t="n"/>
      <c r="X492" s="150" t="n"/>
      <c r="Y492" s="150" t="n"/>
      <c r="Z492" s="150" t="n"/>
      <c r="AA492" s="150" t="n"/>
      <c r="AB492" s="150" t="n"/>
      <c r="AC492" s="150" t="n"/>
      <c r="AD492" s="150" t="n"/>
      <c r="AE492" s="150" t="n"/>
      <c r="AF492" s="150" t="n"/>
      <c r="AG492" s="147">
        <f>IF(OR(C492="",G492="",G492=0),"",IFERROR(INDEX(Lists!$K$2:$K$12,MATCH(C492,Lists!$I$2:$I$12,0)),"AUD"))</f>
        <v/>
      </c>
      <c r="AH492" s="147">
        <f>IF(OR(G492="",G492=0),"",IF(G492&lt;1,TEXT(G492*100,"0")&amp;IFERROR(INDEX(Lists!$U$2:$U$12,MATCH(C492,Lists!$I$2:$I$12,0)),"c"),IFERROR(INDEX(Lists!$L$2:$L$12,MATCH(C492,Lists!$I$2:$I$12,0)),"$")&amp;IF(G492=INT(G492),TEXT(G492,"0"),TEXT(G492,"0.00")))&amp;" "&amp;AG492)</f>
        <v/>
      </c>
      <c r="AI492" s="147">
        <f>IF(X492="","",X492*IFERROR(INDEX(Lists!$M$2:$M$12,MATCH(C492,Lists!$I$2:$I$12,0)),1)/Lists!$Q$2)</f>
        <v/>
      </c>
      <c r="AJ492" s="147">
        <f>IF(Y492="","",Y492*IFERROR(INDEX(Lists!$M$2:$M$12,MATCH(C492,Lists!$I$2:$I$12,0)),1)/Lists!$Q$2)</f>
        <v/>
      </c>
      <c r="AK492" s="105" t="n"/>
      <c r="AL492" s="105" t="n"/>
      <c r="AM492" s="105" t="n"/>
      <c r="AN492" s="105" t="n"/>
      <c r="AO492" s="106" t="n"/>
    </row>
    <row r="493" ht="18" customHeight="1" s="74">
      <c r="A493" s="147">
        <f>IF(OR(F493="",C493="",D493=""),"",IFERROR(INDEX(Lists!$J$2:$J$12,MATCH(C493,Lists!$I$2:$I$12,0)),"XX")&amp;"-"&amp;D493&amp;"-"&amp;TEXT(SUMPRODUCT(($C$2:C493=C493)*($D$2:D493=D493)),"0000"))</f>
        <v/>
      </c>
      <c r="B493" s="152" t="n"/>
      <c r="C493" s="152" t="n"/>
      <c r="D493" s="152" t="n"/>
      <c r="E493" s="150" t="n"/>
      <c r="F493" s="152" t="n"/>
      <c r="G493" s="152" t="n"/>
      <c r="H493" s="152" t="n"/>
      <c r="I493" s="152" t="n"/>
      <c r="J493" s="150" t="n"/>
      <c r="K493" s="150" t="n"/>
      <c r="L493" s="150" t="n"/>
      <c r="M493" s="152" t="n"/>
      <c r="N493" s="150" t="n"/>
      <c r="O493" s="150" t="n"/>
      <c r="P493" s="150" t="n"/>
      <c r="Q493" s="151" t="n"/>
      <c r="R493" s="150" t="n"/>
      <c r="S493" s="150" t="n"/>
      <c r="T493" s="150" t="n"/>
      <c r="U493" s="152" t="n"/>
      <c r="V493" s="150" t="n"/>
      <c r="W493" s="150" t="n"/>
      <c r="X493" s="150" t="n"/>
      <c r="Y493" s="150" t="n"/>
      <c r="Z493" s="150" t="n"/>
      <c r="AA493" s="150" t="n"/>
      <c r="AB493" s="150" t="n"/>
      <c r="AC493" s="150" t="n"/>
      <c r="AD493" s="150" t="n"/>
      <c r="AE493" s="150" t="n"/>
      <c r="AF493" s="150" t="n"/>
      <c r="AG493" s="147">
        <f>IF(OR(C493="",G493="",G493=0),"",IFERROR(INDEX(Lists!$K$2:$K$12,MATCH(C493,Lists!$I$2:$I$12,0)),"AUD"))</f>
        <v/>
      </c>
      <c r="AH493" s="147">
        <f>IF(OR(G493="",G493=0),"",IF(G493&lt;1,TEXT(G493*100,"0")&amp;IFERROR(INDEX(Lists!$U$2:$U$12,MATCH(C493,Lists!$I$2:$I$12,0)),"c"),IFERROR(INDEX(Lists!$L$2:$L$12,MATCH(C493,Lists!$I$2:$I$12,0)),"$")&amp;IF(G493=INT(G493),TEXT(G493,"0"),TEXT(G493,"0.00")))&amp;" "&amp;AG493)</f>
        <v/>
      </c>
      <c r="AI493" s="147">
        <f>IF(X493="","",X493*IFERROR(INDEX(Lists!$M$2:$M$12,MATCH(C493,Lists!$I$2:$I$12,0)),1)/Lists!$Q$2)</f>
        <v/>
      </c>
      <c r="AJ493" s="147">
        <f>IF(Y493="","",Y493*IFERROR(INDEX(Lists!$M$2:$M$12,MATCH(C493,Lists!$I$2:$I$12,0)),1)/Lists!$Q$2)</f>
        <v/>
      </c>
      <c r="AK493" s="105" t="n"/>
      <c r="AL493" s="105" t="n"/>
      <c r="AM493" s="105" t="n"/>
      <c r="AN493" s="105" t="n"/>
      <c r="AO493" s="106" t="n"/>
    </row>
    <row r="494" ht="18" customHeight="1" s="74">
      <c r="A494" s="147">
        <f>IF(OR(F494="",C494="",D494=""),"",IFERROR(INDEX(Lists!$J$2:$J$12,MATCH(C494,Lists!$I$2:$I$12,0)),"XX")&amp;"-"&amp;D494&amp;"-"&amp;TEXT(SUMPRODUCT(($C$2:C494=C494)*($D$2:D494=D494)),"0000"))</f>
        <v/>
      </c>
      <c r="B494" s="152" t="n"/>
      <c r="C494" s="152" t="n"/>
      <c r="D494" s="152" t="n"/>
      <c r="E494" s="150" t="n"/>
      <c r="F494" s="152" t="n"/>
      <c r="G494" s="152" t="n"/>
      <c r="H494" s="152" t="n"/>
      <c r="I494" s="152" t="n"/>
      <c r="J494" s="150" t="n"/>
      <c r="K494" s="150" t="n"/>
      <c r="L494" s="150" t="n"/>
      <c r="M494" s="152" t="n"/>
      <c r="N494" s="150" t="n"/>
      <c r="O494" s="150" t="n"/>
      <c r="P494" s="150" t="n"/>
      <c r="Q494" s="151" t="n"/>
      <c r="R494" s="150" t="n"/>
      <c r="S494" s="150" t="n"/>
      <c r="T494" s="150" t="n"/>
      <c r="U494" s="152" t="n"/>
      <c r="V494" s="150" t="n"/>
      <c r="W494" s="150" t="n"/>
      <c r="X494" s="150" t="n"/>
      <c r="Y494" s="150" t="n"/>
      <c r="Z494" s="150" t="n"/>
      <c r="AA494" s="150" t="n"/>
      <c r="AB494" s="150" t="n"/>
      <c r="AC494" s="150" t="n"/>
      <c r="AD494" s="150" t="n"/>
      <c r="AE494" s="150" t="n"/>
      <c r="AF494" s="150" t="n"/>
      <c r="AG494" s="147">
        <f>IF(OR(C494="",G494="",G494=0),"",IFERROR(INDEX(Lists!$K$2:$K$12,MATCH(C494,Lists!$I$2:$I$12,0)),"AUD"))</f>
        <v/>
      </c>
      <c r="AH494" s="147">
        <f>IF(OR(G494="",G494=0),"",IF(G494&lt;1,TEXT(G494*100,"0")&amp;IFERROR(INDEX(Lists!$U$2:$U$12,MATCH(C494,Lists!$I$2:$I$12,0)),"c"),IFERROR(INDEX(Lists!$L$2:$L$12,MATCH(C494,Lists!$I$2:$I$12,0)),"$")&amp;IF(G494=INT(G494),TEXT(G494,"0"),TEXT(G494,"0.00")))&amp;" "&amp;AG494)</f>
        <v/>
      </c>
      <c r="AI494" s="147">
        <f>IF(X494="","",X494*IFERROR(INDEX(Lists!$M$2:$M$12,MATCH(C494,Lists!$I$2:$I$12,0)),1)/Lists!$Q$2)</f>
        <v/>
      </c>
      <c r="AJ494" s="147">
        <f>IF(Y494="","",Y494*IFERROR(INDEX(Lists!$M$2:$M$12,MATCH(C494,Lists!$I$2:$I$12,0)),1)/Lists!$Q$2)</f>
        <v/>
      </c>
      <c r="AK494" s="105" t="n"/>
      <c r="AL494" s="105" t="n"/>
      <c r="AM494" s="105" t="n"/>
      <c r="AN494" s="105" t="n"/>
      <c r="AO494" s="106" t="n"/>
    </row>
    <row r="495" ht="18" customHeight="1" s="74">
      <c r="A495" s="147">
        <f>IF(OR(F495="",C495="",D495=""),"",IFERROR(INDEX(Lists!$J$2:$J$12,MATCH(C495,Lists!$I$2:$I$12,0)),"XX")&amp;"-"&amp;D495&amp;"-"&amp;TEXT(SUMPRODUCT(($C$2:C495=C495)*($D$2:D495=D495)),"0000"))</f>
        <v/>
      </c>
      <c r="B495" s="152" t="n"/>
      <c r="C495" s="152" t="n"/>
      <c r="D495" s="152" t="n"/>
      <c r="E495" s="150" t="n"/>
      <c r="F495" s="152" t="n"/>
      <c r="G495" s="152" t="n"/>
      <c r="H495" s="152" t="n"/>
      <c r="I495" s="152" t="n"/>
      <c r="J495" s="150" t="n"/>
      <c r="K495" s="150" t="n"/>
      <c r="L495" s="150" t="n"/>
      <c r="M495" s="152" t="n"/>
      <c r="N495" s="150" t="n"/>
      <c r="O495" s="150" t="n"/>
      <c r="P495" s="150" t="n"/>
      <c r="Q495" s="151" t="n"/>
      <c r="R495" s="150" t="n"/>
      <c r="S495" s="150" t="n"/>
      <c r="T495" s="150" t="n"/>
      <c r="U495" s="152" t="n"/>
      <c r="V495" s="150" t="n"/>
      <c r="W495" s="150" t="n"/>
      <c r="X495" s="150" t="n"/>
      <c r="Y495" s="150" t="n"/>
      <c r="Z495" s="150" t="n"/>
      <c r="AA495" s="150" t="n"/>
      <c r="AB495" s="150" t="n"/>
      <c r="AC495" s="150" t="n"/>
      <c r="AD495" s="150" t="n"/>
      <c r="AE495" s="150" t="n"/>
      <c r="AF495" s="150" t="n"/>
      <c r="AG495" s="147">
        <f>IF(OR(C495="",G495="",G495=0),"",IFERROR(INDEX(Lists!$K$2:$K$12,MATCH(C495,Lists!$I$2:$I$12,0)),"AUD"))</f>
        <v/>
      </c>
      <c r="AH495" s="147">
        <f>IF(OR(G495="",G495=0),"",IF(G495&lt;1,TEXT(G495*100,"0")&amp;IFERROR(INDEX(Lists!$U$2:$U$12,MATCH(C495,Lists!$I$2:$I$12,0)),"c"),IFERROR(INDEX(Lists!$L$2:$L$12,MATCH(C495,Lists!$I$2:$I$12,0)),"$")&amp;IF(G495=INT(G495),TEXT(G495,"0"),TEXT(G495,"0.00")))&amp;" "&amp;AG495)</f>
        <v/>
      </c>
      <c r="AI495" s="147">
        <f>IF(X495="","",X495*IFERROR(INDEX(Lists!$M$2:$M$12,MATCH(C495,Lists!$I$2:$I$12,0)),1)/Lists!$Q$2)</f>
        <v/>
      </c>
      <c r="AJ495" s="147">
        <f>IF(Y495="","",Y495*IFERROR(INDEX(Lists!$M$2:$M$12,MATCH(C495,Lists!$I$2:$I$12,0)),1)/Lists!$Q$2)</f>
        <v/>
      </c>
      <c r="AK495" s="105" t="n"/>
      <c r="AL495" s="105" t="n"/>
      <c r="AM495" s="105" t="n"/>
      <c r="AN495" s="105" t="n"/>
      <c r="AO495" s="106" t="n"/>
    </row>
    <row r="496" ht="18" customHeight="1" s="74">
      <c r="A496" s="147">
        <f>IF(OR(F496="",C496="",D496=""),"",IFERROR(INDEX(Lists!$J$2:$J$12,MATCH(C496,Lists!$I$2:$I$12,0)),"XX")&amp;"-"&amp;D496&amp;"-"&amp;TEXT(SUMPRODUCT(($C$2:C496=C496)*($D$2:D496=D496)),"0000"))</f>
        <v/>
      </c>
      <c r="B496" s="152" t="n"/>
      <c r="C496" s="152" t="n"/>
      <c r="D496" s="152" t="n"/>
      <c r="E496" s="150" t="n"/>
      <c r="F496" s="152" t="n"/>
      <c r="G496" s="152" t="n"/>
      <c r="H496" s="152" t="n"/>
      <c r="I496" s="152" t="n"/>
      <c r="J496" s="150" t="n"/>
      <c r="K496" s="150" t="n"/>
      <c r="L496" s="150" t="n"/>
      <c r="M496" s="152" t="n"/>
      <c r="N496" s="150" t="n"/>
      <c r="O496" s="150" t="n"/>
      <c r="P496" s="150" t="n"/>
      <c r="Q496" s="151" t="n"/>
      <c r="R496" s="150" t="n"/>
      <c r="S496" s="150" t="n"/>
      <c r="T496" s="150" t="n"/>
      <c r="U496" s="152" t="n"/>
      <c r="V496" s="150" t="n"/>
      <c r="W496" s="150" t="n"/>
      <c r="X496" s="150" t="n"/>
      <c r="Y496" s="150" t="n"/>
      <c r="Z496" s="150" t="n"/>
      <c r="AA496" s="150" t="n"/>
      <c r="AB496" s="150" t="n"/>
      <c r="AC496" s="150" t="n"/>
      <c r="AD496" s="150" t="n"/>
      <c r="AE496" s="150" t="n"/>
      <c r="AF496" s="150" t="n"/>
      <c r="AG496" s="147">
        <f>IF(OR(C496="",G496="",G496=0),"",IFERROR(INDEX(Lists!$K$2:$K$12,MATCH(C496,Lists!$I$2:$I$12,0)),"AUD"))</f>
        <v/>
      </c>
      <c r="AH496" s="147">
        <f>IF(OR(G496="",G496=0),"",IF(G496&lt;1,TEXT(G496*100,"0")&amp;IFERROR(INDEX(Lists!$U$2:$U$12,MATCH(C496,Lists!$I$2:$I$12,0)),"c"),IFERROR(INDEX(Lists!$L$2:$L$12,MATCH(C496,Lists!$I$2:$I$12,0)),"$")&amp;IF(G496=INT(G496),TEXT(G496,"0"),TEXT(G496,"0.00")))&amp;" "&amp;AG496)</f>
        <v/>
      </c>
      <c r="AI496" s="147">
        <f>IF(X496="","",X496*IFERROR(INDEX(Lists!$M$2:$M$12,MATCH(C496,Lists!$I$2:$I$12,0)),1)/Lists!$Q$2)</f>
        <v/>
      </c>
      <c r="AJ496" s="147">
        <f>IF(Y496="","",Y496*IFERROR(INDEX(Lists!$M$2:$M$12,MATCH(C496,Lists!$I$2:$I$12,0)),1)/Lists!$Q$2)</f>
        <v/>
      </c>
      <c r="AK496" s="105" t="n"/>
      <c r="AL496" s="105" t="n"/>
      <c r="AM496" s="105" t="n"/>
      <c r="AN496" s="105" t="n"/>
      <c r="AO496" s="106" t="n"/>
    </row>
    <row r="497" ht="18" customHeight="1" s="74">
      <c r="A497" s="147">
        <f>IF(OR(F497="",C497="",D497=""),"",IFERROR(INDEX(Lists!$J$2:$J$12,MATCH(C497,Lists!$I$2:$I$12,0)),"XX")&amp;"-"&amp;D497&amp;"-"&amp;TEXT(SUMPRODUCT(($C$2:C497=C497)*($D$2:D497=D497)),"0000"))</f>
        <v/>
      </c>
      <c r="B497" s="152" t="n"/>
      <c r="C497" s="152" t="n"/>
      <c r="D497" s="152" t="n"/>
      <c r="E497" s="150" t="n"/>
      <c r="F497" s="152" t="n"/>
      <c r="G497" s="152" t="n"/>
      <c r="H497" s="152" t="n"/>
      <c r="I497" s="152" t="n"/>
      <c r="J497" s="150" t="n"/>
      <c r="K497" s="150" t="n"/>
      <c r="L497" s="150" t="n"/>
      <c r="M497" s="152" t="n"/>
      <c r="N497" s="150" t="n"/>
      <c r="O497" s="150" t="n"/>
      <c r="P497" s="150" t="n"/>
      <c r="Q497" s="151" t="n"/>
      <c r="R497" s="150" t="n"/>
      <c r="S497" s="150" t="n"/>
      <c r="T497" s="150" t="n"/>
      <c r="U497" s="152" t="n"/>
      <c r="V497" s="150" t="n"/>
      <c r="W497" s="150" t="n"/>
      <c r="X497" s="150" t="n"/>
      <c r="Y497" s="150" t="n"/>
      <c r="Z497" s="150" t="n"/>
      <c r="AA497" s="150" t="n"/>
      <c r="AB497" s="150" t="n"/>
      <c r="AC497" s="150" t="n"/>
      <c r="AD497" s="150" t="n"/>
      <c r="AE497" s="150" t="n"/>
      <c r="AF497" s="150" t="n"/>
      <c r="AG497" s="147">
        <f>IF(OR(C497="",G497="",G497=0),"",IFERROR(INDEX(Lists!$K$2:$K$12,MATCH(C497,Lists!$I$2:$I$12,0)),"AUD"))</f>
        <v/>
      </c>
      <c r="AH497" s="147">
        <f>IF(OR(G497="",G497=0),"",IF(G497&lt;1,TEXT(G497*100,"0")&amp;IFERROR(INDEX(Lists!$U$2:$U$12,MATCH(C497,Lists!$I$2:$I$12,0)),"c"),IFERROR(INDEX(Lists!$L$2:$L$12,MATCH(C497,Lists!$I$2:$I$12,0)),"$")&amp;IF(G497=INT(G497),TEXT(G497,"0"),TEXT(G497,"0.00")))&amp;" "&amp;AG497)</f>
        <v/>
      </c>
      <c r="AI497" s="147">
        <f>IF(X497="","",X497*IFERROR(INDEX(Lists!$M$2:$M$12,MATCH(C497,Lists!$I$2:$I$12,0)),1)/Lists!$Q$2)</f>
        <v/>
      </c>
      <c r="AJ497" s="147">
        <f>IF(Y497="","",Y497*IFERROR(INDEX(Lists!$M$2:$M$12,MATCH(C497,Lists!$I$2:$I$12,0)),1)/Lists!$Q$2)</f>
        <v/>
      </c>
      <c r="AK497" s="105" t="n"/>
      <c r="AL497" s="105" t="n"/>
      <c r="AM497" s="105" t="n"/>
      <c r="AN497" s="105" t="n"/>
      <c r="AO497" s="106" t="n"/>
    </row>
    <row r="498" ht="18" customHeight="1" s="74">
      <c r="A498" s="147">
        <f>IF(OR(F498="",C498="",D498=""),"",IFERROR(INDEX(Lists!$J$2:$J$12,MATCH(C498,Lists!$I$2:$I$12,0)),"XX")&amp;"-"&amp;D498&amp;"-"&amp;TEXT(SUMPRODUCT(($C$2:C498=C498)*($D$2:D498=D498)),"0000"))</f>
        <v/>
      </c>
      <c r="B498" s="152" t="n"/>
      <c r="C498" s="152" t="n"/>
      <c r="D498" s="152" t="n"/>
      <c r="E498" s="150" t="n"/>
      <c r="F498" s="152" t="n"/>
      <c r="G498" s="152" t="n"/>
      <c r="H498" s="152" t="n"/>
      <c r="I498" s="152" t="n"/>
      <c r="J498" s="150" t="n"/>
      <c r="K498" s="150" t="n"/>
      <c r="L498" s="150" t="n"/>
      <c r="M498" s="152" t="n"/>
      <c r="N498" s="150" t="n"/>
      <c r="O498" s="150" t="n"/>
      <c r="P498" s="150" t="n"/>
      <c r="Q498" s="151" t="n"/>
      <c r="R498" s="150" t="n"/>
      <c r="S498" s="150" t="n"/>
      <c r="T498" s="150" t="n"/>
      <c r="U498" s="152" t="n"/>
      <c r="V498" s="150" t="n"/>
      <c r="W498" s="150" t="n"/>
      <c r="X498" s="150" t="n"/>
      <c r="Y498" s="150" t="n"/>
      <c r="Z498" s="150" t="n"/>
      <c r="AA498" s="150" t="n"/>
      <c r="AB498" s="150" t="n"/>
      <c r="AC498" s="150" t="n"/>
      <c r="AD498" s="150" t="n"/>
      <c r="AE498" s="150" t="n"/>
      <c r="AF498" s="150" t="n"/>
      <c r="AG498" s="147">
        <f>IF(OR(C498="",G498="",G498=0),"",IFERROR(INDEX(Lists!$K$2:$K$12,MATCH(C498,Lists!$I$2:$I$12,0)),"AUD"))</f>
        <v/>
      </c>
      <c r="AH498" s="147">
        <f>IF(OR(G498="",G498=0),"",IF(G498&lt;1,TEXT(G498*100,"0")&amp;IFERROR(INDEX(Lists!$U$2:$U$12,MATCH(C498,Lists!$I$2:$I$12,0)),"c"),IFERROR(INDEX(Lists!$L$2:$L$12,MATCH(C498,Lists!$I$2:$I$12,0)),"$")&amp;IF(G498=INT(G498),TEXT(G498,"0"),TEXT(G498,"0.00")))&amp;" "&amp;AG498)</f>
        <v/>
      </c>
      <c r="AI498" s="147">
        <f>IF(X498="","",X498*IFERROR(INDEX(Lists!$M$2:$M$12,MATCH(C498,Lists!$I$2:$I$12,0)),1)/Lists!$Q$2)</f>
        <v/>
      </c>
      <c r="AJ498" s="147">
        <f>IF(Y498="","",Y498*IFERROR(INDEX(Lists!$M$2:$M$12,MATCH(C498,Lists!$I$2:$I$12,0)),1)/Lists!$Q$2)</f>
        <v/>
      </c>
      <c r="AK498" s="105" t="n"/>
      <c r="AL498" s="105" t="n"/>
      <c r="AM498" s="105" t="n"/>
      <c r="AN498" s="105" t="n"/>
      <c r="AO498" s="106" t="n"/>
    </row>
    <row r="499" ht="18" customHeight="1" s="74">
      <c r="A499" s="147">
        <f>IF(OR(F499="",C499="",D499=""),"",IFERROR(INDEX(Lists!$J$2:$J$12,MATCH(C499,Lists!$I$2:$I$12,0)),"XX")&amp;"-"&amp;D499&amp;"-"&amp;TEXT(SUMPRODUCT(($C$2:C499=C499)*($D$2:D499=D499)),"0000"))</f>
        <v/>
      </c>
      <c r="B499" s="152" t="n"/>
      <c r="C499" s="152" t="n"/>
      <c r="D499" s="152" t="n"/>
      <c r="E499" s="150" t="n"/>
      <c r="F499" s="152" t="n"/>
      <c r="G499" s="152" t="n"/>
      <c r="H499" s="152" t="n"/>
      <c r="I499" s="152" t="n"/>
      <c r="J499" s="150" t="n"/>
      <c r="K499" s="150" t="n"/>
      <c r="L499" s="150" t="n"/>
      <c r="M499" s="152" t="n"/>
      <c r="N499" s="150" t="n"/>
      <c r="O499" s="150" t="n"/>
      <c r="P499" s="150" t="n"/>
      <c r="Q499" s="151" t="n"/>
      <c r="R499" s="150" t="n"/>
      <c r="S499" s="150" t="n"/>
      <c r="T499" s="150" t="n"/>
      <c r="U499" s="152" t="n"/>
      <c r="V499" s="150" t="n"/>
      <c r="W499" s="150" t="n"/>
      <c r="X499" s="150" t="n"/>
      <c r="Y499" s="150" t="n"/>
      <c r="Z499" s="150" t="n"/>
      <c r="AA499" s="150" t="n"/>
      <c r="AB499" s="150" t="n"/>
      <c r="AC499" s="150" t="n"/>
      <c r="AD499" s="150" t="n"/>
      <c r="AE499" s="150" t="n"/>
      <c r="AF499" s="150" t="n"/>
      <c r="AG499" s="147">
        <f>IF(OR(C499="",G499="",G499=0),"",IFERROR(INDEX(Lists!$K$2:$K$12,MATCH(C499,Lists!$I$2:$I$12,0)),"AUD"))</f>
        <v/>
      </c>
      <c r="AH499" s="147">
        <f>IF(OR(G499="",G499=0),"",IF(G499&lt;1,TEXT(G499*100,"0")&amp;IFERROR(INDEX(Lists!$U$2:$U$12,MATCH(C499,Lists!$I$2:$I$12,0)),"c"),IFERROR(INDEX(Lists!$L$2:$L$12,MATCH(C499,Lists!$I$2:$I$12,0)),"$")&amp;IF(G499=INT(G499),TEXT(G499,"0"),TEXT(G499,"0.00")))&amp;" "&amp;AG499)</f>
        <v/>
      </c>
      <c r="AI499" s="147">
        <f>IF(X499="","",X499*IFERROR(INDEX(Lists!$M$2:$M$12,MATCH(C499,Lists!$I$2:$I$12,0)),1)/Lists!$Q$2)</f>
        <v/>
      </c>
      <c r="AJ499" s="147">
        <f>IF(Y499="","",Y499*IFERROR(INDEX(Lists!$M$2:$M$12,MATCH(C499,Lists!$I$2:$I$12,0)),1)/Lists!$Q$2)</f>
        <v/>
      </c>
      <c r="AK499" s="105" t="n"/>
      <c r="AL499" s="105" t="n"/>
      <c r="AM499" s="105" t="n"/>
      <c r="AN499" s="105" t="n"/>
      <c r="AO499" s="106" t="n"/>
    </row>
    <row r="500" ht="18" customHeight="1" s="74">
      <c r="A500" s="147">
        <f>IF(OR(F500="",C500="",D500=""),"",IFERROR(INDEX(Lists!$J$2:$J$12,MATCH(C500,Lists!$I$2:$I$12,0)),"XX")&amp;"-"&amp;D500&amp;"-"&amp;TEXT(SUMPRODUCT(($C$2:C500=C500)*($D$2:D500=D500)),"0000"))</f>
        <v/>
      </c>
      <c r="B500" s="152" t="n"/>
      <c r="C500" s="152" t="n"/>
      <c r="D500" s="152" t="n"/>
      <c r="E500" s="150" t="n"/>
      <c r="F500" s="152" t="n"/>
      <c r="G500" s="152" t="n"/>
      <c r="H500" s="152" t="n"/>
      <c r="I500" s="152" t="n"/>
      <c r="J500" s="150" t="n"/>
      <c r="K500" s="150" t="n"/>
      <c r="L500" s="150" t="n"/>
      <c r="M500" s="152" t="n"/>
      <c r="N500" s="150" t="n"/>
      <c r="O500" s="150" t="n"/>
      <c r="P500" s="150" t="n"/>
      <c r="Q500" s="151" t="n"/>
      <c r="R500" s="150" t="n"/>
      <c r="S500" s="150" t="n"/>
      <c r="T500" s="150" t="n"/>
      <c r="U500" s="152" t="n"/>
      <c r="V500" s="150" t="n"/>
      <c r="W500" s="150" t="n"/>
      <c r="X500" s="150" t="n"/>
      <c r="Y500" s="150" t="n"/>
      <c r="Z500" s="150" t="n"/>
      <c r="AA500" s="150" t="n"/>
      <c r="AB500" s="150" t="n"/>
      <c r="AC500" s="150" t="n"/>
      <c r="AD500" s="150" t="n"/>
      <c r="AE500" s="150" t="n"/>
      <c r="AF500" s="150" t="n"/>
      <c r="AG500" s="147">
        <f>IF(OR(C500="",G500="",G500=0),"",IFERROR(INDEX(Lists!$K$2:$K$12,MATCH(C500,Lists!$I$2:$I$12,0)),"AUD"))</f>
        <v/>
      </c>
      <c r="AH500" s="147">
        <f>IF(OR(G500="",G500=0),"",IF(G500&lt;1,TEXT(G500*100,"0")&amp;IFERROR(INDEX(Lists!$U$2:$U$12,MATCH(C500,Lists!$I$2:$I$12,0)),"c"),IFERROR(INDEX(Lists!$L$2:$L$12,MATCH(C500,Lists!$I$2:$I$12,0)),"$")&amp;IF(G500=INT(G500),TEXT(G500,"0"),TEXT(G500,"0.00")))&amp;" "&amp;AG500)</f>
        <v/>
      </c>
      <c r="AI500" s="147">
        <f>IF(X500="","",X500*IFERROR(INDEX(Lists!$M$2:$M$12,MATCH(C500,Lists!$I$2:$I$12,0)),1)/Lists!$Q$2)</f>
        <v/>
      </c>
      <c r="AJ500" s="147">
        <f>IF(Y500="","",Y500*IFERROR(INDEX(Lists!$M$2:$M$12,MATCH(C500,Lists!$I$2:$I$12,0)),1)/Lists!$Q$2)</f>
        <v/>
      </c>
      <c r="AK500" s="105" t="n"/>
      <c r="AL500" s="105" t="n"/>
      <c r="AM500" s="105" t="n"/>
      <c r="AN500" s="105" t="n"/>
      <c r="AO500" s="106" t="n"/>
    </row>
    <row r="501" ht="18" customHeight="1" s="74">
      <c r="A501" s="147">
        <f>IF(OR(F501="",C501="",D501=""),"",IFERROR(INDEX(Lists!$J$2:$J$12,MATCH(C501,Lists!$I$2:$I$12,0)),"XX")&amp;"-"&amp;D501&amp;"-"&amp;TEXT(SUMPRODUCT(($C$2:C501=C501)*($D$2:D501=D501)),"0000"))</f>
        <v/>
      </c>
      <c r="B501" s="152" t="n"/>
      <c r="C501" s="152" t="n"/>
      <c r="D501" s="152" t="n"/>
      <c r="E501" s="150" t="n"/>
      <c r="F501" s="152" t="n"/>
      <c r="G501" s="152" t="n"/>
      <c r="H501" s="152" t="n"/>
      <c r="I501" s="152" t="n"/>
      <c r="J501" s="150" t="n"/>
      <c r="K501" s="150" t="n"/>
      <c r="L501" s="150" t="n"/>
      <c r="M501" s="152" t="n"/>
      <c r="N501" s="150" t="n"/>
      <c r="O501" s="150" t="n"/>
      <c r="P501" s="150" t="n"/>
      <c r="Q501" s="151" t="n"/>
      <c r="R501" s="150" t="n"/>
      <c r="S501" s="150" t="n"/>
      <c r="T501" s="150" t="n"/>
      <c r="U501" s="152" t="n"/>
      <c r="V501" s="150" t="n"/>
      <c r="W501" s="150" t="n"/>
      <c r="X501" s="150" t="n"/>
      <c r="Y501" s="150" t="n"/>
      <c r="Z501" s="150" t="n"/>
      <c r="AA501" s="150" t="n"/>
      <c r="AB501" s="150" t="n"/>
      <c r="AC501" s="150" t="n"/>
      <c r="AD501" s="150" t="n"/>
      <c r="AE501" s="150" t="n"/>
      <c r="AF501" s="150" t="n"/>
      <c r="AG501" s="147">
        <f>IF(OR(C501="",G501="",G501=0),"",IFERROR(INDEX(Lists!$K$2:$K$12,MATCH(C501,Lists!$I$2:$I$12,0)),"AUD"))</f>
        <v/>
      </c>
      <c r="AH501" s="147">
        <f>IF(OR(G501="",G501=0),"",IF(G501&lt;1,TEXT(G501*100,"0")&amp;IFERROR(INDEX(Lists!$U$2:$U$12,MATCH(C501,Lists!$I$2:$I$12,0)),"c"),IFERROR(INDEX(Lists!$L$2:$L$12,MATCH(C501,Lists!$I$2:$I$12,0)),"$")&amp;IF(G501=INT(G501),TEXT(G501,"0"),TEXT(G501,"0.00")))&amp;" "&amp;AG501)</f>
        <v/>
      </c>
      <c r="AI501" s="147">
        <f>IF(X501="","",X501*IFERROR(INDEX(Lists!$M$2:$M$12,MATCH(C501,Lists!$I$2:$I$12,0)),1)/Lists!$Q$2)</f>
        <v/>
      </c>
      <c r="AJ501" s="147">
        <f>IF(Y501="","",Y501*IFERROR(INDEX(Lists!$M$2:$M$12,MATCH(C501,Lists!$I$2:$I$12,0)),1)/Lists!$Q$2)</f>
        <v/>
      </c>
      <c r="AK501" s="105" t="n"/>
      <c r="AL501" s="105" t="n"/>
      <c r="AM501" s="105" t="n"/>
      <c r="AN501" s="105" t="n"/>
      <c r="AO501" s="106" t="n"/>
    </row>
    <row r="502" ht="18" customHeight="1" s="74">
      <c r="A502" s="147">
        <f>IF(OR(F502="",C502="",D502=""),"",IFERROR(INDEX(Lists!$J$2:$J$12,MATCH(C502,Lists!$I$2:$I$12,0)),"XX")&amp;"-"&amp;D502&amp;"-"&amp;TEXT(SUMPRODUCT(($C$2:C502=C502)*($D$2:D502=D502)),"0000"))</f>
        <v/>
      </c>
      <c r="B502" s="152" t="n"/>
      <c r="C502" s="152" t="n"/>
      <c r="D502" s="152" t="n"/>
      <c r="E502" s="150" t="n"/>
      <c r="F502" s="152" t="n"/>
      <c r="G502" s="152" t="n"/>
      <c r="H502" s="152" t="n"/>
      <c r="I502" s="152" t="n"/>
      <c r="J502" s="150" t="n"/>
      <c r="K502" s="150" t="n"/>
      <c r="L502" s="150" t="n"/>
      <c r="M502" s="152" t="n"/>
      <c r="N502" s="150" t="n"/>
      <c r="O502" s="150" t="n"/>
      <c r="P502" s="150" t="n"/>
      <c r="Q502" s="151" t="n"/>
      <c r="R502" s="150" t="n"/>
      <c r="S502" s="150" t="n"/>
      <c r="T502" s="150" t="n"/>
      <c r="U502" s="152" t="n"/>
      <c r="V502" s="150" t="n"/>
      <c r="W502" s="150" t="n"/>
      <c r="X502" s="150" t="n"/>
      <c r="Y502" s="150" t="n"/>
      <c r="Z502" s="150" t="n"/>
      <c r="AA502" s="150" t="n"/>
      <c r="AB502" s="150" t="n"/>
      <c r="AC502" s="150" t="n"/>
      <c r="AD502" s="150" t="n"/>
      <c r="AE502" s="150" t="n"/>
      <c r="AF502" s="150" t="n"/>
      <c r="AG502" s="147">
        <f>IF(OR(C502="",G502="",G502=0),"",IFERROR(INDEX(Lists!$K$2:$K$12,MATCH(C502,Lists!$I$2:$I$12,0)),"AUD"))</f>
        <v/>
      </c>
      <c r="AH502" s="147">
        <f>IF(OR(G502="",G502=0),"",IF(G502&lt;1,TEXT(G502*100,"0")&amp;IFERROR(INDEX(Lists!$U$2:$U$12,MATCH(C502,Lists!$I$2:$I$12,0)),"c"),IFERROR(INDEX(Lists!$L$2:$L$12,MATCH(C502,Lists!$I$2:$I$12,0)),"$")&amp;IF(G502=INT(G502),TEXT(G502,"0"),TEXT(G502,"0.00")))&amp;" "&amp;AG502)</f>
        <v/>
      </c>
      <c r="AI502" s="147">
        <f>IF(X502="","",X502*IFERROR(INDEX(Lists!$M$2:$M$12,MATCH(C502,Lists!$I$2:$I$12,0)),1)/Lists!$Q$2)</f>
        <v/>
      </c>
      <c r="AJ502" s="147">
        <f>IF(Y502="","",Y502*IFERROR(INDEX(Lists!$M$2:$M$12,MATCH(C502,Lists!$I$2:$I$12,0)),1)/Lists!$Q$2)</f>
        <v/>
      </c>
      <c r="AK502" s="105" t="n"/>
      <c r="AL502" s="105" t="n"/>
      <c r="AM502" s="105" t="n"/>
      <c r="AN502" s="105" t="n"/>
      <c r="AO502" s="106" t="n"/>
    </row>
    <row r="503" ht="18" customHeight="1" s="74">
      <c r="A503" s="147">
        <f>IF(OR(F503="",C503="",D503=""),"",IFERROR(INDEX(Lists!$J$2:$J$12,MATCH(C503,Lists!$I$2:$I$12,0)),"XX")&amp;"-"&amp;D503&amp;"-"&amp;TEXT(SUMPRODUCT(($C$2:C503=C503)*($D$2:D503=D503)),"0000"))</f>
        <v/>
      </c>
      <c r="B503" s="152" t="n"/>
      <c r="C503" s="152" t="n"/>
      <c r="D503" s="152" t="n"/>
      <c r="E503" s="150" t="n"/>
      <c r="F503" s="152" t="n"/>
      <c r="G503" s="152" t="n"/>
      <c r="H503" s="152" t="n"/>
      <c r="I503" s="152" t="n"/>
      <c r="J503" s="150" t="n"/>
      <c r="K503" s="150" t="n"/>
      <c r="L503" s="150" t="n"/>
      <c r="M503" s="152" t="n"/>
      <c r="N503" s="150" t="n"/>
      <c r="O503" s="150" t="n"/>
      <c r="P503" s="150" t="n"/>
      <c r="Q503" s="151" t="n"/>
      <c r="R503" s="150" t="n"/>
      <c r="S503" s="150" t="n"/>
      <c r="T503" s="150" t="n"/>
      <c r="U503" s="152" t="n"/>
      <c r="V503" s="150" t="n"/>
      <c r="W503" s="150" t="n"/>
      <c r="X503" s="150" t="n"/>
      <c r="Y503" s="150" t="n"/>
      <c r="Z503" s="150" t="n"/>
      <c r="AA503" s="150" t="n"/>
      <c r="AB503" s="150" t="n"/>
      <c r="AC503" s="150" t="n"/>
      <c r="AD503" s="150" t="n"/>
      <c r="AE503" s="150" t="n"/>
      <c r="AF503" s="150" t="n"/>
      <c r="AG503" s="147">
        <f>IF(OR(C503="",G503="",G503=0),"",IFERROR(INDEX(Lists!$K$2:$K$12,MATCH(C503,Lists!$I$2:$I$12,0)),"AUD"))</f>
        <v/>
      </c>
      <c r="AH503" s="147">
        <f>IF(OR(G503="",G503=0),"",IF(G503&lt;1,TEXT(G503*100,"0")&amp;IFERROR(INDEX(Lists!$U$2:$U$12,MATCH(C503,Lists!$I$2:$I$12,0)),"c"),IFERROR(INDEX(Lists!$L$2:$L$12,MATCH(C503,Lists!$I$2:$I$12,0)),"$")&amp;IF(G503=INT(G503),TEXT(G503,"0"),TEXT(G503,"0.00")))&amp;" "&amp;AG503)</f>
        <v/>
      </c>
      <c r="AI503" s="147">
        <f>IF(X503="","",X503*IFERROR(INDEX(Lists!$M$2:$M$12,MATCH(C503,Lists!$I$2:$I$12,0)),1)/Lists!$Q$2)</f>
        <v/>
      </c>
      <c r="AJ503" s="147">
        <f>IF(Y503="","",Y503*IFERROR(INDEX(Lists!$M$2:$M$12,MATCH(C503,Lists!$I$2:$I$12,0)),1)/Lists!$Q$2)</f>
        <v/>
      </c>
      <c r="AK503" s="105" t="n"/>
      <c r="AL503" s="105" t="n"/>
      <c r="AM503" s="105" t="n"/>
      <c r="AN503" s="105" t="n"/>
      <c r="AO503" s="106" t="n"/>
    </row>
    <row r="504" ht="18" customHeight="1" s="74">
      <c r="A504" s="147">
        <f>IF(OR(F504="",C504="",D504=""),"",IFERROR(INDEX(Lists!$J$2:$J$12,MATCH(C504,Lists!$I$2:$I$12,0)),"XX")&amp;"-"&amp;D504&amp;"-"&amp;TEXT(SUMPRODUCT(($C$2:C504=C504)*($D$2:D504=D504)),"0000"))</f>
        <v/>
      </c>
      <c r="B504" s="152" t="n"/>
      <c r="C504" s="152" t="n"/>
      <c r="D504" s="152" t="n"/>
      <c r="E504" s="150" t="n"/>
      <c r="F504" s="152" t="n"/>
      <c r="G504" s="152" t="n"/>
      <c r="H504" s="152" t="n"/>
      <c r="I504" s="152" t="n"/>
      <c r="J504" s="150" t="n"/>
      <c r="K504" s="150" t="n"/>
      <c r="L504" s="150" t="n"/>
      <c r="M504" s="152" t="n"/>
      <c r="N504" s="150" t="n"/>
      <c r="O504" s="150" t="n"/>
      <c r="P504" s="150" t="n"/>
      <c r="Q504" s="151" t="n"/>
      <c r="R504" s="150" t="n"/>
      <c r="S504" s="150" t="n"/>
      <c r="T504" s="150" t="n"/>
      <c r="U504" s="152" t="n"/>
      <c r="V504" s="150" t="n"/>
      <c r="W504" s="150" t="n"/>
      <c r="X504" s="150" t="n"/>
      <c r="Y504" s="150" t="n"/>
      <c r="Z504" s="150" t="n"/>
      <c r="AA504" s="150" t="n"/>
      <c r="AB504" s="150" t="n"/>
      <c r="AC504" s="150" t="n"/>
      <c r="AD504" s="150" t="n"/>
      <c r="AE504" s="150" t="n"/>
      <c r="AF504" s="150" t="n"/>
      <c r="AG504" s="147">
        <f>IF(OR(C504="",G504="",G504=0),"",IFERROR(INDEX(Lists!$K$2:$K$12,MATCH(C504,Lists!$I$2:$I$12,0)),"AUD"))</f>
        <v/>
      </c>
      <c r="AH504" s="147">
        <f>IF(OR(G504="",G504=0),"",IF(G504&lt;1,TEXT(G504*100,"0")&amp;IFERROR(INDEX(Lists!$U$2:$U$12,MATCH(C504,Lists!$I$2:$I$12,0)),"c"),IFERROR(INDEX(Lists!$L$2:$L$12,MATCH(C504,Lists!$I$2:$I$12,0)),"$")&amp;IF(G504=INT(G504),TEXT(G504,"0"),TEXT(G504,"0.00")))&amp;" "&amp;AG504)</f>
        <v/>
      </c>
      <c r="AI504" s="147">
        <f>IF(X504="","",X504*IFERROR(INDEX(Lists!$M$2:$M$12,MATCH(C504,Lists!$I$2:$I$12,0)),1)/Lists!$Q$2)</f>
        <v/>
      </c>
      <c r="AJ504" s="147">
        <f>IF(Y504="","",Y504*IFERROR(INDEX(Lists!$M$2:$M$12,MATCH(C504,Lists!$I$2:$I$12,0)),1)/Lists!$Q$2)</f>
        <v/>
      </c>
      <c r="AK504" s="105" t="n"/>
      <c r="AL504" s="105" t="n"/>
      <c r="AM504" s="105" t="n"/>
      <c r="AN504" s="105" t="n"/>
      <c r="AO504" s="106" t="n"/>
    </row>
    <row r="505" ht="18" customHeight="1" s="74">
      <c r="A505" s="147">
        <f>IF(OR(F505="",C505="",D505=""),"",IFERROR(INDEX(Lists!$J$2:$J$12,MATCH(C505,Lists!$I$2:$I$12,0)),"XX")&amp;"-"&amp;D505&amp;"-"&amp;TEXT(SUMPRODUCT(($C$2:C505=C505)*($D$2:D505=D505)),"0000"))</f>
        <v/>
      </c>
      <c r="B505" s="152" t="n"/>
      <c r="C505" s="152" t="n"/>
      <c r="D505" s="152" t="n"/>
      <c r="E505" s="150" t="n"/>
      <c r="F505" s="152" t="n"/>
      <c r="G505" s="152" t="n"/>
      <c r="H505" s="152" t="n"/>
      <c r="I505" s="152" t="n"/>
      <c r="J505" s="150" t="n"/>
      <c r="K505" s="150" t="n"/>
      <c r="L505" s="150" t="n"/>
      <c r="M505" s="152" t="n"/>
      <c r="N505" s="150" t="n"/>
      <c r="O505" s="150" t="n"/>
      <c r="P505" s="150" t="n"/>
      <c r="Q505" s="151" t="n"/>
      <c r="R505" s="150" t="n"/>
      <c r="S505" s="150" t="n"/>
      <c r="T505" s="150" t="n"/>
      <c r="U505" s="152" t="n"/>
      <c r="V505" s="150" t="n"/>
      <c r="W505" s="150" t="n"/>
      <c r="X505" s="150" t="n"/>
      <c r="Y505" s="150" t="n"/>
      <c r="Z505" s="150" t="n"/>
      <c r="AA505" s="150" t="n"/>
      <c r="AB505" s="150" t="n"/>
      <c r="AC505" s="150" t="n"/>
      <c r="AD505" s="150" t="n"/>
      <c r="AE505" s="150" t="n"/>
      <c r="AF505" s="150" t="n"/>
      <c r="AG505" s="147">
        <f>IF(OR(C505="",G505="",G505=0),"",IFERROR(INDEX(Lists!$K$2:$K$12,MATCH(C505,Lists!$I$2:$I$12,0)),"AUD"))</f>
        <v/>
      </c>
      <c r="AH505" s="147">
        <f>IF(OR(G505="",G505=0),"",IF(G505&lt;1,TEXT(G505*100,"0")&amp;IFERROR(INDEX(Lists!$U$2:$U$12,MATCH(C505,Lists!$I$2:$I$12,0)),"c"),IFERROR(INDEX(Lists!$L$2:$L$12,MATCH(C505,Lists!$I$2:$I$12,0)),"$")&amp;IF(G505=INT(G505),TEXT(G505,"0"),TEXT(G505,"0.00")))&amp;" "&amp;AG505)</f>
        <v/>
      </c>
      <c r="AI505" s="147">
        <f>IF(X505="","",X505*IFERROR(INDEX(Lists!$M$2:$M$12,MATCH(C505,Lists!$I$2:$I$12,0)),1)/Lists!$Q$2)</f>
        <v/>
      </c>
      <c r="AJ505" s="147">
        <f>IF(Y505="","",Y505*IFERROR(INDEX(Lists!$M$2:$M$12,MATCH(C505,Lists!$I$2:$I$12,0)),1)/Lists!$Q$2)</f>
        <v/>
      </c>
      <c r="AK505" s="105" t="n"/>
      <c r="AL505" s="105" t="n"/>
      <c r="AM505" s="105" t="n"/>
      <c r="AN505" s="105" t="n"/>
      <c r="AO505" s="106" t="n"/>
    </row>
    <row r="506" ht="18" customHeight="1" s="74">
      <c r="A506" s="147">
        <f>IF(OR(F506="",C506="",D506=""),"",IFERROR(INDEX(Lists!$J$2:$J$12,MATCH(C506,Lists!$I$2:$I$12,0)),"XX")&amp;"-"&amp;D506&amp;"-"&amp;TEXT(SUMPRODUCT(($C$2:C506=C506)*($D$2:D506=D506)),"0000"))</f>
        <v/>
      </c>
      <c r="B506" s="152" t="n"/>
      <c r="C506" s="152" t="n"/>
      <c r="D506" s="152" t="n"/>
      <c r="E506" s="150" t="n"/>
      <c r="F506" s="152" t="n"/>
      <c r="G506" s="152" t="n"/>
      <c r="H506" s="152" t="n"/>
      <c r="I506" s="152" t="n"/>
      <c r="J506" s="150" t="n"/>
      <c r="K506" s="150" t="n"/>
      <c r="L506" s="150" t="n"/>
      <c r="M506" s="152" t="n"/>
      <c r="N506" s="150" t="n"/>
      <c r="O506" s="150" t="n"/>
      <c r="P506" s="150" t="n"/>
      <c r="Q506" s="151" t="n"/>
      <c r="R506" s="150" t="n"/>
      <c r="S506" s="150" t="n"/>
      <c r="T506" s="150" t="n"/>
      <c r="U506" s="152" t="n"/>
      <c r="V506" s="150" t="n"/>
      <c r="W506" s="150" t="n"/>
      <c r="X506" s="150" t="n"/>
      <c r="Y506" s="150" t="n"/>
      <c r="Z506" s="150" t="n"/>
      <c r="AA506" s="150" t="n"/>
      <c r="AB506" s="150" t="n"/>
      <c r="AC506" s="150" t="n"/>
      <c r="AD506" s="150" t="n"/>
      <c r="AE506" s="150" t="n"/>
      <c r="AF506" s="150" t="n"/>
      <c r="AG506" s="147">
        <f>IF(OR(C506="",G506="",G506=0),"",IFERROR(INDEX(Lists!$K$2:$K$12,MATCH(C506,Lists!$I$2:$I$12,0)),"AUD"))</f>
        <v/>
      </c>
      <c r="AH506" s="147">
        <f>IF(OR(G506="",G506=0),"",IF(G506&lt;1,TEXT(G506*100,"0")&amp;IFERROR(INDEX(Lists!$U$2:$U$12,MATCH(C506,Lists!$I$2:$I$12,0)),"c"),IFERROR(INDEX(Lists!$L$2:$L$12,MATCH(C506,Lists!$I$2:$I$12,0)),"$")&amp;IF(G506=INT(G506),TEXT(G506,"0"),TEXT(G506,"0.00")))&amp;" "&amp;AG506)</f>
        <v/>
      </c>
      <c r="AI506" s="147">
        <f>IF(X506="","",X506*IFERROR(INDEX(Lists!$M$2:$M$12,MATCH(C506,Lists!$I$2:$I$12,0)),1)/Lists!$Q$2)</f>
        <v/>
      </c>
      <c r="AJ506" s="147">
        <f>IF(Y506="","",Y506*IFERROR(INDEX(Lists!$M$2:$M$12,MATCH(C506,Lists!$I$2:$I$12,0)),1)/Lists!$Q$2)</f>
        <v/>
      </c>
      <c r="AK506" s="105" t="n"/>
      <c r="AL506" s="105" t="n"/>
      <c r="AM506" s="105" t="n"/>
      <c r="AN506" s="105" t="n"/>
      <c r="AO506" s="106" t="n"/>
    </row>
    <row r="507" ht="18" customHeight="1" s="74">
      <c r="A507" s="147">
        <f>IF(OR(F507="",C507="",D507=""),"",IFERROR(INDEX(Lists!$J$2:$J$12,MATCH(C507,Lists!$I$2:$I$12,0)),"XX")&amp;"-"&amp;D507&amp;"-"&amp;TEXT(SUMPRODUCT(($C$2:C507=C507)*($D$2:D507=D507)),"0000"))</f>
        <v/>
      </c>
      <c r="B507" s="152" t="n"/>
      <c r="C507" s="152" t="n"/>
      <c r="D507" s="152" t="n"/>
      <c r="E507" s="150" t="n"/>
      <c r="F507" s="152" t="n"/>
      <c r="G507" s="152" t="n"/>
      <c r="H507" s="152" t="n"/>
      <c r="I507" s="152" t="n"/>
      <c r="J507" s="150" t="n"/>
      <c r="K507" s="150" t="n"/>
      <c r="L507" s="150" t="n"/>
      <c r="M507" s="152" t="n"/>
      <c r="N507" s="150" t="n"/>
      <c r="O507" s="150" t="n"/>
      <c r="P507" s="150" t="n"/>
      <c r="Q507" s="151" t="n"/>
      <c r="R507" s="150" t="n"/>
      <c r="S507" s="150" t="n"/>
      <c r="T507" s="150" t="n"/>
      <c r="U507" s="152" t="n"/>
      <c r="V507" s="150" t="n"/>
      <c r="W507" s="150" t="n"/>
      <c r="X507" s="150" t="n"/>
      <c r="Y507" s="150" t="n"/>
      <c r="Z507" s="150" t="n"/>
      <c r="AA507" s="150" t="n"/>
      <c r="AB507" s="150" t="n"/>
      <c r="AC507" s="150" t="n"/>
      <c r="AD507" s="150" t="n"/>
      <c r="AE507" s="150" t="n"/>
      <c r="AF507" s="150" t="n"/>
      <c r="AG507" s="147">
        <f>IF(OR(C507="",G507="",G507=0),"",IFERROR(INDEX(Lists!$K$2:$K$12,MATCH(C507,Lists!$I$2:$I$12,0)),"AUD"))</f>
        <v/>
      </c>
      <c r="AH507" s="147">
        <f>IF(OR(G507="",G507=0),"",IF(G507&lt;1,TEXT(G507*100,"0")&amp;IFERROR(INDEX(Lists!$U$2:$U$12,MATCH(C507,Lists!$I$2:$I$12,0)),"c"),IFERROR(INDEX(Lists!$L$2:$L$12,MATCH(C507,Lists!$I$2:$I$12,0)),"$")&amp;IF(G507=INT(G507),TEXT(G507,"0"),TEXT(G507,"0.00")))&amp;" "&amp;AG507)</f>
        <v/>
      </c>
      <c r="AI507" s="147">
        <f>IF(X507="","",X507*IFERROR(INDEX(Lists!$M$2:$M$12,MATCH(C507,Lists!$I$2:$I$12,0)),1)/Lists!$Q$2)</f>
        <v/>
      </c>
      <c r="AJ507" s="147">
        <f>IF(Y507="","",Y507*IFERROR(INDEX(Lists!$M$2:$M$12,MATCH(C507,Lists!$I$2:$I$12,0)),1)/Lists!$Q$2)</f>
        <v/>
      </c>
      <c r="AK507" s="105" t="n"/>
      <c r="AL507" s="105" t="n"/>
      <c r="AM507" s="105" t="n"/>
      <c r="AN507" s="105" t="n"/>
      <c r="AO507" s="106" t="n"/>
    </row>
    <row r="508" ht="18" customHeight="1" s="74">
      <c r="A508" s="147">
        <f>IF(OR(F508="",C508="",D508=""),"",IFERROR(INDEX(Lists!$J$2:$J$12,MATCH(C508,Lists!$I$2:$I$12,0)),"XX")&amp;"-"&amp;D508&amp;"-"&amp;TEXT(SUMPRODUCT(($C$2:C508=C508)*($D$2:D508=D508)),"0000"))</f>
        <v/>
      </c>
      <c r="B508" s="152" t="n"/>
      <c r="C508" s="152" t="n"/>
      <c r="D508" s="152" t="n"/>
      <c r="E508" s="150" t="n"/>
      <c r="F508" s="152" t="n"/>
      <c r="G508" s="152" t="n"/>
      <c r="H508" s="152" t="n"/>
      <c r="I508" s="152" t="n"/>
      <c r="J508" s="150" t="n"/>
      <c r="K508" s="150" t="n"/>
      <c r="L508" s="150" t="n"/>
      <c r="M508" s="152" t="n"/>
      <c r="N508" s="150" t="n"/>
      <c r="O508" s="150" t="n"/>
      <c r="P508" s="150" t="n"/>
      <c r="Q508" s="151" t="n"/>
      <c r="R508" s="150" t="n"/>
      <c r="S508" s="150" t="n"/>
      <c r="T508" s="150" t="n"/>
      <c r="U508" s="152" t="n"/>
      <c r="V508" s="150" t="n"/>
      <c r="W508" s="150" t="n"/>
      <c r="X508" s="150" t="n"/>
      <c r="Y508" s="150" t="n"/>
      <c r="Z508" s="150" t="n"/>
      <c r="AA508" s="150" t="n"/>
      <c r="AB508" s="150" t="n"/>
      <c r="AC508" s="150" t="n"/>
      <c r="AD508" s="150" t="n"/>
      <c r="AE508" s="150" t="n"/>
      <c r="AF508" s="150" t="n"/>
      <c r="AG508" s="147">
        <f>IF(OR(C508="",G508="",G508=0),"",IFERROR(INDEX(Lists!$K$2:$K$12,MATCH(C508,Lists!$I$2:$I$12,0)),"AUD"))</f>
        <v/>
      </c>
      <c r="AH508" s="147">
        <f>IF(OR(G508="",G508=0),"",IF(G508&lt;1,TEXT(G508*100,"0")&amp;IFERROR(INDEX(Lists!$U$2:$U$12,MATCH(C508,Lists!$I$2:$I$12,0)),"c"),IFERROR(INDEX(Lists!$L$2:$L$12,MATCH(C508,Lists!$I$2:$I$12,0)),"$")&amp;IF(G508=INT(G508),TEXT(G508,"0"),TEXT(G508,"0.00")))&amp;" "&amp;AG508)</f>
        <v/>
      </c>
      <c r="AI508" s="147">
        <f>IF(X508="","",X508*IFERROR(INDEX(Lists!$M$2:$M$12,MATCH(C508,Lists!$I$2:$I$12,0)),1)/Lists!$Q$2)</f>
        <v/>
      </c>
      <c r="AJ508" s="147">
        <f>IF(Y508="","",Y508*IFERROR(INDEX(Lists!$M$2:$M$12,MATCH(C508,Lists!$I$2:$I$12,0)),1)/Lists!$Q$2)</f>
        <v/>
      </c>
      <c r="AK508" s="105" t="n"/>
      <c r="AL508" s="105" t="n"/>
      <c r="AM508" s="105" t="n"/>
      <c r="AN508" s="105" t="n"/>
      <c r="AO508" s="106" t="n"/>
    </row>
    <row r="509" ht="18" customHeight="1" s="74">
      <c r="A509" s="147">
        <f>IF(OR(F509="",C509="",D509=""),"",IFERROR(INDEX(Lists!$J$2:$J$12,MATCH(C509,Lists!$I$2:$I$12,0)),"XX")&amp;"-"&amp;D509&amp;"-"&amp;TEXT(SUMPRODUCT(($C$2:C509=C509)*($D$2:D509=D509)),"0000"))</f>
        <v/>
      </c>
      <c r="B509" s="152" t="n"/>
      <c r="C509" s="152" t="n"/>
      <c r="D509" s="152" t="n"/>
      <c r="E509" s="150" t="n"/>
      <c r="F509" s="152" t="n"/>
      <c r="G509" s="152" t="n"/>
      <c r="H509" s="152" t="n"/>
      <c r="I509" s="152" t="n"/>
      <c r="J509" s="150" t="n"/>
      <c r="K509" s="150" t="n"/>
      <c r="L509" s="150" t="n"/>
      <c r="M509" s="152" t="n"/>
      <c r="N509" s="150" t="n"/>
      <c r="O509" s="150" t="n"/>
      <c r="P509" s="150" t="n"/>
      <c r="Q509" s="151" t="n"/>
      <c r="R509" s="150" t="n"/>
      <c r="S509" s="150" t="n"/>
      <c r="T509" s="150" t="n"/>
      <c r="U509" s="152" t="n"/>
      <c r="V509" s="150" t="n"/>
      <c r="W509" s="150" t="n"/>
      <c r="X509" s="150" t="n"/>
      <c r="Y509" s="150" t="n"/>
      <c r="Z509" s="150" t="n"/>
      <c r="AA509" s="150" t="n"/>
      <c r="AB509" s="150" t="n"/>
      <c r="AC509" s="150" t="n"/>
      <c r="AD509" s="150" t="n"/>
      <c r="AE509" s="150" t="n"/>
      <c r="AF509" s="150" t="n"/>
      <c r="AG509" s="147">
        <f>IF(OR(C509="",G509="",G509=0),"",IFERROR(INDEX(Lists!$K$2:$K$12,MATCH(C509,Lists!$I$2:$I$12,0)),"AUD"))</f>
        <v/>
      </c>
      <c r="AH509" s="147">
        <f>IF(OR(G509="",G509=0),"",IF(G509&lt;1,TEXT(G509*100,"0")&amp;IFERROR(INDEX(Lists!$U$2:$U$12,MATCH(C509,Lists!$I$2:$I$12,0)),"c"),IFERROR(INDEX(Lists!$L$2:$L$12,MATCH(C509,Lists!$I$2:$I$12,0)),"$")&amp;IF(G509=INT(G509),TEXT(G509,"0"),TEXT(G509,"0.00")))&amp;" "&amp;AG509)</f>
        <v/>
      </c>
      <c r="AI509" s="147">
        <f>IF(X509="","",X509*IFERROR(INDEX(Lists!$M$2:$M$12,MATCH(C509,Lists!$I$2:$I$12,0)),1)/Lists!$Q$2)</f>
        <v/>
      </c>
      <c r="AJ509" s="147">
        <f>IF(Y509="","",Y509*IFERROR(INDEX(Lists!$M$2:$M$12,MATCH(C509,Lists!$I$2:$I$12,0)),1)/Lists!$Q$2)</f>
        <v/>
      </c>
      <c r="AK509" s="105" t="n"/>
      <c r="AL509" s="105" t="n"/>
      <c r="AM509" s="105" t="n"/>
      <c r="AN509" s="105" t="n"/>
      <c r="AO509" s="106" t="n"/>
    </row>
    <row r="510" ht="18" customHeight="1" s="74">
      <c r="A510" s="147">
        <f>IF(OR(F510="",C510="",D510=""),"",IFERROR(INDEX(Lists!$J$2:$J$12,MATCH(C510,Lists!$I$2:$I$12,0)),"XX")&amp;"-"&amp;D510&amp;"-"&amp;TEXT(SUMPRODUCT(($C$2:C510=C510)*($D$2:D510=D510)),"0000"))</f>
        <v/>
      </c>
      <c r="B510" s="152" t="n"/>
      <c r="C510" s="152" t="n"/>
      <c r="D510" s="152" t="n"/>
      <c r="E510" s="150" t="n"/>
      <c r="F510" s="152" t="n"/>
      <c r="G510" s="152" t="n"/>
      <c r="H510" s="152" t="n"/>
      <c r="I510" s="152" t="n"/>
      <c r="J510" s="150" t="n"/>
      <c r="K510" s="150" t="n"/>
      <c r="L510" s="150" t="n"/>
      <c r="M510" s="152" t="n"/>
      <c r="N510" s="150" t="n"/>
      <c r="O510" s="150" t="n"/>
      <c r="P510" s="150" t="n"/>
      <c r="Q510" s="151" t="n"/>
      <c r="R510" s="150" t="n"/>
      <c r="S510" s="150" t="n"/>
      <c r="T510" s="150" t="n"/>
      <c r="U510" s="152" t="n"/>
      <c r="V510" s="150" t="n"/>
      <c r="W510" s="150" t="n"/>
      <c r="X510" s="150" t="n"/>
      <c r="Y510" s="150" t="n"/>
      <c r="Z510" s="150" t="n"/>
      <c r="AA510" s="150" t="n"/>
      <c r="AB510" s="150" t="n"/>
      <c r="AC510" s="150" t="n"/>
      <c r="AD510" s="150" t="n"/>
      <c r="AE510" s="150" t="n"/>
      <c r="AF510" s="150" t="n"/>
      <c r="AG510" s="147">
        <f>IF(OR(C510="",G510="",G510=0),"",IFERROR(INDEX(Lists!$K$2:$K$12,MATCH(C510,Lists!$I$2:$I$12,0)),"AUD"))</f>
        <v/>
      </c>
      <c r="AH510" s="147">
        <f>IF(OR(G510="",G510=0),"",IF(G510&lt;1,TEXT(G510*100,"0")&amp;IFERROR(INDEX(Lists!$U$2:$U$12,MATCH(C510,Lists!$I$2:$I$12,0)),"c"),IFERROR(INDEX(Lists!$L$2:$L$12,MATCH(C510,Lists!$I$2:$I$12,0)),"$")&amp;IF(G510=INT(G510),TEXT(G510,"0"),TEXT(G510,"0.00")))&amp;" "&amp;AG510)</f>
        <v/>
      </c>
      <c r="AI510" s="147">
        <f>IF(X510="","",X510*IFERROR(INDEX(Lists!$M$2:$M$12,MATCH(C510,Lists!$I$2:$I$12,0)),1)/Lists!$Q$2)</f>
        <v/>
      </c>
      <c r="AJ510" s="147">
        <f>IF(Y510="","",Y510*IFERROR(INDEX(Lists!$M$2:$M$12,MATCH(C510,Lists!$I$2:$I$12,0)),1)/Lists!$Q$2)</f>
        <v/>
      </c>
      <c r="AK510" s="105" t="n"/>
      <c r="AL510" s="105" t="n"/>
      <c r="AM510" s="105" t="n"/>
      <c r="AN510" s="105" t="n"/>
      <c r="AO510" s="106" t="n"/>
    </row>
    <row r="511" ht="18" customHeight="1" s="74">
      <c r="A511" s="147">
        <f>IF(OR(F511="",C511="",D511=""),"",IFERROR(INDEX(Lists!$J$2:$J$12,MATCH(C511,Lists!$I$2:$I$12,0)),"XX")&amp;"-"&amp;D511&amp;"-"&amp;TEXT(SUMPRODUCT(($C$2:C511=C511)*($D$2:D511=D511)),"0000"))</f>
        <v/>
      </c>
      <c r="B511" s="152" t="n"/>
      <c r="C511" s="152" t="n"/>
      <c r="D511" s="152" t="n"/>
      <c r="E511" s="150" t="n"/>
      <c r="F511" s="152" t="n"/>
      <c r="G511" s="152" t="n"/>
      <c r="H511" s="152" t="n"/>
      <c r="I511" s="152" t="n"/>
      <c r="J511" s="150" t="n"/>
      <c r="K511" s="150" t="n"/>
      <c r="L511" s="150" t="n"/>
      <c r="M511" s="152" t="n"/>
      <c r="N511" s="150" t="n"/>
      <c r="O511" s="150" t="n"/>
      <c r="P511" s="150" t="n"/>
      <c r="Q511" s="151" t="n"/>
      <c r="R511" s="150" t="n"/>
      <c r="S511" s="150" t="n"/>
      <c r="T511" s="150" t="n"/>
      <c r="U511" s="152" t="n"/>
      <c r="V511" s="150" t="n"/>
      <c r="W511" s="150" t="n"/>
      <c r="X511" s="150" t="n"/>
      <c r="Y511" s="150" t="n"/>
      <c r="Z511" s="150" t="n"/>
      <c r="AA511" s="150" t="n"/>
      <c r="AB511" s="150" t="n"/>
      <c r="AC511" s="150" t="n"/>
      <c r="AD511" s="150" t="n"/>
      <c r="AE511" s="150" t="n"/>
      <c r="AF511" s="150" t="n"/>
      <c r="AG511" s="147">
        <f>IF(OR(C511="",G511="",G511=0),"",IFERROR(INDEX(Lists!$K$2:$K$12,MATCH(C511,Lists!$I$2:$I$12,0)),"AUD"))</f>
        <v/>
      </c>
      <c r="AH511" s="147">
        <f>IF(OR(G511="",G511=0),"",IF(G511&lt;1,TEXT(G511*100,"0")&amp;IFERROR(INDEX(Lists!$U$2:$U$12,MATCH(C511,Lists!$I$2:$I$12,0)),"c"),IFERROR(INDEX(Lists!$L$2:$L$12,MATCH(C511,Lists!$I$2:$I$12,0)),"$")&amp;IF(G511=INT(G511),TEXT(G511,"0"),TEXT(G511,"0.00")))&amp;" "&amp;AG511)</f>
        <v/>
      </c>
      <c r="AI511" s="147">
        <f>IF(X511="","",X511*IFERROR(INDEX(Lists!$M$2:$M$12,MATCH(C511,Lists!$I$2:$I$12,0)),1)/Lists!$Q$2)</f>
        <v/>
      </c>
      <c r="AJ511" s="147">
        <f>IF(Y511="","",Y511*IFERROR(INDEX(Lists!$M$2:$M$12,MATCH(C511,Lists!$I$2:$I$12,0)),1)/Lists!$Q$2)</f>
        <v/>
      </c>
      <c r="AK511" s="105" t="n"/>
      <c r="AL511" s="105" t="n"/>
      <c r="AM511" s="105" t="n"/>
      <c r="AN511" s="105" t="n"/>
      <c r="AO511" s="106" t="n"/>
    </row>
    <row r="512" ht="18" customHeight="1" s="74">
      <c r="A512" s="147">
        <f>IF(OR(F512="",C512="",D512=""),"",IFERROR(INDEX(Lists!$J$2:$J$12,MATCH(C512,Lists!$I$2:$I$12,0)),"XX")&amp;"-"&amp;D512&amp;"-"&amp;TEXT(SUMPRODUCT(($C$2:C512=C512)*($D$2:D512=D512)),"0000"))</f>
        <v/>
      </c>
      <c r="B512" s="152" t="n"/>
      <c r="C512" s="152" t="n"/>
      <c r="D512" s="152" t="n"/>
      <c r="E512" s="150" t="n"/>
      <c r="F512" s="152" t="n"/>
      <c r="G512" s="152" t="n"/>
      <c r="H512" s="152" t="n"/>
      <c r="I512" s="152" t="n"/>
      <c r="J512" s="150" t="n"/>
      <c r="K512" s="150" t="n"/>
      <c r="L512" s="150" t="n"/>
      <c r="M512" s="152" t="n"/>
      <c r="N512" s="150" t="n"/>
      <c r="O512" s="150" t="n"/>
      <c r="P512" s="150" t="n"/>
      <c r="Q512" s="151" t="n"/>
      <c r="R512" s="150" t="n"/>
      <c r="S512" s="150" t="n"/>
      <c r="T512" s="150" t="n"/>
      <c r="U512" s="152" t="n"/>
      <c r="V512" s="150" t="n"/>
      <c r="W512" s="150" t="n"/>
      <c r="X512" s="150" t="n"/>
      <c r="Y512" s="150" t="n"/>
      <c r="Z512" s="150" t="n"/>
      <c r="AA512" s="150" t="n"/>
      <c r="AB512" s="150" t="n"/>
      <c r="AC512" s="150" t="n"/>
      <c r="AD512" s="150" t="n"/>
      <c r="AE512" s="150" t="n"/>
      <c r="AF512" s="150" t="n"/>
      <c r="AG512" s="147">
        <f>IF(OR(C512="",G512="",G512=0),"",IFERROR(INDEX(Lists!$K$2:$K$12,MATCH(C512,Lists!$I$2:$I$12,0)),"AUD"))</f>
        <v/>
      </c>
      <c r="AH512" s="147">
        <f>IF(OR(G512="",G512=0),"",IF(G512&lt;1,TEXT(G512*100,"0")&amp;IFERROR(INDEX(Lists!$U$2:$U$12,MATCH(C512,Lists!$I$2:$I$12,0)),"c"),IFERROR(INDEX(Lists!$L$2:$L$12,MATCH(C512,Lists!$I$2:$I$12,0)),"$")&amp;IF(G512=INT(G512),TEXT(G512,"0"),TEXT(G512,"0.00")))&amp;" "&amp;AG512)</f>
        <v/>
      </c>
      <c r="AI512" s="147">
        <f>IF(X512="","",X512*IFERROR(INDEX(Lists!$M$2:$M$12,MATCH(C512,Lists!$I$2:$I$12,0)),1)/Lists!$Q$2)</f>
        <v/>
      </c>
      <c r="AJ512" s="147">
        <f>IF(Y512="","",Y512*IFERROR(INDEX(Lists!$M$2:$M$12,MATCH(C512,Lists!$I$2:$I$12,0)),1)/Lists!$Q$2)</f>
        <v/>
      </c>
      <c r="AK512" s="105" t="n"/>
      <c r="AL512" s="105" t="n"/>
      <c r="AM512" s="105" t="n"/>
      <c r="AN512" s="105" t="n"/>
      <c r="AO512" s="106" t="n"/>
    </row>
    <row r="513" ht="18" customHeight="1" s="74">
      <c r="A513" s="147">
        <f>IF(OR(F513="",C513="",D513=""),"",IFERROR(INDEX(Lists!$J$2:$J$12,MATCH(C513,Lists!$I$2:$I$12,0)),"XX")&amp;"-"&amp;D513&amp;"-"&amp;TEXT(SUMPRODUCT(($C$2:C513=C513)*($D$2:D513=D513)),"0000"))</f>
        <v/>
      </c>
      <c r="B513" s="152" t="n"/>
      <c r="C513" s="152" t="n"/>
      <c r="D513" s="152" t="n"/>
      <c r="E513" s="150" t="n"/>
      <c r="F513" s="152" t="n"/>
      <c r="G513" s="152" t="n"/>
      <c r="H513" s="152" t="n"/>
      <c r="I513" s="152" t="n"/>
      <c r="J513" s="150" t="n"/>
      <c r="K513" s="150" t="n"/>
      <c r="L513" s="150" t="n"/>
      <c r="M513" s="152" t="n"/>
      <c r="N513" s="150" t="n"/>
      <c r="O513" s="150" t="n"/>
      <c r="P513" s="150" t="n"/>
      <c r="Q513" s="151" t="n"/>
      <c r="R513" s="150" t="n"/>
      <c r="S513" s="150" t="n"/>
      <c r="T513" s="150" t="n"/>
      <c r="U513" s="152" t="n"/>
      <c r="V513" s="150" t="n"/>
      <c r="W513" s="150" t="n"/>
      <c r="X513" s="150" t="n"/>
      <c r="Y513" s="150" t="n"/>
      <c r="Z513" s="150" t="n"/>
      <c r="AA513" s="150" t="n"/>
      <c r="AB513" s="150" t="n"/>
      <c r="AC513" s="150" t="n"/>
      <c r="AD513" s="150" t="n"/>
      <c r="AE513" s="150" t="n"/>
      <c r="AF513" s="150" t="n"/>
      <c r="AG513" s="147">
        <f>IF(OR(C513="",G513="",G513=0),"",IFERROR(INDEX(Lists!$K$2:$K$12,MATCH(C513,Lists!$I$2:$I$12,0)),"AUD"))</f>
        <v/>
      </c>
      <c r="AH513" s="147">
        <f>IF(OR(G513="",G513=0),"",IF(G513&lt;1,TEXT(G513*100,"0")&amp;IFERROR(INDEX(Lists!$U$2:$U$12,MATCH(C513,Lists!$I$2:$I$12,0)),"c"),IFERROR(INDEX(Lists!$L$2:$L$12,MATCH(C513,Lists!$I$2:$I$12,0)),"$")&amp;IF(G513=INT(G513),TEXT(G513,"0"),TEXT(G513,"0.00")))&amp;" "&amp;AG513)</f>
        <v/>
      </c>
      <c r="AI513" s="147">
        <f>IF(X513="","",X513*IFERROR(INDEX(Lists!$M$2:$M$12,MATCH(C513,Lists!$I$2:$I$12,0)),1)/Lists!$Q$2)</f>
        <v/>
      </c>
      <c r="AJ513" s="147">
        <f>IF(Y513="","",Y513*IFERROR(INDEX(Lists!$M$2:$M$12,MATCH(C513,Lists!$I$2:$I$12,0)),1)/Lists!$Q$2)</f>
        <v/>
      </c>
      <c r="AK513" s="105" t="n"/>
      <c r="AL513" s="105" t="n"/>
      <c r="AM513" s="105" t="n"/>
      <c r="AN513" s="105" t="n"/>
      <c r="AO513" s="106" t="n"/>
    </row>
    <row r="514" ht="18" customHeight="1" s="74">
      <c r="A514" s="147">
        <f>IF(OR(F514="",C514="",D514=""),"",IFERROR(INDEX(Lists!$J$2:$J$12,MATCH(C514,Lists!$I$2:$I$12,0)),"XX")&amp;"-"&amp;D514&amp;"-"&amp;TEXT(SUMPRODUCT(($C$2:C514=C514)*($D$2:D514=D514)),"0000"))</f>
        <v/>
      </c>
      <c r="B514" s="152" t="n"/>
      <c r="C514" s="152" t="n"/>
      <c r="D514" s="152" t="n"/>
      <c r="E514" s="150" t="n"/>
      <c r="F514" s="152" t="n"/>
      <c r="G514" s="152" t="n"/>
      <c r="H514" s="152" t="n"/>
      <c r="I514" s="152" t="n"/>
      <c r="J514" s="150" t="n"/>
      <c r="K514" s="150" t="n"/>
      <c r="L514" s="150" t="n"/>
      <c r="M514" s="152" t="n"/>
      <c r="N514" s="150" t="n"/>
      <c r="O514" s="150" t="n"/>
      <c r="P514" s="150" t="n"/>
      <c r="Q514" s="151" t="n"/>
      <c r="R514" s="150" t="n"/>
      <c r="S514" s="150" t="n"/>
      <c r="T514" s="150" t="n"/>
      <c r="U514" s="152" t="n"/>
      <c r="V514" s="150" t="n"/>
      <c r="W514" s="150" t="n"/>
      <c r="X514" s="150" t="n"/>
      <c r="Y514" s="150" t="n"/>
      <c r="Z514" s="150" t="n"/>
      <c r="AA514" s="150" t="n"/>
      <c r="AB514" s="150" t="n"/>
      <c r="AC514" s="150" t="n"/>
      <c r="AD514" s="150" t="n"/>
      <c r="AE514" s="150" t="n"/>
      <c r="AF514" s="150" t="n"/>
      <c r="AG514" s="147">
        <f>IF(OR(C514="",G514="",G514=0),"",IFERROR(INDEX(Lists!$K$2:$K$12,MATCH(C514,Lists!$I$2:$I$12,0)),"AUD"))</f>
        <v/>
      </c>
      <c r="AH514" s="147">
        <f>IF(OR(G514="",G514=0),"",IF(G514&lt;1,TEXT(G514*100,"0")&amp;IFERROR(INDEX(Lists!$U$2:$U$12,MATCH(C514,Lists!$I$2:$I$12,0)),"c"),IFERROR(INDEX(Lists!$L$2:$L$12,MATCH(C514,Lists!$I$2:$I$12,0)),"$")&amp;IF(G514=INT(G514),TEXT(G514,"0"),TEXT(G514,"0.00")))&amp;" "&amp;AG514)</f>
        <v/>
      </c>
      <c r="AI514" s="147">
        <f>IF(X514="","",X514*IFERROR(INDEX(Lists!$M$2:$M$12,MATCH(C514,Lists!$I$2:$I$12,0)),1)/Lists!$Q$2)</f>
        <v/>
      </c>
      <c r="AJ514" s="147">
        <f>IF(Y514="","",Y514*IFERROR(INDEX(Lists!$M$2:$M$12,MATCH(C514,Lists!$I$2:$I$12,0)),1)/Lists!$Q$2)</f>
        <v/>
      </c>
      <c r="AK514" s="105" t="n"/>
      <c r="AL514" s="105" t="n"/>
      <c r="AM514" s="105" t="n"/>
      <c r="AN514" s="105" t="n"/>
      <c r="AO514" s="106" t="n"/>
    </row>
    <row r="515" ht="18" customHeight="1" s="74">
      <c r="A515" s="147">
        <f>IF(OR(F515="",C515="",D515=""),"",IFERROR(INDEX(Lists!$J$2:$J$12,MATCH(C515,Lists!$I$2:$I$12,0)),"XX")&amp;"-"&amp;D515&amp;"-"&amp;TEXT(SUMPRODUCT(($C$2:C515=C515)*($D$2:D515=D515)),"0000"))</f>
        <v/>
      </c>
      <c r="B515" s="152" t="n"/>
      <c r="C515" s="152" t="n"/>
      <c r="D515" s="152" t="n"/>
      <c r="E515" s="150" t="n"/>
      <c r="F515" s="152" t="n"/>
      <c r="G515" s="152" t="n"/>
      <c r="H515" s="152" t="n"/>
      <c r="I515" s="152" t="n"/>
      <c r="J515" s="150" t="n"/>
      <c r="K515" s="150" t="n"/>
      <c r="L515" s="150" t="n"/>
      <c r="M515" s="152" t="n"/>
      <c r="N515" s="150" t="n"/>
      <c r="O515" s="150" t="n"/>
      <c r="P515" s="150" t="n"/>
      <c r="Q515" s="151" t="n"/>
      <c r="R515" s="150" t="n"/>
      <c r="S515" s="150" t="n"/>
      <c r="T515" s="150" t="n"/>
      <c r="U515" s="152" t="n"/>
      <c r="V515" s="150" t="n"/>
      <c r="W515" s="150" t="n"/>
      <c r="X515" s="150" t="n"/>
      <c r="Y515" s="150" t="n"/>
      <c r="Z515" s="150" t="n"/>
      <c r="AA515" s="150" t="n"/>
      <c r="AB515" s="150" t="n"/>
      <c r="AC515" s="150" t="n"/>
      <c r="AD515" s="150" t="n"/>
      <c r="AE515" s="150" t="n"/>
      <c r="AF515" s="150" t="n"/>
      <c r="AG515" s="147">
        <f>IF(OR(C515="",G515="",G515=0),"",IFERROR(INDEX(Lists!$K$2:$K$12,MATCH(C515,Lists!$I$2:$I$12,0)),"AUD"))</f>
        <v/>
      </c>
      <c r="AH515" s="147">
        <f>IF(OR(G515="",G515=0),"",IF(G515&lt;1,TEXT(G515*100,"0")&amp;IFERROR(INDEX(Lists!$U$2:$U$12,MATCH(C515,Lists!$I$2:$I$12,0)),"c"),IFERROR(INDEX(Lists!$L$2:$L$12,MATCH(C515,Lists!$I$2:$I$12,0)),"$")&amp;IF(G515=INT(G515),TEXT(G515,"0"),TEXT(G515,"0.00")))&amp;" "&amp;AG515)</f>
        <v/>
      </c>
      <c r="AI515" s="147">
        <f>IF(X515="","",X515*IFERROR(INDEX(Lists!$M$2:$M$12,MATCH(C515,Lists!$I$2:$I$12,0)),1)/Lists!$Q$2)</f>
        <v/>
      </c>
      <c r="AJ515" s="147">
        <f>IF(Y515="","",Y515*IFERROR(INDEX(Lists!$M$2:$M$12,MATCH(C515,Lists!$I$2:$I$12,0)),1)/Lists!$Q$2)</f>
        <v/>
      </c>
      <c r="AK515" s="105" t="n"/>
      <c r="AL515" s="105" t="n"/>
      <c r="AM515" s="105" t="n"/>
      <c r="AN515" s="105" t="n"/>
      <c r="AO515" s="106" t="n"/>
    </row>
    <row r="516" ht="18" customHeight="1" s="74">
      <c r="A516" s="147">
        <f>IF(OR(F516="",C516="",D516=""),"",IFERROR(INDEX(Lists!$J$2:$J$12,MATCH(C516,Lists!$I$2:$I$12,0)),"XX")&amp;"-"&amp;D516&amp;"-"&amp;TEXT(SUMPRODUCT(($C$2:C516=C516)*($D$2:D516=D516)),"0000"))</f>
        <v/>
      </c>
      <c r="B516" s="152" t="n"/>
      <c r="C516" s="152" t="n"/>
      <c r="D516" s="152" t="n"/>
      <c r="E516" s="150" t="n"/>
      <c r="F516" s="152" t="n"/>
      <c r="G516" s="152" t="n"/>
      <c r="H516" s="152" t="n"/>
      <c r="I516" s="152" t="n"/>
      <c r="J516" s="150" t="n"/>
      <c r="K516" s="150" t="n"/>
      <c r="L516" s="150" t="n"/>
      <c r="M516" s="152" t="n"/>
      <c r="N516" s="150" t="n"/>
      <c r="O516" s="150" t="n"/>
      <c r="P516" s="150" t="n"/>
      <c r="Q516" s="151" t="n"/>
      <c r="R516" s="150" t="n"/>
      <c r="S516" s="150" t="n"/>
      <c r="T516" s="150" t="n"/>
      <c r="U516" s="152" t="n"/>
      <c r="V516" s="150" t="n"/>
      <c r="W516" s="150" t="n"/>
      <c r="X516" s="150" t="n"/>
      <c r="Y516" s="150" t="n"/>
      <c r="Z516" s="150" t="n"/>
      <c r="AA516" s="150" t="n"/>
      <c r="AB516" s="150" t="n"/>
      <c r="AC516" s="150" t="n"/>
      <c r="AD516" s="150" t="n"/>
      <c r="AE516" s="150" t="n"/>
      <c r="AF516" s="150" t="n"/>
      <c r="AG516" s="147">
        <f>IF(OR(C516="",G516="",G516=0),"",IFERROR(INDEX(Lists!$K$2:$K$12,MATCH(C516,Lists!$I$2:$I$12,0)),"AUD"))</f>
        <v/>
      </c>
      <c r="AH516" s="147">
        <f>IF(OR(G516="",G516=0),"",IF(G516&lt;1,TEXT(G516*100,"0")&amp;IFERROR(INDEX(Lists!$U$2:$U$12,MATCH(C516,Lists!$I$2:$I$12,0)),"c"),IFERROR(INDEX(Lists!$L$2:$L$12,MATCH(C516,Lists!$I$2:$I$12,0)),"$")&amp;IF(G516=INT(G516),TEXT(G516,"0"),TEXT(G516,"0.00")))&amp;" "&amp;AG516)</f>
        <v/>
      </c>
      <c r="AI516" s="147">
        <f>IF(X516="","",X516*IFERROR(INDEX(Lists!$M$2:$M$12,MATCH(C516,Lists!$I$2:$I$12,0)),1)/Lists!$Q$2)</f>
        <v/>
      </c>
      <c r="AJ516" s="147">
        <f>IF(Y516="","",Y516*IFERROR(INDEX(Lists!$M$2:$M$12,MATCH(C516,Lists!$I$2:$I$12,0)),1)/Lists!$Q$2)</f>
        <v/>
      </c>
      <c r="AK516" s="105" t="n"/>
      <c r="AL516" s="105" t="n"/>
      <c r="AM516" s="105" t="n"/>
      <c r="AN516" s="105" t="n"/>
      <c r="AO516" s="106" t="n"/>
    </row>
    <row r="517" ht="18" customHeight="1" s="74">
      <c r="A517" s="147">
        <f>IF(OR(F517="",C517="",D517=""),"",IFERROR(INDEX(Lists!$J$2:$J$12,MATCH(C517,Lists!$I$2:$I$12,0)),"XX")&amp;"-"&amp;D517&amp;"-"&amp;TEXT(SUMPRODUCT(($C$2:C517=C517)*($D$2:D517=D517)),"0000"))</f>
        <v/>
      </c>
      <c r="B517" s="152" t="n"/>
      <c r="C517" s="152" t="n"/>
      <c r="D517" s="152" t="n"/>
      <c r="E517" s="150" t="n"/>
      <c r="F517" s="152" t="n"/>
      <c r="G517" s="152" t="n"/>
      <c r="H517" s="152" t="n"/>
      <c r="I517" s="152" t="n"/>
      <c r="J517" s="150" t="n"/>
      <c r="K517" s="150" t="n"/>
      <c r="L517" s="150" t="n"/>
      <c r="M517" s="152" t="n"/>
      <c r="N517" s="150" t="n"/>
      <c r="O517" s="150" t="n"/>
      <c r="P517" s="150" t="n"/>
      <c r="Q517" s="151" t="n"/>
      <c r="R517" s="150" t="n"/>
      <c r="S517" s="150" t="n"/>
      <c r="T517" s="150" t="n"/>
      <c r="U517" s="152" t="n"/>
      <c r="V517" s="150" t="n"/>
      <c r="W517" s="150" t="n"/>
      <c r="X517" s="150" t="n"/>
      <c r="Y517" s="150" t="n"/>
      <c r="Z517" s="150" t="n"/>
      <c r="AA517" s="150" t="n"/>
      <c r="AB517" s="150" t="n"/>
      <c r="AC517" s="150" t="n"/>
      <c r="AD517" s="150" t="n"/>
      <c r="AE517" s="150" t="n"/>
      <c r="AF517" s="150" t="n"/>
      <c r="AG517" s="147">
        <f>IF(OR(C517="",G517="",G517=0),"",IFERROR(INDEX(Lists!$K$2:$K$12,MATCH(C517,Lists!$I$2:$I$12,0)),"AUD"))</f>
        <v/>
      </c>
      <c r="AH517" s="147">
        <f>IF(OR(G517="",G517=0),"",IF(G517&lt;1,TEXT(G517*100,"0")&amp;IFERROR(INDEX(Lists!$U$2:$U$12,MATCH(C517,Lists!$I$2:$I$12,0)),"c"),IFERROR(INDEX(Lists!$L$2:$L$12,MATCH(C517,Lists!$I$2:$I$12,0)),"$")&amp;IF(G517=INT(G517),TEXT(G517,"0"),TEXT(G517,"0.00")))&amp;" "&amp;AG517)</f>
        <v/>
      </c>
      <c r="AI517" s="147">
        <f>IF(X517="","",X517*IFERROR(INDEX(Lists!$M$2:$M$12,MATCH(C517,Lists!$I$2:$I$12,0)),1)/Lists!$Q$2)</f>
        <v/>
      </c>
      <c r="AJ517" s="147">
        <f>IF(Y517="","",Y517*IFERROR(INDEX(Lists!$M$2:$M$12,MATCH(C517,Lists!$I$2:$I$12,0)),1)/Lists!$Q$2)</f>
        <v/>
      </c>
      <c r="AK517" s="105" t="n"/>
      <c r="AL517" s="105" t="n"/>
      <c r="AM517" s="105" t="n"/>
      <c r="AN517" s="105" t="n"/>
      <c r="AO517" s="106" t="n"/>
    </row>
    <row r="518" ht="18" customHeight="1" s="74">
      <c r="A518" s="147">
        <f>IF(OR(F518="",C518="",D518=""),"",IFERROR(INDEX(Lists!$J$2:$J$12,MATCH(C518,Lists!$I$2:$I$12,0)),"XX")&amp;"-"&amp;D518&amp;"-"&amp;TEXT(SUMPRODUCT(($C$2:C518=C518)*($D$2:D518=D518)),"0000"))</f>
        <v/>
      </c>
      <c r="B518" s="152" t="n"/>
      <c r="C518" s="152" t="n"/>
      <c r="D518" s="152" t="n"/>
      <c r="E518" s="150" t="n"/>
      <c r="F518" s="152" t="n"/>
      <c r="G518" s="152" t="n"/>
      <c r="H518" s="152" t="n"/>
      <c r="I518" s="152" t="n"/>
      <c r="J518" s="150" t="n"/>
      <c r="K518" s="150" t="n"/>
      <c r="L518" s="150" t="n"/>
      <c r="M518" s="152" t="n"/>
      <c r="N518" s="150" t="n"/>
      <c r="O518" s="150" t="n"/>
      <c r="P518" s="150" t="n"/>
      <c r="Q518" s="151" t="n"/>
      <c r="R518" s="150" t="n"/>
      <c r="S518" s="150" t="n"/>
      <c r="T518" s="150" t="n"/>
      <c r="U518" s="152" t="n"/>
      <c r="V518" s="150" t="n"/>
      <c r="W518" s="150" t="n"/>
      <c r="X518" s="150" t="n"/>
      <c r="Y518" s="150" t="n"/>
      <c r="Z518" s="150" t="n"/>
      <c r="AA518" s="150" t="n"/>
      <c r="AB518" s="150" t="n"/>
      <c r="AC518" s="150" t="n"/>
      <c r="AD518" s="150" t="n"/>
      <c r="AE518" s="150" t="n"/>
      <c r="AF518" s="150" t="n"/>
      <c r="AG518" s="147">
        <f>IF(OR(C518="",G518="",G518=0),"",IFERROR(INDEX(Lists!$K$2:$K$12,MATCH(C518,Lists!$I$2:$I$12,0)),"AUD"))</f>
        <v/>
      </c>
      <c r="AH518" s="147">
        <f>IF(OR(G518="",G518=0),"",IF(G518&lt;1,TEXT(G518*100,"0")&amp;IFERROR(INDEX(Lists!$U$2:$U$12,MATCH(C518,Lists!$I$2:$I$12,0)),"c"),IFERROR(INDEX(Lists!$L$2:$L$12,MATCH(C518,Lists!$I$2:$I$12,0)),"$")&amp;IF(G518=INT(G518),TEXT(G518,"0"),TEXT(G518,"0.00")))&amp;" "&amp;AG518)</f>
        <v/>
      </c>
      <c r="AI518" s="147">
        <f>IF(X518="","",X518*IFERROR(INDEX(Lists!$M$2:$M$12,MATCH(C518,Lists!$I$2:$I$12,0)),1)/Lists!$Q$2)</f>
        <v/>
      </c>
      <c r="AJ518" s="147">
        <f>IF(Y518="","",Y518*IFERROR(INDEX(Lists!$M$2:$M$12,MATCH(C518,Lists!$I$2:$I$12,0)),1)/Lists!$Q$2)</f>
        <v/>
      </c>
      <c r="AK518" s="105" t="n"/>
      <c r="AL518" s="105" t="n"/>
      <c r="AM518" s="105" t="n"/>
      <c r="AN518" s="105" t="n"/>
      <c r="AO518" s="106" t="n"/>
    </row>
    <row r="519" ht="18" customHeight="1" s="74">
      <c r="A519" s="147">
        <f>IF(OR(F519="",C519="",D519=""),"",IFERROR(INDEX(Lists!$J$2:$J$12,MATCH(C519,Lists!$I$2:$I$12,0)),"XX")&amp;"-"&amp;D519&amp;"-"&amp;TEXT(SUMPRODUCT(($C$2:C519=C519)*($D$2:D519=D519)),"0000"))</f>
        <v/>
      </c>
      <c r="B519" s="152" t="n"/>
      <c r="C519" s="152" t="n"/>
      <c r="D519" s="152" t="n"/>
      <c r="E519" s="150" t="n"/>
      <c r="F519" s="152" t="n"/>
      <c r="G519" s="152" t="n"/>
      <c r="H519" s="152" t="n"/>
      <c r="I519" s="152" t="n"/>
      <c r="J519" s="150" t="n"/>
      <c r="K519" s="150" t="n"/>
      <c r="L519" s="150" t="n"/>
      <c r="M519" s="152" t="n"/>
      <c r="N519" s="150" t="n"/>
      <c r="O519" s="150" t="n"/>
      <c r="P519" s="150" t="n"/>
      <c r="Q519" s="151" t="n"/>
      <c r="R519" s="150" t="n"/>
      <c r="S519" s="150" t="n"/>
      <c r="T519" s="150" t="n"/>
      <c r="U519" s="152" t="n"/>
      <c r="V519" s="150" t="n"/>
      <c r="W519" s="150" t="n"/>
      <c r="X519" s="150" t="n"/>
      <c r="Y519" s="150" t="n"/>
      <c r="Z519" s="150" t="n"/>
      <c r="AA519" s="150" t="n"/>
      <c r="AB519" s="150" t="n"/>
      <c r="AC519" s="150" t="n"/>
      <c r="AD519" s="150" t="n"/>
      <c r="AE519" s="150" t="n"/>
      <c r="AF519" s="150" t="n"/>
      <c r="AG519" s="147">
        <f>IF(OR(C519="",G519="",G519=0),"",IFERROR(INDEX(Lists!$K$2:$K$12,MATCH(C519,Lists!$I$2:$I$12,0)),"AUD"))</f>
        <v/>
      </c>
      <c r="AH519" s="147">
        <f>IF(OR(G519="",G519=0),"",IF(G519&lt;1,TEXT(G519*100,"0")&amp;IFERROR(INDEX(Lists!$U$2:$U$12,MATCH(C519,Lists!$I$2:$I$12,0)),"c"),IFERROR(INDEX(Lists!$L$2:$L$12,MATCH(C519,Lists!$I$2:$I$12,0)),"$")&amp;IF(G519=INT(G519),TEXT(G519,"0"),TEXT(G519,"0.00")))&amp;" "&amp;AG519)</f>
        <v/>
      </c>
      <c r="AI519" s="147">
        <f>IF(X519="","",X519*IFERROR(INDEX(Lists!$M$2:$M$12,MATCH(C519,Lists!$I$2:$I$12,0)),1)/Lists!$Q$2)</f>
        <v/>
      </c>
      <c r="AJ519" s="147">
        <f>IF(Y519="","",Y519*IFERROR(INDEX(Lists!$M$2:$M$12,MATCH(C519,Lists!$I$2:$I$12,0)),1)/Lists!$Q$2)</f>
        <v/>
      </c>
      <c r="AK519" s="105" t="n"/>
      <c r="AL519" s="105" t="n"/>
      <c r="AM519" s="105" t="n"/>
      <c r="AN519" s="105" t="n"/>
      <c r="AO519" s="106" t="n"/>
    </row>
    <row r="520" ht="18" customHeight="1" s="74">
      <c r="A520" s="147">
        <f>IF(OR(F520="",C520="",D520=""),"",IFERROR(INDEX(Lists!$J$2:$J$12,MATCH(C520,Lists!$I$2:$I$12,0)),"XX")&amp;"-"&amp;D520&amp;"-"&amp;TEXT(SUMPRODUCT(($C$2:C520=C520)*($D$2:D520=D520)),"0000"))</f>
        <v/>
      </c>
      <c r="B520" s="152" t="n"/>
      <c r="C520" s="152" t="n"/>
      <c r="D520" s="152" t="n"/>
      <c r="E520" s="150" t="n"/>
      <c r="F520" s="152" t="n"/>
      <c r="G520" s="152" t="n"/>
      <c r="H520" s="152" t="n"/>
      <c r="I520" s="152" t="n"/>
      <c r="J520" s="150" t="n"/>
      <c r="K520" s="150" t="n"/>
      <c r="L520" s="150" t="n"/>
      <c r="M520" s="152" t="n"/>
      <c r="N520" s="150" t="n"/>
      <c r="O520" s="150" t="n"/>
      <c r="P520" s="150" t="n"/>
      <c r="Q520" s="151" t="n"/>
      <c r="R520" s="150" t="n"/>
      <c r="S520" s="150" t="n"/>
      <c r="T520" s="150" t="n"/>
      <c r="U520" s="152" t="n"/>
      <c r="V520" s="150" t="n"/>
      <c r="W520" s="150" t="n"/>
      <c r="X520" s="150" t="n"/>
      <c r="Y520" s="150" t="n"/>
      <c r="Z520" s="150" t="n"/>
      <c r="AA520" s="150" t="n"/>
      <c r="AB520" s="150" t="n"/>
      <c r="AC520" s="150" t="n"/>
      <c r="AD520" s="150" t="n"/>
      <c r="AE520" s="150" t="n"/>
      <c r="AF520" s="150" t="n"/>
      <c r="AG520" s="147">
        <f>IF(OR(C520="",G520="",G520=0),"",IFERROR(INDEX(Lists!$K$2:$K$12,MATCH(C520,Lists!$I$2:$I$12,0)),"AUD"))</f>
        <v/>
      </c>
      <c r="AH520" s="147">
        <f>IF(OR(G520="",G520=0),"",IF(G520&lt;1,TEXT(G520*100,"0")&amp;IFERROR(INDEX(Lists!$U$2:$U$12,MATCH(C520,Lists!$I$2:$I$12,0)),"c"),IFERROR(INDEX(Lists!$L$2:$L$12,MATCH(C520,Lists!$I$2:$I$12,0)),"$")&amp;IF(G520=INT(G520),TEXT(G520,"0"),TEXT(G520,"0.00")))&amp;" "&amp;AG520)</f>
        <v/>
      </c>
      <c r="AI520" s="147">
        <f>IF(X520="","",X520*IFERROR(INDEX(Lists!$M$2:$M$12,MATCH(C520,Lists!$I$2:$I$12,0)),1)/Lists!$Q$2)</f>
        <v/>
      </c>
      <c r="AJ520" s="147">
        <f>IF(Y520="","",Y520*IFERROR(INDEX(Lists!$M$2:$M$12,MATCH(C520,Lists!$I$2:$I$12,0)),1)/Lists!$Q$2)</f>
        <v/>
      </c>
      <c r="AK520" s="105" t="n"/>
      <c r="AL520" s="105" t="n"/>
      <c r="AM520" s="105" t="n"/>
      <c r="AN520" s="105" t="n"/>
      <c r="AO520" s="106" t="n"/>
    </row>
    <row r="521" ht="18" customHeight="1" s="74">
      <c r="A521" s="147">
        <f>IF(OR(F521="",C521="",D521=""),"",IFERROR(INDEX(Lists!$J$2:$J$12,MATCH(C521,Lists!$I$2:$I$12,0)),"XX")&amp;"-"&amp;D521&amp;"-"&amp;TEXT(SUMPRODUCT(($C$2:C521=C521)*($D$2:D521=D521)),"0000"))</f>
        <v/>
      </c>
      <c r="B521" s="152" t="n"/>
      <c r="C521" s="152" t="n"/>
      <c r="D521" s="152" t="n"/>
      <c r="E521" s="150" t="n"/>
      <c r="F521" s="152" t="n"/>
      <c r="G521" s="152" t="n"/>
      <c r="H521" s="152" t="n"/>
      <c r="I521" s="152" t="n"/>
      <c r="J521" s="150" t="n"/>
      <c r="K521" s="150" t="n"/>
      <c r="L521" s="150" t="n"/>
      <c r="M521" s="152" t="n"/>
      <c r="N521" s="150" t="n"/>
      <c r="O521" s="150" t="n"/>
      <c r="P521" s="150" t="n"/>
      <c r="Q521" s="151" t="n"/>
      <c r="R521" s="150" t="n"/>
      <c r="S521" s="150" t="n"/>
      <c r="T521" s="150" t="n"/>
      <c r="U521" s="152" t="n"/>
      <c r="V521" s="150" t="n"/>
      <c r="W521" s="150" t="n"/>
      <c r="X521" s="150" t="n"/>
      <c r="Y521" s="150" t="n"/>
      <c r="Z521" s="150" t="n"/>
      <c r="AA521" s="150" t="n"/>
      <c r="AB521" s="150" t="n"/>
      <c r="AC521" s="150" t="n"/>
      <c r="AD521" s="150" t="n"/>
      <c r="AE521" s="150" t="n"/>
      <c r="AF521" s="150" t="n"/>
      <c r="AG521" s="147">
        <f>IF(OR(C521="",G521="",G521=0),"",IFERROR(INDEX(Lists!$K$2:$K$12,MATCH(C521,Lists!$I$2:$I$12,0)),"AUD"))</f>
        <v/>
      </c>
      <c r="AH521" s="147">
        <f>IF(OR(G521="",G521=0),"",IF(G521&lt;1,TEXT(G521*100,"0")&amp;IFERROR(INDEX(Lists!$U$2:$U$12,MATCH(C521,Lists!$I$2:$I$12,0)),"c"),IFERROR(INDEX(Lists!$L$2:$L$12,MATCH(C521,Lists!$I$2:$I$12,0)),"$")&amp;IF(G521=INT(G521),TEXT(G521,"0"),TEXT(G521,"0.00")))&amp;" "&amp;AG521)</f>
        <v/>
      </c>
      <c r="AI521" s="147">
        <f>IF(X521="","",X521*IFERROR(INDEX(Lists!$M$2:$M$12,MATCH(C521,Lists!$I$2:$I$12,0)),1)/Lists!$Q$2)</f>
        <v/>
      </c>
      <c r="AJ521" s="147">
        <f>IF(Y521="","",Y521*IFERROR(INDEX(Lists!$M$2:$M$12,MATCH(C521,Lists!$I$2:$I$12,0)),1)/Lists!$Q$2)</f>
        <v/>
      </c>
      <c r="AK521" s="105" t="n"/>
      <c r="AL521" s="105" t="n"/>
      <c r="AM521" s="105" t="n"/>
      <c r="AN521" s="105" t="n"/>
      <c r="AO521" s="106" t="n"/>
    </row>
    <row r="522" ht="18" customHeight="1" s="74">
      <c r="A522" s="147">
        <f>IF(OR(F522="",C522="",D522=""),"",IFERROR(INDEX(Lists!$J$2:$J$12,MATCH(C522,Lists!$I$2:$I$12,0)),"XX")&amp;"-"&amp;D522&amp;"-"&amp;TEXT(SUMPRODUCT(($C$2:C522=C522)*($D$2:D522=D522)),"0000"))</f>
        <v/>
      </c>
      <c r="B522" s="152" t="n"/>
      <c r="C522" s="152" t="n"/>
      <c r="D522" s="152" t="n"/>
      <c r="E522" s="150" t="n"/>
      <c r="F522" s="152" t="n"/>
      <c r="G522" s="152" t="n"/>
      <c r="H522" s="152" t="n"/>
      <c r="I522" s="152" t="n"/>
      <c r="J522" s="150" t="n"/>
      <c r="K522" s="150" t="n"/>
      <c r="L522" s="150" t="n"/>
      <c r="M522" s="152" t="n"/>
      <c r="N522" s="150" t="n"/>
      <c r="O522" s="150" t="n"/>
      <c r="P522" s="150" t="n"/>
      <c r="Q522" s="151" t="n"/>
      <c r="R522" s="150" t="n"/>
      <c r="S522" s="150" t="n"/>
      <c r="T522" s="150" t="n"/>
      <c r="U522" s="152" t="n"/>
      <c r="V522" s="150" t="n"/>
      <c r="W522" s="150" t="n"/>
      <c r="X522" s="150" t="n"/>
      <c r="Y522" s="150" t="n"/>
      <c r="Z522" s="150" t="n"/>
      <c r="AA522" s="150" t="n"/>
      <c r="AB522" s="150" t="n"/>
      <c r="AC522" s="150" t="n"/>
      <c r="AD522" s="150" t="n"/>
      <c r="AE522" s="150" t="n"/>
      <c r="AF522" s="150" t="n"/>
      <c r="AG522" s="147">
        <f>IF(OR(C522="",G522="",G522=0),"",IFERROR(INDEX(Lists!$K$2:$K$12,MATCH(C522,Lists!$I$2:$I$12,0)),"AUD"))</f>
        <v/>
      </c>
      <c r="AH522" s="147">
        <f>IF(OR(G522="",G522=0),"",IF(G522&lt;1,TEXT(G522*100,"0")&amp;IFERROR(INDEX(Lists!$U$2:$U$12,MATCH(C522,Lists!$I$2:$I$12,0)),"c"),IFERROR(INDEX(Lists!$L$2:$L$12,MATCH(C522,Lists!$I$2:$I$12,0)),"$")&amp;IF(G522=INT(G522),TEXT(G522,"0"),TEXT(G522,"0.00")))&amp;" "&amp;AG522)</f>
        <v/>
      </c>
      <c r="AI522" s="147">
        <f>IF(X522="","",X522*IFERROR(INDEX(Lists!$M$2:$M$12,MATCH(C522,Lists!$I$2:$I$12,0)),1)/Lists!$Q$2)</f>
        <v/>
      </c>
      <c r="AJ522" s="147">
        <f>IF(Y522="","",Y522*IFERROR(INDEX(Lists!$M$2:$M$12,MATCH(C522,Lists!$I$2:$I$12,0)),1)/Lists!$Q$2)</f>
        <v/>
      </c>
      <c r="AK522" s="105" t="n"/>
      <c r="AL522" s="105" t="n"/>
      <c r="AM522" s="105" t="n"/>
      <c r="AN522" s="105" t="n"/>
      <c r="AO522" s="106" t="n"/>
    </row>
    <row r="523" ht="18" customHeight="1" s="74">
      <c r="A523" s="147">
        <f>IF(OR(F523="",C523="",D523=""),"",IFERROR(INDEX(Lists!$J$2:$J$12,MATCH(C523,Lists!$I$2:$I$12,0)),"XX")&amp;"-"&amp;D523&amp;"-"&amp;TEXT(SUMPRODUCT(($C$2:C523=C523)*($D$2:D523=D523)),"0000"))</f>
        <v/>
      </c>
      <c r="B523" s="152" t="n"/>
      <c r="C523" s="152" t="n"/>
      <c r="D523" s="152" t="n"/>
      <c r="E523" s="150" t="n"/>
      <c r="F523" s="152" t="n"/>
      <c r="G523" s="152" t="n"/>
      <c r="H523" s="152" t="n"/>
      <c r="I523" s="152" t="n"/>
      <c r="J523" s="150" t="n"/>
      <c r="K523" s="150" t="n"/>
      <c r="L523" s="150" t="n"/>
      <c r="M523" s="152" t="n"/>
      <c r="N523" s="150" t="n"/>
      <c r="O523" s="150" t="n"/>
      <c r="P523" s="150" t="n"/>
      <c r="Q523" s="151" t="n"/>
      <c r="R523" s="150" t="n"/>
      <c r="S523" s="150" t="n"/>
      <c r="T523" s="150" t="n"/>
      <c r="U523" s="152" t="n"/>
      <c r="V523" s="150" t="n"/>
      <c r="W523" s="150" t="n"/>
      <c r="X523" s="150" t="n"/>
      <c r="Y523" s="150" t="n"/>
      <c r="Z523" s="150" t="n"/>
      <c r="AA523" s="150" t="n"/>
      <c r="AB523" s="150" t="n"/>
      <c r="AC523" s="150" t="n"/>
      <c r="AD523" s="150" t="n"/>
      <c r="AE523" s="150" t="n"/>
      <c r="AF523" s="150" t="n"/>
      <c r="AG523" s="147">
        <f>IF(OR(C523="",G523="",G523=0),"",IFERROR(INDEX(Lists!$K$2:$K$12,MATCH(C523,Lists!$I$2:$I$12,0)),"AUD"))</f>
        <v/>
      </c>
      <c r="AH523" s="147">
        <f>IF(OR(G523="",G523=0),"",IF(G523&lt;1,TEXT(G523*100,"0")&amp;IFERROR(INDEX(Lists!$U$2:$U$12,MATCH(C523,Lists!$I$2:$I$12,0)),"c"),IFERROR(INDEX(Lists!$L$2:$L$12,MATCH(C523,Lists!$I$2:$I$12,0)),"$")&amp;IF(G523=INT(G523),TEXT(G523,"0"),TEXT(G523,"0.00")))&amp;" "&amp;AG523)</f>
        <v/>
      </c>
      <c r="AI523" s="147">
        <f>IF(X523="","",X523*IFERROR(INDEX(Lists!$M$2:$M$12,MATCH(C523,Lists!$I$2:$I$12,0)),1)/Lists!$Q$2)</f>
        <v/>
      </c>
      <c r="AJ523" s="147">
        <f>IF(Y523="","",Y523*IFERROR(INDEX(Lists!$M$2:$M$12,MATCH(C523,Lists!$I$2:$I$12,0)),1)/Lists!$Q$2)</f>
        <v/>
      </c>
      <c r="AK523" s="105" t="n"/>
      <c r="AL523" s="105" t="n"/>
      <c r="AM523" s="105" t="n"/>
      <c r="AN523" s="105" t="n"/>
      <c r="AO523" s="106" t="n"/>
    </row>
    <row r="524" ht="18" customHeight="1" s="74">
      <c r="A524" s="147">
        <f>IF(OR(F524="",C524="",D524=""),"",IFERROR(INDEX(Lists!$J$2:$J$12,MATCH(C524,Lists!$I$2:$I$12,0)),"XX")&amp;"-"&amp;D524&amp;"-"&amp;TEXT(SUMPRODUCT(($C$2:C524=C524)*($D$2:D524=D524)),"0000"))</f>
        <v/>
      </c>
      <c r="B524" s="152" t="n"/>
      <c r="C524" s="152" t="n"/>
      <c r="D524" s="152" t="n"/>
      <c r="E524" s="150" t="n"/>
      <c r="F524" s="152" t="n"/>
      <c r="G524" s="152" t="n"/>
      <c r="H524" s="152" t="n"/>
      <c r="I524" s="152" t="n"/>
      <c r="J524" s="150" t="n"/>
      <c r="K524" s="150" t="n"/>
      <c r="L524" s="150" t="n"/>
      <c r="M524" s="152" t="n"/>
      <c r="N524" s="150" t="n"/>
      <c r="O524" s="150" t="n"/>
      <c r="P524" s="150" t="n"/>
      <c r="Q524" s="151" t="n"/>
      <c r="R524" s="150" t="n"/>
      <c r="S524" s="150" t="n"/>
      <c r="T524" s="150" t="n"/>
      <c r="U524" s="152" t="n"/>
      <c r="V524" s="150" t="n"/>
      <c r="W524" s="150" t="n"/>
      <c r="X524" s="150" t="n"/>
      <c r="Y524" s="150" t="n"/>
      <c r="Z524" s="150" t="n"/>
      <c r="AA524" s="150" t="n"/>
      <c r="AB524" s="150" t="n"/>
      <c r="AC524" s="150" t="n"/>
      <c r="AD524" s="150" t="n"/>
      <c r="AE524" s="150" t="n"/>
      <c r="AF524" s="150" t="n"/>
      <c r="AG524" s="147">
        <f>IF(OR(C524="",G524="",G524=0),"",IFERROR(INDEX(Lists!$K$2:$K$12,MATCH(C524,Lists!$I$2:$I$12,0)),"AUD"))</f>
        <v/>
      </c>
      <c r="AH524" s="147">
        <f>IF(OR(G524="",G524=0),"",IF(G524&lt;1,TEXT(G524*100,"0")&amp;IFERROR(INDEX(Lists!$U$2:$U$12,MATCH(C524,Lists!$I$2:$I$12,0)),"c"),IFERROR(INDEX(Lists!$L$2:$L$12,MATCH(C524,Lists!$I$2:$I$12,0)),"$")&amp;IF(G524=INT(G524),TEXT(G524,"0"),TEXT(G524,"0.00")))&amp;" "&amp;AG524)</f>
        <v/>
      </c>
      <c r="AI524" s="147">
        <f>IF(X524="","",X524*IFERROR(INDEX(Lists!$M$2:$M$12,MATCH(C524,Lists!$I$2:$I$12,0)),1)/Lists!$Q$2)</f>
        <v/>
      </c>
      <c r="AJ524" s="147">
        <f>IF(Y524="","",Y524*IFERROR(INDEX(Lists!$M$2:$M$12,MATCH(C524,Lists!$I$2:$I$12,0)),1)/Lists!$Q$2)</f>
        <v/>
      </c>
      <c r="AK524" s="105" t="n"/>
      <c r="AL524" s="105" t="n"/>
      <c r="AM524" s="105" t="n"/>
      <c r="AN524" s="105" t="n"/>
      <c r="AO524" s="106" t="n"/>
    </row>
    <row r="525" ht="18" customHeight="1" s="74">
      <c r="A525" s="147">
        <f>IF(OR(F525="",C525="",D525=""),"",IFERROR(INDEX(Lists!$J$2:$J$12,MATCH(C525,Lists!$I$2:$I$12,0)),"XX")&amp;"-"&amp;D525&amp;"-"&amp;TEXT(SUMPRODUCT(($C$2:C525=C525)*($D$2:D525=D525)),"0000"))</f>
        <v/>
      </c>
      <c r="B525" s="152" t="n"/>
      <c r="C525" s="152" t="n"/>
      <c r="D525" s="152" t="n"/>
      <c r="E525" s="150" t="n"/>
      <c r="F525" s="152" t="n"/>
      <c r="G525" s="152" t="n"/>
      <c r="H525" s="152" t="n"/>
      <c r="I525" s="152" t="n"/>
      <c r="J525" s="150" t="n"/>
      <c r="K525" s="150" t="n"/>
      <c r="L525" s="150" t="n"/>
      <c r="M525" s="152" t="n"/>
      <c r="N525" s="150" t="n"/>
      <c r="O525" s="150" t="n"/>
      <c r="P525" s="150" t="n"/>
      <c r="Q525" s="151" t="n"/>
      <c r="R525" s="150" t="n"/>
      <c r="S525" s="150" t="n"/>
      <c r="T525" s="150" t="n"/>
      <c r="U525" s="152" t="n"/>
      <c r="V525" s="150" t="n"/>
      <c r="W525" s="150" t="n"/>
      <c r="X525" s="150" t="n"/>
      <c r="Y525" s="150" t="n"/>
      <c r="Z525" s="150" t="n"/>
      <c r="AA525" s="150" t="n"/>
      <c r="AB525" s="150" t="n"/>
      <c r="AC525" s="150" t="n"/>
      <c r="AD525" s="150" t="n"/>
      <c r="AE525" s="150" t="n"/>
      <c r="AF525" s="150" t="n"/>
      <c r="AG525" s="147">
        <f>IF(OR(C525="",G525="",G525=0),"",IFERROR(INDEX(Lists!$K$2:$K$12,MATCH(C525,Lists!$I$2:$I$12,0)),"AUD"))</f>
        <v/>
      </c>
      <c r="AH525" s="147">
        <f>IF(OR(G525="",G525=0),"",IF(G525&lt;1,TEXT(G525*100,"0")&amp;IFERROR(INDEX(Lists!$U$2:$U$12,MATCH(C525,Lists!$I$2:$I$12,0)),"c"),IFERROR(INDEX(Lists!$L$2:$L$12,MATCH(C525,Lists!$I$2:$I$12,0)),"$")&amp;IF(G525=INT(G525),TEXT(G525,"0"),TEXT(G525,"0.00")))&amp;" "&amp;AG525)</f>
        <v/>
      </c>
      <c r="AI525" s="147">
        <f>IF(X525="","",X525*IFERROR(INDEX(Lists!$M$2:$M$12,MATCH(C525,Lists!$I$2:$I$12,0)),1)/Lists!$Q$2)</f>
        <v/>
      </c>
      <c r="AJ525" s="147">
        <f>IF(Y525="","",Y525*IFERROR(INDEX(Lists!$M$2:$M$12,MATCH(C525,Lists!$I$2:$I$12,0)),1)/Lists!$Q$2)</f>
        <v/>
      </c>
      <c r="AK525" s="105" t="n"/>
      <c r="AL525" s="105" t="n"/>
      <c r="AM525" s="105" t="n"/>
      <c r="AN525" s="105" t="n"/>
      <c r="AO525" s="106" t="n"/>
    </row>
    <row r="526" ht="18" customHeight="1" s="74">
      <c r="A526" s="147">
        <f>IF(OR(F526="",C526="",D526=""),"",IFERROR(INDEX(Lists!$J$2:$J$12,MATCH(C526,Lists!$I$2:$I$12,0)),"XX")&amp;"-"&amp;D526&amp;"-"&amp;TEXT(SUMPRODUCT(($C$2:C526=C526)*($D$2:D526=D526)),"0000"))</f>
        <v/>
      </c>
      <c r="B526" s="152" t="n"/>
      <c r="C526" s="152" t="n"/>
      <c r="D526" s="152" t="n"/>
      <c r="E526" s="150" t="n"/>
      <c r="F526" s="152" t="n"/>
      <c r="G526" s="152" t="n"/>
      <c r="H526" s="152" t="n"/>
      <c r="I526" s="152" t="n"/>
      <c r="J526" s="150" t="n"/>
      <c r="K526" s="150" t="n"/>
      <c r="L526" s="150" t="n"/>
      <c r="M526" s="152" t="n"/>
      <c r="N526" s="150" t="n"/>
      <c r="O526" s="150" t="n"/>
      <c r="P526" s="150" t="n"/>
      <c r="Q526" s="151" t="n"/>
      <c r="R526" s="150" t="n"/>
      <c r="S526" s="150" t="n"/>
      <c r="T526" s="150" t="n"/>
      <c r="U526" s="152" t="n"/>
      <c r="V526" s="150" t="n"/>
      <c r="W526" s="150" t="n"/>
      <c r="X526" s="150" t="n"/>
      <c r="Y526" s="150" t="n"/>
      <c r="Z526" s="150" t="n"/>
      <c r="AA526" s="150" t="n"/>
      <c r="AB526" s="150" t="n"/>
      <c r="AC526" s="150" t="n"/>
      <c r="AD526" s="150" t="n"/>
      <c r="AE526" s="150" t="n"/>
      <c r="AF526" s="150" t="n"/>
      <c r="AG526" s="147">
        <f>IF(OR(C526="",G526="",G526=0),"",IFERROR(INDEX(Lists!$K$2:$K$12,MATCH(C526,Lists!$I$2:$I$12,0)),"AUD"))</f>
        <v/>
      </c>
      <c r="AH526" s="147">
        <f>IF(OR(G526="",G526=0),"",IF(G526&lt;1,TEXT(G526*100,"0")&amp;IFERROR(INDEX(Lists!$U$2:$U$12,MATCH(C526,Lists!$I$2:$I$12,0)),"c"),IFERROR(INDEX(Lists!$L$2:$L$12,MATCH(C526,Lists!$I$2:$I$12,0)),"$")&amp;IF(G526=INT(G526),TEXT(G526,"0"),TEXT(G526,"0.00")))&amp;" "&amp;AG526)</f>
        <v/>
      </c>
      <c r="AI526" s="147">
        <f>IF(X526="","",X526*IFERROR(INDEX(Lists!$M$2:$M$12,MATCH(C526,Lists!$I$2:$I$12,0)),1)/Lists!$Q$2)</f>
        <v/>
      </c>
      <c r="AJ526" s="147">
        <f>IF(Y526="","",Y526*IFERROR(INDEX(Lists!$M$2:$M$12,MATCH(C526,Lists!$I$2:$I$12,0)),1)/Lists!$Q$2)</f>
        <v/>
      </c>
      <c r="AK526" s="105" t="n"/>
      <c r="AL526" s="105" t="n"/>
      <c r="AM526" s="105" t="n"/>
      <c r="AN526" s="105" t="n"/>
      <c r="AO526" s="106" t="n"/>
    </row>
    <row r="527" ht="18" customHeight="1" s="74">
      <c r="A527" s="147">
        <f>IF(OR(F527="",C527="",D527=""),"",IFERROR(INDEX(Lists!$J$2:$J$12,MATCH(C527,Lists!$I$2:$I$12,0)),"XX")&amp;"-"&amp;D527&amp;"-"&amp;TEXT(SUMPRODUCT(($C$2:C527=C527)*($D$2:D527=D527)),"0000"))</f>
        <v/>
      </c>
      <c r="B527" s="152" t="n"/>
      <c r="C527" s="152" t="n"/>
      <c r="D527" s="152" t="n"/>
      <c r="E527" s="150" t="n"/>
      <c r="F527" s="152" t="n"/>
      <c r="G527" s="152" t="n"/>
      <c r="H527" s="152" t="n"/>
      <c r="I527" s="152" t="n"/>
      <c r="J527" s="150" t="n"/>
      <c r="K527" s="150" t="n"/>
      <c r="L527" s="150" t="n"/>
      <c r="M527" s="152" t="n"/>
      <c r="N527" s="150" t="n"/>
      <c r="O527" s="150" t="n"/>
      <c r="P527" s="150" t="n"/>
      <c r="Q527" s="151" t="n"/>
      <c r="R527" s="150" t="n"/>
      <c r="S527" s="150" t="n"/>
      <c r="T527" s="150" t="n"/>
      <c r="U527" s="152" t="n"/>
      <c r="V527" s="150" t="n"/>
      <c r="W527" s="150" t="n"/>
      <c r="X527" s="150" t="n"/>
      <c r="Y527" s="150" t="n"/>
      <c r="Z527" s="150" t="n"/>
      <c r="AA527" s="150" t="n"/>
      <c r="AB527" s="150" t="n"/>
      <c r="AC527" s="150" t="n"/>
      <c r="AD527" s="150" t="n"/>
      <c r="AE527" s="150" t="n"/>
      <c r="AF527" s="150" t="n"/>
      <c r="AG527" s="147">
        <f>IF(OR(C527="",G527="",G527=0),"",IFERROR(INDEX(Lists!$K$2:$K$12,MATCH(C527,Lists!$I$2:$I$12,0)),"AUD"))</f>
        <v/>
      </c>
      <c r="AH527" s="147">
        <f>IF(OR(G527="",G527=0),"",IF(G527&lt;1,TEXT(G527*100,"0")&amp;IFERROR(INDEX(Lists!$U$2:$U$12,MATCH(C527,Lists!$I$2:$I$12,0)),"c"),IFERROR(INDEX(Lists!$L$2:$L$12,MATCH(C527,Lists!$I$2:$I$12,0)),"$")&amp;IF(G527=INT(G527),TEXT(G527,"0"),TEXT(G527,"0.00")))&amp;" "&amp;AG527)</f>
        <v/>
      </c>
      <c r="AI527" s="147">
        <f>IF(X527="","",X527*IFERROR(INDEX(Lists!$M$2:$M$12,MATCH(C527,Lists!$I$2:$I$12,0)),1)/Lists!$Q$2)</f>
        <v/>
      </c>
      <c r="AJ527" s="147">
        <f>IF(Y527="","",Y527*IFERROR(INDEX(Lists!$M$2:$M$12,MATCH(C527,Lists!$I$2:$I$12,0)),1)/Lists!$Q$2)</f>
        <v/>
      </c>
      <c r="AK527" s="105" t="n"/>
      <c r="AL527" s="105" t="n"/>
      <c r="AM527" s="105" t="n"/>
      <c r="AN527" s="105" t="n"/>
      <c r="AO527" s="106" t="n"/>
    </row>
    <row r="528" ht="18" customHeight="1" s="74">
      <c r="A528" s="147">
        <f>IF(OR(F528="",C528="",D528=""),"",IFERROR(INDEX(Lists!$J$2:$J$12,MATCH(C528,Lists!$I$2:$I$12,0)),"XX")&amp;"-"&amp;D528&amp;"-"&amp;TEXT(SUMPRODUCT(($C$2:C528=C528)*($D$2:D528=D528)),"0000"))</f>
        <v/>
      </c>
      <c r="B528" s="152" t="n"/>
      <c r="C528" s="152" t="n"/>
      <c r="D528" s="152" t="n"/>
      <c r="E528" s="150" t="n"/>
      <c r="F528" s="152" t="n"/>
      <c r="G528" s="152" t="n"/>
      <c r="H528" s="152" t="n"/>
      <c r="I528" s="152" t="n"/>
      <c r="J528" s="150" t="n"/>
      <c r="K528" s="150" t="n"/>
      <c r="L528" s="150" t="n"/>
      <c r="M528" s="152" t="n"/>
      <c r="N528" s="150" t="n"/>
      <c r="O528" s="150" t="n"/>
      <c r="P528" s="150" t="n"/>
      <c r="Q528" s="151" t="n"/>
      <c r="R528" s="150" t="n"/>
      <c r="S528" s="150" t="n"/>
      <c r="T528" s="150" t="n"/>
      <c r="U528" s="152" t="n"/>
      <c r="V528" s="150" t="n"/>
      <c r="W528" s="150" t="n"/>
      <c r="X528" s="150" t="n"/>
      <c r="Y528" s="150" t="n"/>
      <c r="Z528" s="150" t="n"/>
      <c r="AA528" s="150" t="n"/>
      <c r="AB528" s="150" t="n"/>
      <c r="AC528" s="150" t="n"/>
      <c r="AD528" s="150" t="n"/>
      <c r="AE528" s="150" t="n"/>
      <c r="AF528" s="150" t="n"/>
      <c r="AG528" s="147">
        <f>IF(OR(C528="",G528="",G528=0),"",IFERROR(INDEX(Lists!$K$2:$K$12,MATCH(C528,Lists!$I$2:$I$12,0)),"AUD"))</f>
        <v/>
      </c>
      <c r="AH528" s="147">
        <f>IF(OR(G528="",G528=0),"",IF(G528&lt;1,TEXT(G528*100,"0")&amp;IFERROR(INDEX(Lists!$U$2:$U$12,MATCH(C528,Lists!$I$2:$I$12,0)),"c"),IFERROR(INDEX(Lists!$L$2:$L$12,MATCH(C528,Lists!$I$2:$I$12,0)),"$")&amp;IF(G528=INT(G528),TEXT(G528,"0"),TEXT(G528,"0.00")))&amp;" "&amp;AG528)</f>
        <v/>
      </c>
      <c r="AI528" s="147">
        <f>IF(X528="","",X528*IFERROR(INDEX(Lists!$M$2:$M$12,MATCH(C528,Lists!$I$2:$I$12,0)),1)/Lists!$Q$2)</f>
        <v/>
      </c>
      <c r="AJ528" s="147">
        <f>IF(Y528="","",Y528*IFERROR(INDEX(Lists!$M$2:$M$12,MATCH(C528,Lists!$I$2:$I$12,0)),1)/Lists!$Q$2)</f>
        <v/>
      </c>
      <c r="AK528" s="105" t="n"/>
      <c r="AL528" s="105" t="n"/>
      <c r="AM528" s="105" t="n"/>
      <c r="AN528" s="105" t="n"/>
      <c r="AO528" s="106" t="n"/>
    </row>
    <row r="529" ht="18" customHeight="1" s="74">
      <c r="A529" s="147">
        <f>IF(OR(F529="",C529="",D529=""),"",IFERROR(INDEX(Lists!$J$2:$J$12,MATCH(C529,Lists!$I$2:$I$12,0)),"XX")&amp;"-"&amp;D529&amp;"-"&amp;TEXT(SUMPRODUCT(($C$2:C529=C529)*($D$2:D529=D529)),"0000"))</f>
        <v/>
      </c>
      <c r="B529" s="152" t="n"/>
      <c r="C529" s="152" t="n"/>
      <c r="D529" s="152" t="n"/>
      <c r="E529" s="150" t="n"/>
      <c r="F529" s="152" t="n"/>
      <c r="G529" s="152" t="n"/>
      <c r="H529" s="152" t="n"/>
      <c r="I529" s="152" t="n"/>
      <c r="J529" s="150" t="n"/>
      <c r="K529" s="150" t="n"/>
      <c r="L529" s="150" t="n"/>
      <c r="M529" s="152" t="n"/>
      <c r="N529" s="150" t="n"/>
      <c r="O529" s="150" t="n"/>
      <c r="P529" s="150" t="n"/>
      <c r="Q529" s="151" t="n"/>
      <c r="R529" s="150" t="n"/>
      <c r="S529" s="150" t="n"/>
      <c r="T529" s="150" t="n"/>
      <c r="U529" s="152" t="n"/>
      <c r="V529" s="150" t="n"/>
      <c r="W529" s="150" t="n"/>
      <c r="X529" s="150" t="n"/>
      <c r="Y529" s="150" t="n"/>
      <c r="Z529" s="150" t="n"/>
      <c r="AA529" s="150" t="n"/>
      <c r="AB529" s="150" t="n"/>
      <c r="AC529" s="150" t="n"/>
      <c r="AD529" s="150" t="n"/>
      <c r="AE529" s="150" t="n"/>
      <c r="AF529" s="150" t="n"/>
      <c r="AG529" s="147">
        <f>IF(OR(C529="",G529="",G529=0),"",IFERROR(INDEX(Lists!$K$2:$K$12,MATCH(C529,Lists!$I$2:$I$12,0)),"AUD"))</f>
        <v/>
      </c>
      <c r="AH529" s="147">
        <f>IF(OR(G529="",G529=0),"",IF(G529&lt;1,TEXT(G529*100,"0")&amp;IFERROR(INDEX(Lists!$U$2:$U$12,MATCH(C529,Lists!$I$2:$I$12,0)),"c"),IFERROR(INDEX(Lists!$L$2:$L$12,MATCH(C529,Lists!$I$2:$I$12,0)),"$")&amp;IF(G529=INT(G529),TEXT(G529,"0"),TEXT(G529,"0.00")))&amp;" "&amp;AG529)</f>
        <v/>
      </c>
      <c r="AI529" s="147">
        <f>IF(X529="","",X529*IFERROR(INDEX(Lists!$M$2:$M$12,MATCH(C529,Lists!$I$2:$I$12,0)),1)/Lists!$Q$2)</f>
        <v/>
      </c>
      <c r="AJ529" s="147">
        <f>IF(Y529="","",Y529*IFERROR(INDEX(Lists!$M$2:$M$12,MATCH(C529,Lists!$I$2:$I$12,0)),1)/Lists!$Q$2)</f>
        <v/>
      </c>
      <c r="AK529" s="105" t="n"/>
      <c r="AL529" s="105" t="n"/>
      <c r="AM529" s="105" t="n"/>
      <c r="AN529" s="105" t="n"/>
      <c r="AO529" s="106" t="n"/>
    </row>
    <row r="530" ht="18" customHeight="1" s="74">
      <c r="A530" s="147">
        <f>IF(OR(F530="",C530="",D530=""),"",IFERROR(INDEX(Lists!$J$2:$J$12,MATCH(C530,Lists!$I$2:$I$12,0)),"XX")&amp;"-"&amp;D530&amp;"-"&amp;TEXT(SUMPRODUCT(($C$2:C530=C530)*($D$2:D530=D530)),"0000"))</f>
        <v/>
      </c>
      <c r="B530" s="152" t="n"/>
      <c r="C530" s="152" t="n"/>
      <c r="D530" s="152" t="n"/>
      <c r="E530" s="150" t="n"/>
      <c r="F530" s="152" t="n"/>
      <c r="G530" s="152" t="n"/>
      <c r="H530" s="152" t="n"/>
      <c r="I530" s="152" t="n"/>
      <c r="J530" s="150" t="n"/>
      <c r="K530" s="150" t="n"/>
      <c r="L530" s="150" t="n"/>
      <c r="M530" s="152" t="n"/>
      <c r="N530" s="150" t="n"/>
      <c r="O530" s="150" t="n"/>
      <c r="P530" s="150" t="n"/>
      <c r="Q530" s="151" t="n"/>
      <c r="R530" s="150" t="n"/>
      <c r="S530" s="150" t="n"/>
      <c r="T530" s="150" t="n"/>
      <c r="U530" s="152" t="n"/>
      <c r="V530" s="150" t="n"/>
      <c r="W530" s="150" t="n"/>
      <c r="X530" s="150" t="n"/>
      <c r="Y530" s="150" t="n"/>
      <c r="Z530" s="150" t="n"/>
      <c r="AA530" s="150" t="n"/>
      <c r="AB530" s="150" t="n"/>
      <c r="AC530" s="150" t="n"/>
      <c r="AD530" s="150" t="n"/>
      <c r="AE530" s="150" t="n"/>
      <c r="AF530" s="150" t="n"/>
      <c r="AG530" s="147">
        <f>IF(OR(C530="",G530="",G530=0),"",IFERROR(INDEX(Lists!$K$2:$K$12,MATCH(C530,Lists!$I$2:$I$12,0)),"AUD"))</f>
        <v/>
      </c>
      <c r="AH530" s="147">
        <f>IF(OR(G530="",G530=0),"",IF(G530&lt;1,TEXT(G530*100,"0")&amp;IFERROR(INDEX(Lists!$U$2:$U$12,MATCH(C530,Lists!$I$2:$I$12,0)),"c"),IFERROR(INDEX(Lists!$L$2:$L$12,MATCH(C530,Lists!$I$2:$I$12,0)),"$")&amp;IF(G530=INT(G530),TEXT(G530,"0"),TEXT(G530,"0.00")))&amp;" "&amp;AG530)</f>
        <v/>
      </c>
      <c r="AI530" s="147">
        <f>IF(X530="","",X530*IFERROR(INDEX(Lists!$M$2:$M$12,MATCH(C530,Lists!$I$2:$I$12,0)),1)/Lists!$Q$2)</f>
        <v/>
      </c>
      <c r="AJ530" s="147">
        <f>IF(Y530="","",Y530*IFERROR(INDEX(Lists!$M$2:$M$12,MATCH(C530,Lists!$I$2:$I$12,0)),1)/Lists!$Q$2)</f>
        <v/>
      </c>
      <c r="AK530" s="105" t="n"/>
      <c r="AL530" s="105" t="n"/>
      <c r="AM530" s="105" t="n"/>
      <c r="AN530" s="105" t="n"/>
      <c r="AO530" s="106" t="n"/>
    </row>
    <row r="531" ht="18" customHeight="1" s="74">
      <c r="A531" s="147">
        <f>IF(OR(F531="",C531="",D531=""),"",IFERROR(INDEX(Lists!$J$2:$J$12,MATCH(C531,Lists!$I$2:$I$12,0)),"XX")&amp;"-"&amp;D531&amp;"-"&amp;TEXT(SUMPRODUCT(($C$2:C531=C531)*($D$2:D531=D531)),"0000"))</f>
        <v/>
      </c>
      <c r="B531" s="152" t="n"/>
      <c r="C531" s="152" t="n"/>
      <c r="D531" s="152" t="n"/>
      <c r="E531" s="150" t="n"/>
      <c r="F531" s="152" t="n"/>
      <c r="G531" s="152" t="n"/>
      <c r="H531" s="152" t="n"/>
      <c r="I531" s="152" t="n"/>
      <c r="J531" s="150" t="n"/>
      <c r="K531" s="150" t="n"/>
      <c r="L531" s="150" t="n"/>
      <c r="M531" s="152" t="n"/>
      <c r="N531" s="150" t="n"/>
      <c r="O531" s="150" t="n"/>
      <c r="P531" s="150" t="n"/>
      <c r="Q531" s="151" t="n"/>
      <c r="R531" s="150" t="n"/>
      <c r="S531" s="150" t="n"/>
      <c r="T531" s="150" t="n"/>
      <c r="U531" s="152" t="n"/>
      <c r="V531" s="150" t="n"/>
      <c r="W531" s="150" t="n"/>
      <c r="X531" s="150" t="n"/>
      <c r="Y531" s="150" t="n"/>
      <c r="Z531" s="150" t="n"/>
      <c r="AA531" s="150" t="n"/>
      <c r="AB531" s="150" t="n"/>
      <c r="AC531" s="150" t="n"/>
      <c r="AD531" s="150" t="n"/>
      <c r="AE531" s="150" t="n"/>
      <c r="AF531" s="150" t="n"/>
      <c r="AG531" s="147">
        <f>IF(OR(C531="",G531="",G531=0),"",IFERROR(INDEX(Lists!$K$2:$K$12,MATCH(C531,Lists!$I$2:$I$12,0)),"AUD"))</f>
        <v/>
      </c>
      <c r="AH531" s="147">
        <f>IF(OR(G531="",G531=0),"",IF(G531&lt;1,TEXT(G531*100,"0")&amp;IFERROR(INDEX(Lists!$U$2:$U$12,MATCH(C531,Lists!$I$2:$I$12,0)),"c"),IFERROR(INDEX(Lists!$L$2:$L$12,MATCH(C531,Lists!$I$2:$I$12,0)),"$")&amp;IF(G531=INT(G531),TEXT(G531,"0"),TEXT(G531,"0.00")))&amp;" "&amp;AG531)</f>
        <v/>
      </c>
      <c r="AI531" s="147">
        <f>IF(X531="","",X531*IFERROR(INDEX(Lists!$M$2:$M$12,MATCH(C531,Lists!$I$2:$I$12,0)),1)/Lists!$Q$2)</f>
        <v/>
      </c>
      <c r="AJ531" s="147">
        <f>IF(Y531="","",Y531*IFERROR(INDEX(Lists!$M$2:$M$12,MATCH(C531,Lists!$I$2:$I$12,0)),1)/Lists!$Q$2)</f>
        <v/>
      </c>
      <c r="AK531" s="105" t="n"/>
      <c r="AL531" s="105" t="n"/>
      <c r="AM531" s="105" t="n"/>
      <c r="AN531" s="105" t="n"/>
      <c r="AO531" s="106" t="n"/>
    </row>
    <row r="532" ht="18" customHeight="1" s="74">
      <c r="A532" s="147">
        <f>IF(OR(F532="",C532="",D532=""),"",IFERROR(INDEX(Lists!$J$2:$J$12,MATCH(C532,Lists!$I$2:$I$12,0)),"XX")&amp;"-"&amp;D532&amp;"-"&amp;TEXT(SUMPRODUCT(($C$2:C532=C532)*($D$2:D532=D532)),"0000"))</f>
        <v/>
      </c>
      <c r="B532" s="152" t="n"/>
      <c r="C532" s="152" t="n"/>
      <c r="D532" s="152" t="n"/>
      <c r="E532" s="150" t="n"/>
      <c r="F532" s="152" t="n"/>
      <c r="G532" s="152" t="n"/>
      <c r="H532" s="152" t="n"/>
      <c r="I532" s="152" t="n"/>
      <c r="J532" s="150" t="n"/>
      <c r="K532" s="150" t="n"/>
      <c r="L532" s="150" t="n"/>
      <c r="M532" s="152" t="n"/>
      <c r="N532" s="150" t="n"/>
      <c r="O532" s="150" t="n"/>
      <c r="P532" s="150" t="n"/>
      <c r="Q532" s="151" t="n"/>
      <c r="R532" s="150" t="n"/>
      <c r="S532" s="150" t="n"/>
      <c r="T532" s="150" t="n"/>
      <c r="U532" s="152" t="n"/>
      <c r="V532" s="150" t="n"/>
      <c r="W532" s="150" t="n"/>
      <c r="X532" s="150" t="n"/>
      <c r="Y532" s="150" t="n"/>
      <c r="Z532" s="150" t="n"/>
      <c r="AA532" s="150" t="n"/>
      <c r="AB532" s="150" t="n"/>
      <c r="AC532" s="150" t="n"/>
      <c r="AD532" s="150" t="n"/>
      <c r="AE532" s="150" t="n"/>
      <c r="AF532" s="150" t="n"/>
      <c r="AG532" s="147">
        <f>IF(OR(C532="",G532="",G532=0),"",IFERROR(INDEX(Lists!$K$2:$K$12,MATCH(C532,Lists!$I$2:$I$12,0)),"AUD"))</f>
        <v/>
      </c>
      <c r="AH532" s="147">
        <f>IF(OR(G532="",G532=0),"",IF(G532&lt;1,TEXT(G532*100,"0")&amp;IFERROR(INDEX(Lists!$U$2:$U$12,MATCH(C532,Lists!$I$2:$I$12,0)),"c"),IFERROR(INDEX(Lists!$L$2:$L$12,MATCH(C532,Lists!$I$2:$I$12,0)),"$")&amp;IF(G532=INT(G532),TEXT(G532,"0"),TEXT(G532,"0.00")))&amp;" "&amp;AG532)</f>
        <v/>
      </c>
      <c r="AI532" s="147">
        <f>IF(X532="","",X532*IFERROR(INDEX(Lists!$M$2:$M$12,MATCH(C532,Lists!$I$2:$I$12,0)),1)/Lists!$Q$2)</f>
        <v/>
      </c>
      <c r="AJ532" s="147">
        <f>IF(Y532="","",Y532*IFERROR(INDEX(Lists!$M$2:$M$12,MATCH(C532,Lists!$I$2:$I$12,0)),1)/Lists!$Q$2)</f>
        <v/>
      </c>
      <c r="AK532" s="105" t="n"/>
      <c r="AL532" s="105" t="n"/>
      <c r="AM532" s="105" t="n"/>
      <c r="AN532" s="105" t="n"/>
      <c r="AO532" s="106" t="n"/>
    </row>
    <row r="533" ht="18" customHeight="1" s="74">
      <c r="A533" s="147">
        <f>IF(OR(F533="",C533="",D533=""),"",IFERROR(INDEX(Lists!$J$2:$J$12,MATCH(C533,Lists!$I$2:$I$12,0)),"XX")&amp;"-"&amp;D533&amp;"-"&amp;TEXT(SUMPRODUCT(($C$2:C533=C533)*($D$2:D533=D533)),"0000"))</f>
        <v/>
      </c>
      <c r="B533" s="152" t="n"/>
      <c r="C533" s="152" t="n"/>
      <c r="D533" s="152" t="n"/>
      <c r="E533" s="150" t="n"/>
      <c r="F533" s="152" t="n"/>
      <c r="G533" s="152" t="n"/>
      <c r="H533" s="152" t="n"/>
      <c r="I533" s="152" t="n"/>
      <c r="J533" s="150" t="n"/>
      <c r="K533" s="150" t="n"/>
      <c r="L533" s="150" t="n"/>
      <c r="M533" s="152" t="n"/>
      <c r="N533" s="150" t="n"/>
      <c r="O533" s="150" t="n"/>
      <c r="P533" s="150" t="n"/>
      <c r="Q533" s="151" t="n"/>
      <c r="R533" s="150" t="n"/>
      <c r="S533" s="150" t="n"/>
      <c r="T533" s="150" t="n"/>
      <c r="U533" s="152" t="n"/>
      <c r="V533" s="150" t="n"/>
      <c r="W533" s="150" t="n"/>
      <c r="X533" s="150" t="n"/>
      <c r="Y533" s="150" t="n"/>
      <c r="Z533" s="150" t="n"/>
      <c r="AA533" s="150" t="n"/>
      <c r="AB533" s="150" t="n"/>
      <c r="AC533" s="150" t="n"/>
      <c r="AD533" s="150" t="n"/>
      <c r="AE533" s="150" t="n"/>
      <c r="AF533" s="150" t="n"/>
      <c r="AG533" s="147">
        <f>IF(OR(C533="",G533="",G533=0),"",IFERROR(INDEX(Lists!$K$2:$K$12,MATCH(C533,Lists!$I$2:$I$12,0)),"AUD"))</f>
        <v/>
      </c>
      <c r="AH533" s="147">
        <f>IF(OR(G533="",G533=0),"",IF(G533&lt;1,TEXT(G533*100,"0")&amp;IFERROR(INDEX(Lists!$U$2:$U$12,MATCH(C533,Lists!$I$2:$I$12,0)),"c"),IFERROR(INDEX(Lists!$L$2:$L$12,MATCH(C533,Lists!$I$2:$I$12,0)),"$")&amp;IF(G533=INT(G533),TEXT(G533,"0"),TEXT(G533,"0.00")))&amp;" "&amp;AG533)</f>
        <v/>
      </c>
      <c r="AI533" s="147">
        <f>IF(X533="","",X533*IFERROR(INDEX(Lists!$M$2:$M$12,MATCH(C533,Lists!$I$2:$I$12,0)),1)/Lists!$Q$2)</f>
        <v/>
      </c>
      <c r="AJ533" s="147">
        <f>IF(Y533="","",Y533*IFERROR(INDEX(Lists!$M$2:$M$12,MATCH(C533,Lists!$I$2:$I$12,0)),1)/Lists!$Q$2)</f>
        <v/>
      </c>
      <c r="AK533" s="105" t="n"/>
      <c r="AL533" s="105" t="n"/>
      <c r="AM533" s="105" t="n"/>
      <c r="AN533" s="105" t="n"/>
      <c r="AO533" s="106" t="n"/>
    </row>
    <row r="534" ht="18" customHeight="1" s="74">
      <c r="A534" s="147">
        <f>IF(OR(F534="",C534="",D534=""),"",IFERROR(INDEX(Lists!$J$2:$J$12,MATCH(C534,Lists!$I$2:$I$12,0)),"XX")&amp;"-"&amp;D534&amp;"-"&amp;TEXT(SUMPRODUCT(($C$2:C534=C534)*($D$2:D534=D534)),"0000"))</f>
        <v/>
      </c>
      <c r="B534" s="152" t="n"/>
      <c r="C534" s="152" t="n"/>
      <c r="D534" s="152" t="n"/>
      <c r="E534" s="150" t="n"/>
      <c r="F534" s="152" t="n"/>
      <c r="G534" s="152" t="n"/>
      <c r="H534" s="152" t="n"/>
      <c r="I534" s="152" t="n"/>
      <c r="J534" s="150" t="n"/>
      <c r="K534" s="150" t="n"/>
      <c r="L534" s="150" t="n"/>
      <c r="M534" s="152" t="n"/>
      <c r="N534" s="150" t="n"/>
      <c r="O534" s="150" t="n"/>
      <c r="P534" s="150" t="n"/>
      <c r="Q534" s="151" t="n"/>
      <c r="R534" s="150" t="n"/>
      <c r="S534" s="150" t="n"/>
      <c r="T534" s="150" t="n"/>
      <c r="U534" s="152" t="n"/>
      <c r="V534" s="150" t="n"/>
      <c r="W534" s="150" t="n"/>
      <c r="X534" s="150" t="n"/>
      <c r="Y534" s="150" t="n"/>
      <c r="Z534" s="150" t="n"/>
      <c r="AA534" s="150" t="n"/>
      <c r="AB534" s="150" t="n"/>
      <c r="AC534" s="150" t="n"/>
      <c r="AD534" s="150" t="n"/>
      <c r="AE534" s="150" t="n"/>
      <c r="AF534" s="150" t="n"/>
      <c r="AG534" s="147">
        <f>IF(OR(C534="",G534="",G534=0),"",IFERROR(INDEX(Lists!$K$2:$K$12,MATCH(C534,Lists!$I$2:$I$12,0)),"AUD"))</f>
        <v/>
      </c>
      <c r="AH534" s="147">
        <f>IF(OR(G534="",G534=0),"",IF(G534&lt;1,TEXT(G534*100,"0")&amp;IFERROR(INDEX(Lists!$U$2:$U$12,MATCH(C534,Lists!$I$2:$I$12,0)),"c"),IFERROR(INDEX(Lists!$L$2:$L$12,MATCH(C534,Lists!$I$2:$I$12,0)),"$")&amp;IF(G534=INT(G534),TEXT(G534,"0"),TEXT(G534,"0.00")))&amp;" "&amp;AG534)</f>
        <v/>
      </c>
      <c r="AI534" s="147">
        <f>IF(X534="","",X534*IFERROR(INDEX(Lists!$M$2:$M$12,MATCH(C534,Lists!$I$2:$I$12,0)),1)/Lists!$Q$2)</f>
        <v/>
      </c>
      <c r="AJ534" s="147">
        <f>IF(Y534="","",Y534*IFERROR(INDEX(Lists!$M$2:$M$12,MATCH(C534,Lists!$I$2:$I$12,0)),1)/Lists!$Q$2)</f>
        <v/>
      </c>
      <c r="AK534" s="105" t="n"/>
      <c r="AL534" s="105" t="n"/>
      <c r="AM534" s="105" t="n"/>
      <c r="AN534" s="105" t="n"/>
      <c r="AO534" s="106" t="n"/>
    </row>
    <row r="535" ht="18" customHeight="1" s="74">
      <c r="A535" s="147">
        <f>IF(OR(F535="",C535="",D535=""),"",IFERROR(INDEX(Lists!$J$2:$J$12,MATCH(C535,Lists!$I$2:$I$12,0)),"XX")&amp;"-"&amp;D535&amp;"-"&amp;TEXT(SUMPRODUCT(($C$2:C535=C535)*($D$2:D535=D535)),"0000"))</f>
        <v/>
      </c>
      <c r="B535" s="152" t="n"/>
      <c r="C535" s="152" t="n"/>
      <c r="D535" s="152" t="n"/>
      <c r="E535" s="150" t="n"/>
      <c r="F535" s="152" t="n"/>
      <c r="G535" s="152" t="n"/>
      <c r="H535" s="152" t="n"/>
      <c r="I535" s="152" t="n"/>
      <c r="J535" s="150" t="n"/>
      <c r="K535" s="150" t="n"/>
      <c r="L535" s="150" t="n"/>
      <c r="M535" s="152" t="n"/>
      <c r="N535" s="150" t="n"/>
      <c r="O535" s="150" t="n"/>
      <c r="P535" s="150" t="n"/>
      <c r="Q535" s="151" t="n"/>
      <c r="R535" s="150" t="n"/>
      <c r="S535" s="150" t="n"/>
      <c r="T535" s="150" t="n"/>
      <c r="U535" s="152" t="n"/>
      <c r="V535" s="150" t="n"/>
      <c r="W535" s="150" t="n"/>
      <c r="X535" s="150" t="n"/>
      <c r="Y535" s="150" t="n"/>
      <c r="Z535" s="150" t="n"/>
      <c r="AA535" s="150" t="n"/>
      <c r="AB535" s="150" t="n"/>
      <c r="AC535" s="150" t="n"/>
      <c r="AD535" s="150" t="n"/>
      <c r="AE535" s="150" t="n"/>
      <c r="AF535" s="150" t="n"/>
      <c r="AG535" s="147">
        <f>IF(OR(C535="",G535="",G535=0),"",IFERROR(INDEX(Lists!$K$2:$K$12,MATCH(C535,Lists!$I$2:$I$12,0)),"AUD"))</f>
        <v/>
      </c>
      <c r="AH535" s="147">
        <f>IF(OR(G535="",G535=0),"",IF(G535&lt;1,TEXT(G535*100,"0")&amp;IFERROR(INDEX(Lists!$U$2:$U$12,MATCH(C535,Lists!$I$2:$I$12,0)),"c"),IFERROR(INDEX(Lists!$L$2:$L$12,MATCH(C535,Lists!$I$2:$I$12,0)),"$")&amp;IF(G535=INT(G535),TEXT(G535,"0"),TEXT(G535,"0.00")))&amp;" "&amp;AG535)</f>
        <v/>
      </c>
      <c r="AI535" s="147">
        <f>IF(X535="","",X535*IFERROR(INDEX(Lists!$M$2:$M$12,MATCH(C535,Lists!$I$2:$I$12,0)),1)/Lists!$Q$2)</f>
        <v/>
      </c>
      <c r="AJ535" s="147">
        <f>IF(Y535="","",Y535*IFERROR(INDEX(Lists!$M$2:$M$12,MATCH(C535,Lists!$I$2:$I$12,0)),1)/Lists!$Q$2)</f>
        <v/>
      </c>
      <c r="AK535" s="105" t="n"/>
      <c r="AL535" s="105" t="n"/>
      <c r="AM535" s="105" t="n"/>
      <c r="AN535" s="105" t="n"/>
      <c r="AO535" s="106" t="n"/>
    </row>
    <row r="536" ht="18" customHeight="1" s="74">
      <c r="A536" s="147">
        <f>IF(OR(F536="",C536="",D536=""),"",IFERROR(INDEX(Lists!$J$2:$J$12,MATCH(C536,Lists!$I$2:$I$12,0)),"XX")&amp;"-"&amp;D536&amp;"-"&amp;TEXT(SUMPRODUCT(($C$2:C536=C536)*($D$2:D536=D536)),"0000"))</f>
        <v/>
      </c>
      <c r="B536" s="152" t="n"/>
      <c r="C536" s="152" t="n"/>
      <c r="D536" s="152" t="n"/>
      <c r="E536" s="150" t="n"/>
      <c r="F536" s="152" t="n"/>
      <c r="G536" s="152" t="n"/>
      <c r="H536" s="152" t="n"/>
      <c r="I536" s="152" t="n"/>
      <c r="J536" s="150" t="n"/>
      <c r="K536" s="150" t="n"/>
      <c r="L536" s="150" t="n"/>
      <c r="M536" s="152" t="n"/>
      <c r="N536" s="150" t="n"/>
      <c r="O536" s="150" t="n"/>
      <c r="P536" s="150" t="n"/>
      <c r="Q536" s="151" t="n"/>
      <c r="R536" s="150" t="n"/>
      <c r="S536" s="150" t="n"/>
      <c r="T536" s="150" t="n"/>
      <c r="U536" s="152" t="n"/>
      <c r="V536" s="150" t="n"/>
      <c r="W536" s="150" t="n"/>
      <c r="X536" s="150" t="n"/>
      <c r="Y536" s="150" t="n"/>
      <c r="Z536" s="150" t="n"/>
      <c r="AA536" s="150" t="n"/>
      <c r="AB536" s="150" t="n"/>
      <c r="AC536" s="150" t="n"/>
      <c r="AD536" s="150" t="n"/>
      <c r="AE536" s="150" t="n"/>
      <c r="AF536" s="150" t="n"/>
      <c r="AG536" s="147">
        <f>IF(OR(C536="",G536="",G536=0),"",IFERROR(INDEX(Lists!$K$2:$K$12,MATCH(C536,Lists!$I$2:$I$12,0)),"AUD"))</f>
        <v/>
      </c>
      <c r="AH536" s="147">
        <f>IF(OR(G536="",G536=0),"",IF(G536&lt;1,TEXT(G536*100,"0")&amp;IFERROR(INDEX(Lists!$U$2:$U$12,MATCH(C536,Lists!$I$2:$I$12,0)),"c"),IFERROR(INDEX(Lists!$L$2:$L$12,MATCH(C536,Lists!$I$2:$I$12,0)),"$")&amp;IF(G536=INT(G536),TEXT(G536,"0"),TEXT(G536,"0.00")))&amp;" "&amp;AG536)</f>
        <v/>
      </c>
      <c r="AI536" s="147">
        <f>IF(X536="","",X536*IFERROR(INDEX(Lists!$M$2:$M$12,MATCH(C536,Lists!$I$2:$I$12,0)),1)/Lists!$Q$2)</f>
        <v/>
      </c>
      <c r="AJ536" s="147">
        <f>IF(Y536="","",Y536*IFERROR(INDEX(Lists!$M$2:$M$12,MATCH(C536,Lists!$I$2:$I$12,0)),1)/Lists!$Q$2)</f>
        <v/>
      </c>
      <c r="AK536" s="105" t="n"/>
      <c r="AL536" s="105" t="n"/>
      <c r="AM536" s="105" t="n"/>
      <c r="AN536" s="105" t="n"/>
      <c r="AO536" s="106" t="n"/>
    </row>
    <row r="537" ht="18" customHeight="1" s="74">
      <c r="A537" s="147">
        <f>IF(OR(F537="",C537="",D537=""),"",IFERROR(INDEX(Lists!$J$2:$J$12,MATCH(C537,Lists!$I$2:$I$12,0)),"XX")&amp;"-"&amp;D537&amp;"-"&amp;TEXT(SUMPRODUCT(($C$2:C537=C537)*($D$2:D537=D537)),"0000"))</f>
        <v/>
      </c>
      <c r="B537" s="152" t="n"/>
      <c r="C537" s="152" t="n"/>
      <c r="D537" s="152" t="n"/>
      <c r="E537" s="150" t="n"/>
      <c r="F537" s="152" t="n"/>
      <c r="G537" s="152" t="n"/>
      <c r="H537" s="152" t="n"/>
      <c r="I537" s="152" t="n"/>
      <c r="J537" s="150" t="n"/>
      <c r="K537" s="150" t="n"/>
      <c r="L537" s="150" t="n"/>
      <c r="M537" s="152" t="n"/>
      <c r="N537" s="150" t="n"/>
      <c r="O537" s="150" t="n"/>
      <c r="P537" s="150" t="n"/>
      <c r="Q537" s="151" t="n"/>
      <c r="R537" s="150" t="n"/>
      <c r="S537" s="150" t="n"/>
      <c r="T537" s="150" t="n"/>
      <c r="U537" s="152" t="n"/>
      <c r="V537" s="150" t="n"/>
      <c r="W537" s="150" t="n"/>
      <c r="X537" s="150" t="n"/>
      <c r="Y537" s="150" t="n"/>
      <c r="Z537" s="150" t="n"/>
      <c r="AA537" s="150" t="n"/>
      <c r="AB537" s="150" t="n"/>
      <c r="AC537" s="150" t="n"/>
      <c r="AD537" s="150" t="n"/>
      <c r="AE537" s="150" t="n"/>
      <c r="AF537" s="150" t="n"/>
      <c r="AG537" s="147">
        <f>IF(OR(C537="",G537="",G537=0),"",IFERROR(INDEX(Lists!$K$2:$K$12,MATCH(C537,Lists!$I$2:$I$12,0)),"AUD"))</f>
        <v/>
      </c>
      <c r="AH537" s="147">
        <f>IF(OR(G537="",G537=0),"",IF(G537&lt;1,TEXT(G537*100,"0")&amp;IFERROR(INDEX(Lists!$U$2:$U$12,MATCH(C537,Lists!$I$2:$I$12,0)),"c"),IFERROR(INDEX(Lists!$L$2:$L$12,MATCH(C537,Lists!$I$2:$I$12,0)),"$")&amp;IF(G537=INT(G537),TEXT(G537,"0"),TEXT(G537,"0.00")))&amp;" "&amp;AG537)</f>
        <v/>
      </c>
      <c r="AI537" s="147">
        <f>IF(X537="","",X537*IFERROR(INDEX(Lists!$M$2:$M$12,MATCH(C537,Lists!$I$2:$I$12,0)),1)/Lists!$Q$2)</f>
        <v/>
      </c>
      <c r="AJ537" s="147">
        <f>IF(Y537="","",Y537*IFERROR(INDEX(Lists!$M$2:$M$12,MATCH(C537,Lists!$I$2:$I$12,0)),1)/Lists!$Q$2)</f>
        <v/>
      </c>
      <c r="AK537" s="105" t="n"/>
      <c r="AL537" s="105" t="n"/>
      <c r="AM537" s="105" t="n"/>
      <c r="AN537" s="105" t="n"/>
      <c r="AO537" s="106" t="n"/>
    </row>
    <row r="538" ht="18" customHeight="1" s="74">
      <c r="A538" s="147">
        <f>IF(OR(F538="",C538="",D538=""),"",IFERROR(INDEX(Lists!$J$2:$J$12,MATCH(C538,Lists!$I$2:$I$12,0)),"XX")&amp;"-"&amp;D538&amp;"-"&amp;TEXT(SUMPRODUCT(($C$2:C538=C538)*($D$2:D538=D538)),"0000"))</f>
        <v/>
      </c>
      <c r="B538" s="152" t="n"/>
      <c r="C538" s="152" t="n"/>
      <c r="D538" s="152" t="n"/>
      <c r="E538" s="150" t="n"/>
      <c r="F538" s="152" t="n"/>
      <c r="G538" s="152" t="n"/>
      <c r="H538" s="152" t="n"/>
      <c r="I538" s="152" t="n"/>
      <c r="J538" s="150" t="n"/>
      <c r="K538" s="150" t="n"/>
      <c r="L538" s="150" t="n"/>
      <c r="M538" s="152" t="n"/>
      <c r="N538" s="150" t="n"/>
      <c r="O538" s="150" t="n"/>
      <c r="P538" s="150" t="n"/>
      <c r="Q538" s="151" t="n"/>
      <c r="R538" s="150" t="n"/>
      <c r="S538" s="150" t="n"/>
      <c r="T538" s="150" t="n"/>
      <c r="U538" s="152" t="n"/>
      <c r="V538" s="150" t="n"/>
      <c r="W538" s="150" t="n"/>
      <c r="X538" s="150" t="n"/>
      <c r="Y538" s="150" t="n"/>
      <c r="Z538" s="150" t="n"/>
      <c r="AA538" s="150" t="n"/>
      <c r="AB538" s="150" t="n"/>
      <c r="AC538" s="150" t="n"/>
      <c r="AD538" s="150" t="n"/>
      <c r="AE538" s="150" t="n"/>
      <c r="AF538" s="150" t="n"/>
      <c r="AG538" s="147">
        <f>IF(OR(C538="",G538="",G538=0),"",IFERROR(INDEX(Lists!$K$2:$K$12,MATCH(C538,Lists!$I$2:$I$12,0)),"AUD"))</f>
        <v/>
      </c>
      <c r="AH538" s="147">
        <f>IF(OR(G538="",G538=0),"",IF(G538&lt;1,TEXT(G538*100,"0")&amp;IFERROR(INDEX(Lists!$U$2:$U$12,MATCH(C538,Lists!$I$2:$I$12,0)),"c"),IFERROR(INDEX(Lists!$L$2:$L$12,MATCH(C538,Lists!$I$2:$I$12,0)),"$")&amp;IF(G538=INT(G538),TEXT(G538,"0"),TEXT(G538,"0.00")))&amp;" "&amp;AG538)</f>
        <v/>
      </c>
      <c r="AI538" s="147">
        <f>IF(X538="","",X538*IFERROR(INDEX(Lists!$M$2:$M$12,MATCH(C538,Lists!$I$2:$I$12,0)),1)/Lists!$Q$2)</f>
        <v/>
      </c>
      <c r="AJ538" s="147">
        <f>IF(Y538="","",Y538*IFERROR(INDEX(Lists!$M$2:$M$12,MATCH(C538,Lists!$I$2:$I$12,0)),1)/Lists!$Q$2)</f>
        <v/>
      </c>
      <c r="AK538" s="105" t="n"/>
      <c r="AL538" s="105" t="n"/>
      <c r="AM538" s="105" t="n"/>
      <c r="AN538" s="105" t="n"/>
      <c r="AO538" s="106" t="n"/>
    </row>
    <row r="539" ht="18" customHeight="1" s="74">
      <c r="A539" s="147">
        <f>IF(OR(F539="",C539="",D539=""),"",IFERROR(INDEX(Lists!$J$2:$J$12,MATCH(C539,Lists!$I$2:$I$12,0)),"XX")&amp;"-"&amp;D539&amp;"-"&amp;TEXT(SUMPRODUCT(($C$2:C539=C539)*($D$2:D539=D539)),"0000"))</f>
        <v/>
      </c>
      <c r="B539" s="152" t="n"/>
      <c r="C539" s="152" t="n"/>
      <c r="D539" s="152" t="n"/>
      <c r="E539" s="150" t="n"/>
      <c r="F539" s="152" t="n"/>
      <c r="G539" s="152" t="n"/>
      <c r="H539" s="152" t="n"/>
      <c r="I539" s="152" t="n"/>
      <c r="J539" s="150" t="n"/>
      <c r="K539" s="150" t="n"/>
      <c r="L539" s="150" t="n"/>
      <c r="M539" s="152" t="n"/>
      <c r="N539" s="150" t="n"/>
      <c r="O539" s="150" t="n"/>
      <c r="P539" s="150" t="n"/>
      <c r="Q539" s="151" t="n"/>
      <c r="R539" s="150" t="n"/>
      <c r="S539" s="150" t="n"/>
      <c r="T539" s="150" t="n"/>
      <c r="U539" s="152" t="n"/>
      <c r="V539" s="150" t="n"/>
      <c r="W539" s="150" t="n"/>
      <c r="X539" s="150" t="n"/>
      <c r="Y539" s="150" t="n"/>
      <c r="Z539" s="150" t="n"/>
      <c r="AA539" s="150" t="n"/>
      <c r="AB539" s="150" t="n"/>
      <c r="AC539" s="150" t="n"/>
      <c r="AD539" s="150" t="n"/>
      <c r="AE539" s="150" t="n"/>
      <c r="AF539" s="150" t="n"/>
      <c r="AG539" s="147">
        <f>IF(OR(C539="",G539="",G539=0),"",IFERROR(INDEX(Lists!$K$2:$K$12,MATCH(C539,Lists!$I$2:$I$12,0)),"AUD"))</f>
        <v/>
      </c>
      <c r="AH539" s="147">
        <f>IF(OR(G539="",G539=0),"",IF(G539&lt;1,TEXT(G539*100,"0")&amp;IFERROR(INDEX(Lists!$U$2:$U$12,MATCH(C539,Lists!$I$2:$I$12,0)),"c"),IFERROR(INDEX(Lists!$L$2:$L$12,MATCH(C539,Lists!$I$2:$I$12,0)),"$")&amp;IF(G539=INT(G539),TEXT(G539,"0"),TEXT(G539,"0.00")))&amp;" "&amp;AG539)</f>
        <v/>
      </c>
      <c r="AI539" s="147">
        <f>IF(X539="","",X539*IFERROR(INDEX(Lists!$M$2:$M$12,MATCH(C539,Lists!$I$2:$I$12,0)),1)/Lists!$Q$2)</f>
        <v/>
      </c>
      <c r="AJ539" s="147">
        <f>IF(Y539="","",Y539*IFERROR(INDEX(Lists!$M$2:$M$12,MATCH(C539,Lists!$I$2:$I$12,0)),1)/Lists!$Q$2)</f>
        <v/>
      </c>
      <c r="AK539" s="105" t="n"/>
      <c r="AL539" s="105" t="n"/>
      <c r="AM539" s="105" t="n"/>
      <c r="AN539" s="105" t="n"/>
      <c r="AO539" s="106" t="n"/>
    </row>
    <row r="540" ht="18" customHeight="1" s="74">
      <c r="A540" s="147">
        <f>IF(OR(F540="",C540="",D540=""),"",IFERROR(INDEX(Lists!$J$2:$J$12,MATCH(C540,Lists!$I$2:$I$12,0)),"XX")&amp;"-"&amp;D540&amp;"-"&amp;TEXT(SUMPRODUCT(($C$2:C540=C540)*($D$2:D540=D540)),"0000"))</f>
        <v/>
      </c>
      <c r="B540" s="152" t="n"/>
      <c r="C540" s="152" t="n"/>
      <c r="D540" s="152" t="n"/>
      <c r="E540" s="150" t="n"/>
      <c r="F540" s="152" t="n"/>
      <c r="G540" s="152" t="n"/>
      <c r="H540" s="152" t="n"/>
      <c r="I540" s="152" t="n"/>
      <c r="J540" s="150" t="n"/>
      <c r="K540" s="150" t="n"/>
      <c r="L540" s="150" t="n"/>
      <c r="M540" s="152" t="n"/>
      <c r="N540" s="150" t="n"/>
      <c r="O540" s="150" t="n"/>
      <c r="P540" s="150" t="n"/>
      <c r="Q540" s="151" t="n"/>
      <c r="R540" s="150" t="n"/>
      <c r="S540" s="150" t="n"/>
      <c r="T540" s="150" t="n"/>
      <c r="U540" s="152" t="n"/>
      <c r="V540" s="150" t="n"/>
      <c r="W540" s="150" t="n"/>
      <c r="X540" s="150" t="n"/>
      <c r="Y540" s="150" t="n"/>
      <c r="Z540" s="150" t="n"/>
      <c r="AA540" s="150" t="n"/>
      <c r="AB540" s="150" t="n"/>
      <c r="AC540" s="150" t="n"/>
      <c r="AD540" s="150" t="n"/>
      <c r="AE540" s="150" t="n"/>
      <c r="AF540" s="150" t="n"/>
      <c r="AG540" s="147">
        <f>IF(OR(C540="",G540="",G540=0),"",IFERROR(INDEX(Lists!$K$2:$K$12,MATCH(C540,Lists!$I$2:$I$12,0)),"AUD"))</f>
        <v/>
      </c>
      <c r="AH540" s="147">
        <f>IF(OR(G540="",G540=0),"",IF(G540&lt;1,TEXT(G540*100,"0")&amp;IFERROR(INDEX(Lists!$U$2:$U$12,MATCH(C540,Lists!$I$2:$I$12,0)),"c"),IFERROR(INDEX(Lists!$L$2:$L$12,MATCH(C540,Lists!$I$2:$I$12,0)),"$")&amp;IF(G540=INT(G540),TEXT(G540,"0"),TEXT(G540,"0.00")))&amp;" "&amp;AG540)</f>
        <v/>
      </c>
      <c r="AI540" s="147">
        <f>IF(X540="","",X540*IFERROR(INDEX(Lists!$M$2:$M$12,MATCH(C540,Lists!$I$2:$I$12,0)),1)/Lists!$Q$2)</f>
        <v/>
      </c>
      <c r="AJ540" s="147">
        <f>IF(Y540="","",Y540*IFERROR(INDEX(Lists!$M$2:$M$12,MATCH(C540,Lists!$I$2:$I$12,0)),1)/Lists!$Q$2)</f>
        <v/>
      </c>
      <c r="AK540" s="105" t="n"/>
      <c r="AL540" s="105" t="n"/>
      <c r="AM540" s="105" t="n"/>
      <c r="AN540" s="105" t="n"/>
      <c r="AO540" s="106" t="n"/>
    </row>
    <row r="541" ht="18" customHeight="1" s="74">
      <c r="A541" s="147">
        <f>IF(OR(F541="",C541="",D541=""),"",IFERROR(INDEX(Lists!$J$2:$J$12,MATCH(C541,Lists!$I$2:$I$12,0)),"XX")&amp;"-"&amp;D541&amp;"-"&amp;TEXT(SUMPRODUCT(($C$2:C541=C541)*($D$2:D541=D541)),"0000"))</f>
        <v/>
      </c>
      <c r="B541" s="152" t="n"/>
      <c r="C541" s="152" t="n"/>
      <c r="D541" s="152" t="n"/>
      <c r="E541" s="150" t="n"/>
      <c r="F541" s="152" t="n"/>
      <c r="G541" s="152" t="n"/>
      <c r="H541" s="152" t="n"/>
      <c r="I541" s="152" t="n"/>
      <c r="J541" s="150" t="n"/>
      <c r="K541" s="150" t="n"/>
      <c r="L541" s="150" t="n"/>
      <c r="M541" s="152" t="n"/>
      <c r="N541" s="150" t="n"/>
      <c r="O541" s="150" t="n"/>
      <c r="P541" s="150" t="n"/>
      <c r="Q541" s="151" t="n"/>
      <c r="R541" s="150" t="n"/>
      <c r="S541" s="150" t="n"/>
      <c r="T541" s="150" t="n"/>
      <c r="U541" s="152" t="n"/>
      <c r="V541" s="150" t="n"/>
      <c r="W541" s="150" t="n"/>
      <c r="X541" s="150" t="n"/>
      <c r="Y541" s="150" t="n"/>
      <c r="Z541" s="150" t="n"/>
      <c r="AA541" s="150" t="n"/>
      <c r="AB541" s="150" t="n"/>
      <c r="AC541" s="150" t="n"/>
      <c r="AD541" s="150" t="n"/>
      <c r="AE541" s="150" t="n"/>
      <c r="AF541" s="150" t="n"/>
      <c r="AG541" s="147">
        <f>IF(OR(C541="",G541="",G541=0),"",IFERROR(INDEX(Lists!$K$2:$K$12,MATCH(C541,Lists!$I$2:$I$12,0)),"AUD"))</f>
        <v/>
      </c>
      <c r="AH541" s="147">
        <f>IF(OR(G541="",G541=0),"",IF(G541&lt;1,TEXT(G541*100,"0")&amp;IFERROR(INDEX(Lists!$U$2:$U$12,MATCH(C541,Lists!$I$2:$I$12,0)),"c"),IFERROR(INDEX(Lists!$L$2:$L$12,MATCH(C541,Lists!$I$2:$I$12,0)),"$")&amp;IF(G541=INT(G541),TEXT(G541,"0"),TEXT(G541,"0.00")))&amp;" "&amp;AG541)</f>
        <v/>
      </c>
      <c r="AI541" s="147">
        <f>IF(X541="","",X541*IFERROR(INDEX(Lists!$M$2:$M$12,MATCH(C541,Lists!$I$2:$I$12,0)),1)/Lists!$Q$2)</f>
        <v/>
      </c>
      <c r="AJ541" s="147">
        <f>IF(Y541="","",Y541*IFERROR(INDEX(Lists!$M$2:$M$12,MATCH(C541,Lists!$I$2:$I$12,0)),1)/Lists!$Q$2)</f>
        <v/>
      </c>
      <c r="AK541" s="105" t="n"/>
      <c r="AL541" s="105" t="n"/>
      <c r="AM541" s="105" t="n"/>
      <c r="AN541" s="105" t="n"/>
      <c r="AO541" s="106" t="n"/>
    </row>
    <row r="542" ht="18" customHeight="1" s="74">
      <c r="A542" s="147">
        <f>IF(OR(F542="",C542="",D542=""),"",IFERROR(INDEX(Lists!$J$2:$J$12,MATCH(C542,Lists!$I$2:$I$12,0)),"XX")&amp;"-"&amp;D542&amp;"-"&amp;TEXT(SUMPRODUCT(($C$2:C542=C542)*($D$2:D542=D542)),"0000"))</f>
        <v/>
      </c>
      <c r="B542" s="152" t="n"/>
      <c r="C542" s="152" t="n"/>
      <c r="D542" s="152" t="n"/>
      <c r="E542" s="150" t="n"/>
      <c r="F542" s="152" t="n"/>
      <c r="G542" s="152" t="n"/>
      <c r="H542" s="152" t="n"/>
      <c r="I542" s="152" t="n"/>
      <c r="J542" s="150" t="n"/>
      <c r="K542" s="150" t="n"/>
      <c r="L542" s="150" t="n"/>
      <c r="M542" s="152" t="n"/>
      <c r="N542" s="150" t="n"/>
      <c r="O542" s="150" t="n"/>
      <c r="P542" s="150" t="n"/>
      <c r="Q542" s="151" t="n"/>
      <c r="R542" s="150" t="n"/>
      <c r="S542" s="150" t="n"/>
      <c r="T542" s="150" t="n"/>
      <c r="U542" s="152" t="n"/>
      <c r="V542" s="150" t="n"/>
      <c r="W542" s="150" t="n"/>
      <c r="X542" s="150" t="n"/>
      <c r="Y542" s="150" t="n"/>
      <c r="Z542" s="150" t="n"/>
      <c r="AA542" s="150" t="n"/>
      <c r="AB542" s="150" t="n"/>
      <c r="AC542" s="150" t="n"/>
      <c r="AD542" s="150" t="n"/>
      <c r="AE542" s="150" t="n"/>
      <c r="AF542" s="150" t="n"/>
      <c r="AG542" s="147">
        <f>IF(OR(C542="",G542="",G542=0),"",IFERROR(INDEX(Lists!$K$2:$K$12,MATCH(C542,Lists!$I$2:$I$12,0)),"AUD"))</f>
        <v/>
      </c>
      <c r="AH542" s="147">
        <f>IF(OR(G542="",G542=0),"",IF(G542&lt;1,TEXT(G542*100,"0")&amp;IFERROR(INDEX(Lists!$U$2:$U$12,MATCH(C542,Lists!$I$2:$I$12,0)),"c"),IFERROR(INDEX(Lists!$L$2:$L$12,MATCH(C542,Lists!$I$2:$I$12,0)),"$")&amp;IF(G542=INT(G542),TEXT(G542,"0"),TEXT(G542,"0.00")))&amp;" "&amp;AG542)</f>
        <v/>
      </c>
      <c r="AI542" s="147">
        <f>IF(X542="","",X542*IFERROR(INDEX(Lists!$M$2:$M$12,MATCH(C542,Lists!$I$2:$I$12,0)),1)/Lists!$Q$2)</f>
        <v/>
      </c>
      <c r="AJ542" s="147">
        <f>IF(Y542="","",Y542*IFERROR(INDEX(Lists!$M$2:$M$12,MATCH(C542,Lists!$I$2:$I$12,0)),1)/Lists!$Q$2)</f>
        <v/>
      </c>
      <c r="AK542" s="105" t="n"/>
      <c r="AL542" s="105" t="n"/>
      <c r="AM542" s="105" t="n"/>
      <c r="AN542" s="105" t="n"/>
      <c r="AO542" s="106" t="n"/>
    </row>
    <row r="543" ht="18" customHeight="1" s="74">
      <c r="A543" s="147">
        <f>IF(OR(F543="",C543="",D543=""),"",IFERROR(INDEX(Lists!$J$2:$J$12,MATCH(C543,Lists!$I$2:$I$12,0)),"XX")&amp;"-"&amp;D543&amp;"-"&amp;TEXT(SUMPRODUCT(($C$2:C543=C543)*($D$2:D543=D543)),"0000"))</f>
        <v/>
      </c>
      <c r="B543" s="152" t="n"/>
      <c r="C543" s="152" t="n"/>
      <c r="D543" s="152" t="n"/>
      <c r="E543" s="150" t="n"/>
      <c r="F543" s="152" t="n"/>
      <c r="G543" s="152" t="n"/>
      <c r="H543" s="152" t="n"/>
      <c r="I543" s="152" t="n"/>
      <c r="J543" s="150" t="n"/>
      <c r="K543" s="150" t="n"/>
      <c r="L543" s="150" t="n"/>
      <c r="M543" s="152" t="n"/>
      <c r="N543" s="150" t="n"/>
      <c r="O543" s="150" t="n"/>
      <c r="P543" s="150" t="n"/>
      <c r="Q543" s="151" t="n"/>
      <c r="R543" s="150" t="n"/>
      <c r="S543" s="150" t="n"/>
      <c r="T543" s="150" t="n"/>
      <c r="U543" s="152" t="n"/>
      <c r="V543" s="150" t="n"/>
      <c r="W543" s="150" t="n"/>
      <c r="X543" s="150" t="n"/>
      <c r="Y543" s="150" t="n"/>
      <c r="Z543" s="150" t="n"/>
      <c r="AA543" s="150" t="n"/>
      <c r="AB543" s="150" t="n"/>
      <c r="AC543" s="150" t="n"/>
      <c r="AD543" s="150" t="n"/>
      <c r="AE543" s="150" t="n"/>
      <c r="AF543" s="150" t="n"/>
      <c r="AG543" s="147">
        <f>IF(OR(C543="",G543="",G543=0),"",IFERROR(INDEX(Lists!$K$2:$K$12,MATCH(C543,Lists!$I$2:$I$12,0)),"AUD"))</f>
        <v/>
      </c>
      <c r="AH543" s="147">
        <f>IF(OR(G543="",G543=0),"",IF(G543&lt;1,TEXT(G543*100,"0")&amp;IFERROR(INDEX(Lists!$U$2:$U$12,MATCH(C543,Lists!$I$2:$I$12,0)),"c"),IFERROR(INDEX(Lists!$L$2:$L$12,MATCH(C543,Lists!$I$2:$I$12,0)),"$")&amp;IF(G543=INT(G543),TEXT(G543,"0"),TEXT(G543,"0.00")))&amp;" "&amp;AG543)</f>
        <v/>
      </c>
      <c r="AI543" s="147">
        <f>IF(X543="","",X543*IFERROR(INDEX(Lists!$M$2:$M$12,MATCH(C543,Lists!$I$2:$I$12,0)),1)/Lists!$Q$2)</f>
        <v/>
      </c>
      <c r="AJ543" s="147">
        <f>IF(Y543="","",Y543*IFERROR(INDEX(Lists!$M$2:$M$12,MATCH(C543,Lists!$I$2:$I$12,0)),1)/Lists!$Q$2)</f>
        <v/>
      </c>
      <c r="AK543" s="105" t="n"/>
      <c r="AL543" s="105" t="n"/>
      <c r="AM543" s="105" t="n"/>
      <c r="AN543" s="105" t="n"/>
      <c r="AO543" s="106" t="n"/>
    </row>
    <row r="544" ht="18" customHeight="1" s="74">
      <c r="A544" s="147">
        <f>IF(OR(F544="",C544="",D544=""),"",IFERROR(INDEX(Lists!$J$2:$J$12,MATCH(C544,Lists!$I$2:$I$12,0)),"XX")&amp;"-"&amp;D544&amp;"-"&amp;TEXT(SUMPRODUCT(($C$2:C544=C544)*($D$2:D544=D544)),"0000"))</f>
        <v/>
      </c>
      <c r="B544" s="152" t="n"/>
      <c r="C544" s="152" t="n"/>
      <c r="D544" s="152" t="n"/>
      <c r="E544" s="150" t="n"/>
      <c r="F544" s="152" t="n"/>
      <c r="G544" s="152" t="n"/>
      <c r="H544" s="152" t="n"/>
      <c r="I544" s="152" t="n"/>
      <c r="J544" s="150" t="n"/>
      <c r="K544" s="150" t="n"/>
      <c r="L544" s="150" t="n"/>
      <c r="M544" s="152" t="n"/>
      <c r="N544" s="150" t="n"/>
      <c r="O544" s="150" t="n"/>
      <c r="P544" s="150" t="n"/>
      <c r="Q544" s="151" t="n"/>
      <c r="R544" s="150" t="n"/>
      <c r="S544" s="150" t="n"/>
      <c r="T544" s="150" t="n"/>
      <c r="U544" s="152" t="n"/>
      <c r="V544" s="150" t="n"/>
      <c r="W544" s="150" t="n"/>
      <c r="X544" s="150" t="n"/>
      <c r="Y544" s="150" t="n"/>
      <c r="Z544" s="150" t="n"/>
      <c r="AA544" s="150" t="n"/>
      <c r="AB544" s="150" t="n"/>
      <c r="AC544" s="150" t="n"/>
      <c r="AD544" s="150" t="n"/>
      <c r="AE544" s="150" t="n"/>
      <c r="AF544" s="150" t="n"/>
      <c r="AG544" s="147">
        <f>IF(OR(C544="",G544="",G544=0),"",IFERROR(INDEX(Lists!$K$2:$K$12,MATCH(C544,Lists!$I$2:$I$12,0)),"AUD"))</f>
        <v/>
      </c>
      <c r="AH544" s="147">
        <f>IF(OR(G544="",G544=0),"",IF(G544&lt;1,TEXT(G544*100,"0")&amp;IFERROR(INDEX(Lists!$U$2:$U$12,MATCH(C544,Lists!$I$2:$I$12,0)),"c"),IFERROR(INDEX(Lists!$L$2:$L$12,MATCH(C544,Lists!$I$2:$I$12,0)),"$")&amp;IF(G544=INT(G544),TEXT(G544,"0"),TEXT(G544,"0.00")))&amp;" "&amp;AG544)</f>
        <v/>
      </c>
      <c r="AI544" s="147">
        <f>IF(X544="","",X544*IFERROR(INDEX(Lists!$M$2:$M$12,MATCH(C544,Lists!$I$2:$I$12,0)),1)/Lists!$Q$2)</f>
        <v/>
      </c>
      <c r="AJ544" s="147">
        <f>IF(Y544="","",Y544*IFERROR(INDEX(Lists!$M$2:$M$12,MATCH(C544,Lists!$I$2:$I$12,0)),1)/Lists!$Q$2)</f>
        <v/>
      </c>
      <c r="AK544" s="105" t="n"/>
      <c r="AL544" s="105" t="n"/>
      <c r="AM544" s="105" t="n"/>
      <c r="AN544" s="105" t="n"/>
      <c r="AO544" s="106" t="n"/>
    </row>
    <row r="545" ht="18" customHeight="1" s="74">
      <c r="A545" s="147">
        <f>IF(OR(F545="",C545="",D545=""),"",IFERROR(INDEX(Lists!$J$2:$J$12,MATCH(C545,Lists!$I$2:$I$12,0)),"XX")&amp;"-"&amp;D545&amp;"-"&amp;TEXT(SUMPRODUCT(($C$2:C545=C545)*($D$2:D545=D545)),"0000"))</f>
        <v/>
      </c>
      <c r="B545" s="152" t="n"/>
      <c r="C545" s="152" t="n"/>
      <c r="D545" s="152" t="n"/>
      <c r="E545" s="150" t="n"/>
      <c r="F545" s="152" t="n"/>
      <c r="G545" s="152" t="n"/>
      <c r="H545" s="152" t="n"/>
      <c r="I545" s="152" t="n"/>
      <c r="J545" s="150" t="n"/>
      <c r="K545" s="150" t="n"/>
      <c r="L545" s="150" t="n"/>
      <c r="M545" s="152" t="n"/>
      <c r="N545" s="150" t="n"/>
      <c r="O545" s="150" t="n"/>
      <c r="P545" s="150" t="n"/>
      <c r="Q545" s="151" t="n"/>
      <c r="R545" s="150" t="n"/>
      <c r="S545" s="150" t="n"/>
      <c r="T545" s="150" t="n"/>
      <c r="U545" s="152" t="n"/>
      <c r="V545" s="150" t="n"/>
      <c r="W545" s="150" t="n"/>
      <c r="X545" s="150" t="n"/>
      <c r="Y545" s="150" t="n"/>
      <c r="Z545" s="150" t="n"/>
      <c r="AA545" s="150" t="n"/>
      <c r="AB545" s="150" t="n"/>
      <c r="AC545" s="150" t="n"/>
      <c r="AD545" s="150" t="n"/>
      <c r="AE545" s="150" t="n"/>
      <c r="AF545" s="150" t="n"/>
      <c r="AG545" s="147">
        <f>IF(OR(C545="",G545="",G545=0),"",IFERROR(INDEX(Lists!$K$2:$K$12,MATCH(C545,Lists!$I$2:$I$12,0)),"AUD"))</f>
        <v/>
      </c>
      <c r="AH545" s="147">
        <f>IF(OR(G545="",G545=0),"",IF(G545&lt;1,TEXT(G545*100,"0")&amp;IFERROR(INDEX(Lists!$U$2:$U$12,MATCH(C545,Lists!$I$2:$I$12,0)),"c"),IFERROR(INDEX(Lists!$L$2:$L$12,MATCH(C545,Lists!$I$2:$I$12,0)),"$")&amp;IF(G545=INT(G545),TEXT(G545,"0"),TEXT(G545,"0.00")))&amp;" "&amp;AG545)</f>
        <v/>
      </c>
      <c r="AI545" s="147">
        <f>IF(X545="","",X545*IFERROR(INDEX(Lists!$M$2:$M$12,MATCH(C545,Lists!$I$2:$I$12,0)),1)/Lists!$Q$2)</f>
        <v/>
      </c>
      <c r="AJ545" s="147">
        <f>IF(Y545="","",Y545*IFERROR(INDEX(Lists!$M$2:$M$12,MATCH(C545,Lists!$I$2:$I$12,0)),1)/Lists!$Q$2)</f>
        <v/>
      </c>
      <c r="AK545" s="105" t="n"/>
      <c r="AL545" s="105" t="n"/>
      <c r="AM545" s="105" t="n"/>
      <c r="AN545" s="105" t="n"/>
      <c r="AO545" s="106" t="n"/>
    </row>
    <row r="546" ht="18" customHeight="1" s="74">
      <c r="A546" s="147">
        <f>IF(OR(F546="",C546="",D546=""),"",IFERROR(INDEX(Lists!$J$2:$J$12,MATCH(C546,Lists!$I$2:$I$12,0)),"XX")&amp;"-"&amp;D546&amp;"-"&amp;TEXT(SUMPRODUCT(($C$2:C546=C546)*($D$2:D546=D546)),"0000"))</f>
        <v/>
      </c>
      <c r="B546" s="152" t="n"/>
      <c r="C546" s="152" t="n"/>
      <c r="D546" s="152" t="n"/>
      <c r="E546" s="150" t="n"/>
      <c r="F546" s="152" t="n"/>
      <c r="G546" s="152" t="n"/>
      <c r="H546" s="152" t="n"/>
      <c r="I546" s="152" t="n"/>
      <c r="J546" s="150" t="n"/>
      <c r="K546" s="150" t="n"/>
      <c r="L546" s="150" t="n"/>
      <c r="M546" s="152" t="n"/>
      <c r="N546" s="150" t="n"/>
      <c r="O546" s="150" t="n"/>
      <c r="P546" s="150" t="n"/>
      <c r="Q546" s="151" t="n"/>
      <c r="R546" s="150" t="n"/>
      <c r="S546" s="150" t="n"/>
      <c r="T546" s="150" t="n"/>
      <c r="U546" s="152" t="n"/>
      <c r="V546" s="150" t="n"/>
      <c r="W546" s="150" t="n"/>
      <c r="X546" s="150" t="n"/>
      <c r="Y546" s="150" t="n"/>
      <c r="Z546" s="150" t="n"/>
      <c r="AA546" s="150" t="n"/>
      <c r="AB546" s="150" t="n"/>
      <c r="AC546" s="150" t="n"/>
      <c r="AD546" s="150" t="n"/>
      <c r="AE546" s="150" t="n"/>
      <c r="AF546" s="150" t="n"/>
      <c r="AG546" s="147">
        <f>IF(OR(C546="",G546="",G546=0),"",IFERROR(INDEX(Lists!$K$2:$K$12,MATCH(C546,Lists!$I$2:$I$12,0)),"AUD"))</f>
        <v/>
      </c>
      <c r="AH546" s="147">
        <f>IF(OR(G546="",G546=0),"",IF(G546&lt;1,TEXT(G546*100,"0")&amp;IFERROR(INDEX(Lists!$U$2:$U$12,MATCH(C546,Lists!$I$2:$I$12,0)),"c"),IFERROR(INDEX(Lists!$L$2:$L$12,MATCH(C546,Lists!$I$2:$I$12,0)),"$")&amp;IF(G546=INT(G546),TEXT(G546,"0"),TEXT(G546,"0.00")))&amp;" "&amp;AG546)</f>
        <v/>
      </c>
      <c r="AI546" s="147">
        <f>IF(X546="","",X546*IFERROR(INDEX(Lists!$M$2:$M$12,MATCH(C546,Lists!$I$2:$I$12,0)),1)/Lists!$Q$2)</f>
        <v/>
      </c>
      <c r="AJ546" s="147">
        <f>IF(Y546="","",Y546*IFERROR(INDEX(Lists!$M$2:$M$12,MATCH(C546,Lists!$I$2:$I$12,0)),1)/Lists!$Q$2)</f>
        <v/>
      </c>
      <c r="AK546" s="105" t="n"/>
      <c r="AL546" s="105" t="n"/>
      <c r="AM546" s="105" t="n"/>
      <c r="AN546" s="105" t="n"/>
      <c r="AO546" s="106" t="n"/>
    </row>
    <row r="547" ht="18" customHeight="1" s="74">
      <c r="A547" s="147">
        <f>IF(OR(F547="",C547="",D547=""),"",IFERROR(INDEX(Lists!$J$2:$J$12,MATCH(C547,Lists!$I$2:$I$12,0)),"XX")&amp;"-"&amp;D547&amp;"-"&amp;TEXT(SUMPRODUCT(($C$2:C547=C547)*($D$2:D547=D547)),"0000"))</f>
        <v/>
      </c>
      <c r="B547" s="152" t="n"/>
      <c r="C547" s="152" t="n"/>
      <c r="D547" s="152" t="n"/>
      <c r="E547" s="150" t="n"/>
      <c r="F547" s="152" t="n"/>
      <c r="G547" s="152" t="n"/>
      <c r="H547" s="152" t="n"/>
      <c r="I547" s="152" t="n"/>
      <c r="J547" s="150" t="n"/>
      <c r="K547" s="150" t="n"/>
      <c r="L547" s="150" t="n"/>
      <c r="M547" s="152" t="n"/>
      <c r="N547" s="150" t="n"/>
      <c r="O547" s="150" t="n"/>
      <c r="P547" s="150" t="n"/>
      <c r="Q547" s="151" t="n"/>
      <c r="R547" s="150" t="n"/>
      <c r="S547" s="150" t="n"/>
      <c r="T547" s="150" t="n"/>
      <c r="U547" s="152" t="n"/>
      <c r="V547" s="150" t="n"/>
      <c r="W547" s="150" t="n"/>
      <c r="X547" s="150" t="n"/>
      <c r="Y547" s="150" t="n"/>
      <c r="Z547" s="150" t="n"/>
      <c r="AA547" s="150" t="n"/>
      <c r="AB547" s="150" t="n"/>
      <c r="AC547" s="150" t="n"/>
      <c r="AD547" s="150" t="n"/>
      <c r="AE547" s="150" t="n"/>
      <c r="AF547" s="150" t="n"/>
      <c r="AG547" s="147">
        <f>IF(OR(C547="",G547="",G547=0),"",IFERROR(INDEX(Lists!$K$2:$K$12,MATCH(C547,Lists!$I$2:$I$12,0)),"AUD"))</f>
        <v/>
      </c>
      <c r="AH547" s="147">
        <f>IF(OR(G547="",G547=0),"",IF(G547&lt;1,TEXT(G547*100,"0")&amp;IFERROR(INDEX(Lists!$U$2:$U$12,MATCH(C547,Lists!$I$2:$I$12,0)),"c"),IFERROR(INDEX(Lists!$L$2:$L$12,MATCH(C547,Lists!$I$2:$I$12,0)),"$")&amp;IF(G547=INT(G547),TEXT(G547,"0"),TEXT(G547,"0.00")))&amp;" "&amp;AG547)</f>
        <v/>
      </c>
      <c r="AI547" s="147">
        <f>IF(X547="","",X547*IFERROR(INDEX(Lists!$M$2:$M$12,MATCH(C547,Lists!$I$2:$I$12,0)),1)/Lists!$Q$2)</f>
        <v/>
      </c>
      <c r="AJ547" s="147">
        <f>IF(Y547="","",Y547*IFERROR(INDEX(Lists!$M$2:$M$12,MATCH(C547,Lists!$I$2:$I$12,0)),1)/Lists!$Q$2)</f>
        <v/>
      </c>
      <c r="AK547" s="105" t="n"/>
      <c r="AL547" s="105" t="n"/>
      <c r="AM547" s="105" t="n"/>
      <c r="AN547" s="105" t="n"/>
      <c r="AO547" s="106" t="n"/>
    </row>
    <row r="548" ht="18" customHeight="1" s="74">
      <c r="A548" s="147">
        <f>IF(OR(F548="",C548="",D548=""),"",IFERROR(INDEX(Lists!$J$2:$J$12,MATCH(C548,Lists!$I$2:$I$12,0)),"XX")&amp;"-"&amp;D548&amp;"-"&amp;TEXT(SUMPRODUCT(($C$2:C548=C548)*($D$2:D548=D548)),"0000"))</f>
        <v/>
      </c>
      <c r="B548" s="152" t="n"/>
      <c r="C548" s="152" t="n"/>
      <c r="D548" s="152" t="n"/>
      <c r="E548" s="150" t="n"/>
      <c r="F548" s="152" t="n"/>
      <c r="G548" s="152" t="n"/>
      <c r="H548" s="152" t="n"/>
      <c r="I548" s="152" t="n"/>
      <c r="J548" s="150" t="n"/>
      <c r="K548" s="150" t="n"/>
      <c r="L548" s="150" t="n"/>
      <c r="M548" s="152" t="n"/>
      <c r="N548" s="150" t="n"/>
      <c r="O548" s="150" t="n"/>
      <c r="P548" s="150" t="n"/>
      <c r="Q548" s="151" t="n"/>
      <c r="R548" s="150" t="n"/>
      <c r="S548" s="150" t="n"/>
      <c r="T548" s="150" t="n"/>
      <c r="U548" s="152" t="n"/>
      <c r="V548" s="150" t="n"/>
      <c r="W548" s="150" t="n"/>
      <c r="X548" s="150" t="n"/>
      <c r="Y548" s="150" t="n"/>
      <c r="Z548" s="150" t="n"/>
      <c r="AA548" s="150" t="n"/>
      <c r="AB548" s="150" t="n"/>
      <c r="AC548" s="150" t="n"/>
      <c r="AD548" s="150" t="n"/>
      <c r="AE548" s="150" t="n"/>
      <c r="AF548" s="150" t="n"/>
      <c r="AG548" s="147">
        <f>IF(OR(C548="",G548="",G548=0),"",IFERROR(INDEX(Lists!$K$2:$K$12,MATCH(C548,Lists!$I$2:$I$12,0)),"AUD"))</f>
        <v/>
      </c>
      <c r="AH548" s="147">
        <f>IF(OR(G548="",G548=0),"",IF(G548&lt;1,TEXT(G548*100,"0")&amp;IFERROR(INDEX(Lists!$U$2:$U$12,MATCH(C548,Lists!$I$2:$I$12,0)),"c"),IFERROR(INDEX(Lists!$L$2:$L$12,MATCH(C548,Lists!$I$2:$I$12,0)),"$")&amp;IF(G548=INT(G548),TEXT(G548,"0"),TEXT(G548,"0.00")))&amp;" "&amp;AG548)</f>
        <v/>
      </c>
      <c r="AI548" s="147">
        <f>IF(X548="","",X548*IFERROR(INDEX(Lists!$M$2:$M$12,MATCH(C548,Lists!$I$2:$I$12,0)),1)/Lists!$Q$2)</f>
        <v/>
      </c>
      <c r="AJ548" s="147">
        <f>IF(Y548="","",Y548*IFERROR(INDEX(Lists!$M$2:$M$12,MATCH(C548,Lists!$I$2:$I$12,0)),1)/Lists!$Q$2)</f>
        <v/>
      </c>
      <c r="AK548" s="105" t="n"/>
      <c r="AL548" s="105" t="n"/>
      <c r="AM548" s="105" t="n"/>
      <c r="AN548" s="105" t="n"/>
      <c r="AO548" s="106" t="n"/>
    </row>
    <row r="549" ht="18" customHeight="1" s="74">
      <c r="A549" s="147">
        <f>IF(OR(F549="",C549="",D549=""),"",IFERROR(INDEX(Lists!$J$2:$J$12,MATCH(C549,Lists!$I$2:$I$12,0)),"XX")&amp;"-"&amp;D549&amp;"-"&amp;TEXT(SUMPRODUCT(($C$2:C549=C549)*($D$2:D549=D549)),"0000"))</f>
        <v/>
      </c>
      <c r="B549" s="152" t="n"/>
      <c r="C549" s="152" t="n"/>
      <c r="D549" s="152" t="n"/>
      <c r="E549" s="150" t="n"/>
      <c r="F549" s="152" t="n"/>
      <c r="G549" s="152" t="n"/>
      <c r="H549" s="152" t="n"/>
      <c r="I549" s="152" t="n"/>
      <c r="J549" s="150" t="n"/>
      <c r="K549" s="150" t="n"/>
      <c r="L549" s="150" t="n"/>
      <c r="M549" s="152" t="n"/>
      <c r="N549" s="150" t="n"/>
      <c r="O549" s="150" t="n"/>
      <c r="P549" s="150" t="n"/>
      <c r="Q549" s="151" t="n"/>
      <c r="R549" s="150" t="n"/>
      <c r="S549" s="150" t="n"/>
      <c r="T549" s="150" t="n"/>
      <c r="U549" s="152" t="n"/>
      <c r="V549" s="150" t="n"/>
      <c r="W549" s="150" t="n"/>
      <c r="X549" s="150" t="n"/>
      <c r="Y549" s="150" t="n"/>
      <c r="Z549" s="150" t="n"/>
      <c r="AA549" s="150" t="n"/>
      <c r="AB549" s="150" t="n"/>
      <c r="AC549" s="150" t="n"/>
      <c r="AD549" s="150" t="n"/>
      <c r="AE549" s="150" t="n"/>
      <c r="AF549" s="150" t="n"/>
      <c r="AG549" s="147">
        <f>IF(OR(C549="",G549="",G549=0),"",IFERROR(INDEX(Lists!$K$2:$K$12,MATCH(C549,Lists!$I$2:$I$12,0)),"AUD"))</f>
        <v/>
      </c>
      <c r="AH549" s="147">
        <f>IF(OR(G549="",G549=0),"",IF(G549&lt;1,TEXT(G549*100,"0")&amp;IFERROR(INDEX(Lists!$U$2:$U$12,MATCH(C549,Lists!$I$2:$I$12,0)),"c"),IFERROR(INDEX(Lists!$L$2:$L$12,MATCH(C549,Lists!$I$2:$I$12,0)),"$")&amp;IF(G549=INT(G549),TEXT(G549,"0"),TEXT(G549,"0.00")))&amp;" "&amp;AG549)</f>
        <v/>
      </c>
      <c r="AI549" s="147">
        <f>IF(X549="","",X549*IFERROR(INDEX(Lists!$M$2:$M$12,MATCH(C549,Lists!$I$2:$I$12,0)),1)/Lists!$Q$2)</f>
        <v/>
      </c>
      <c r="AJ549" s="147">
        <f>IF(Y549="","",Y549*IFERROR(INDEX(Lists!$M$2:$M$12,MATCH(C549,Lists!$I$2:$I$12,0)),1)/Lists!$Q$2)</f>
        <v/>
      </c>
      <c r="AK549" s="105" t="n"/>
      <c r="AL549" s="105" t="n"/>
      <c r="AM549" s="105" t="n"/>
      <c r="AN549" s="105" t="n"/>
      <c r="AO549" s="106" t="n"/>
    </row>
    <row r="550" ht="18" customHeight="1" s="74">
      <c r="A550" s="147">
        <f>IF(OR(F550="",C550="",D550=""),"",IFERROR(INDEX(Lists!$J$2:$J$12,MATCH(C550,Lists!$I$2:$I$12,0)),"XX")&amp;"-"&amp;D550&amp;"-"&amp;TEXT(SUMPRODUCT(($C$2:C550=C550)*($D$2:D550=D550)),"0000"))</f>
        <v/>
      </c>
      <c r="B550" s="152" t="n"/>
      <c r="C550" s="152" t="n"/>
      <c r="D550" s="152" t="n"/>
      <c r="E550" s="150" t="n"/>
      <c r="F550" s="152" t="n"/>
      <c r="G550" s="152" t="n"/>
      <c r="H550" s="152" t="n"/>
      <c r="I550" s="152" t="n"/>
      <c r="J550" s="150" t="n"/>
      <c r="K550" s="150" t="n"/>
      <c r="L550" s="150" t="n"/>
      <c r="M550" s="152" t="n"/>
      <c r="N550" s="150" t="n"/>
      <c r="O550" s="150" t="n"/>
      <c r="P550" s="150" t="n"/>
      <c r="Q550" s="151" t="n"/>
      <c r="R550" s="150" t="n"/>
      <c r="S550" s="150" t="n"/>
      <c r="T550" s="150" t="n"/>
      <c r="U550" s="152" t="n"/>
      <c r="V550" s="150" t="n"/>
      <c r="W550" s="150" t="n"/>
      <c r="X550" s="150" t="n"/>
      <c r="Y550" s="150" t="n"/>
      <c r="Z550" s="150" t="n"/>
      <c r="AA550" s="150" t="n"/>
      <c r="AB550" s="150" t="n"/>
      <c r="AC550" s="150" t="n"/>
      <c r="AD550" s="150" t="n"/>
      <c r="AE550" s="150" t="n"/>
      <c r="AF550" s="150" t="n"/>
      <c r="AG550" s="147">
        <f>IF(OR(C550="",G550="",G550=0),"",IFERROR(INDEX(Lists!$K$2:$K$12,MATCH(C550,Lists!$I$2:$I$12,0)),"AUD"))</f>
        <v/>
      </c>
      <c r="AH550" s="147">
        <f>IF(OR(G550="",G550=0),"",IF(G550&lt;1,TEXT(G550*100,"0")&amp;IFERROR(INDEX(Lists!$U$2:$U$12,MATCH(C550,Lists!$I$2:$I$12,0)),"c"),IFERROR(INDEX(Lists!$L$2:$L$12,MATCH(C550,Lists!$I$2:$I$12,0)),"$")&amp;IF(G550=INT(G550),TEXT(G550,"0"),TEXT(G550,"0.00")))&amp;" "&amp;AG550)</f>
        <v/>
      </c>
      <c r="AI550" s="147">
        <f>IF(X550="","",X550*IFERROR(INDEX(Lists!$M$2:$M$12,MATCH(C550,Lists!$I$2:$I$12,0)),1)/Lists!$Q$2)</f>
        <v/>
      </c>
      <c r="AJ550" s="147">
        <f>IF(Y550="","",Y550*IFERROR(INDEX(Lists!$M$2:$M$12,MATCH(C550,Lists!$I$2:$I$12,0)),1)/Lists!$Q$2)</f>
        <v/>
      </c>
      <c r="AK550" s="105" t="n"/>
      <c r="AL550" s="105" t="n"/>
      <c r="AM550" s="105" t="n"/>
      <c r="AN550" s="105" t="n"/>
      <c r="AO550" s="106" t="n"/>
    </row>
    <row r="551" ht="18" customHeight="1" s="74">
      <c r="A551" s="147">
        <f>IF(OR(F551="",C551="",D551=""),"",IFERROR(INDEX(Lists!$J$2:$J$12,MATCH(C551,Lists!$I$2:$I$12,0)),"XX")&amp;"-"&amp;D551&amp;"-"&amp;TEXT(SUMPRODUCT(($C$2:C551=C551)*($D$2:D551=D551)),"0000"))</f>
        <v/>
      </c>
      <c r="B551" s="152" t="n"/>
      <c r="C551" s="152" t="n"/>
      <c r="D551" s="152" t="n"/>
      <c r="E551" s="150" t="n"/>
      <c r="F551" s="152" t="n"/>
      <c r="G551" s="152" t="n"/>
      <c r="H551" s="152" t="n"/>
      <c r="I551" s="152" t="n"/>
      <c r="J551" s="150" t="n"/>
      <c r="K551" s="150" t="n"/>
      <c r="L551" s="150" t="n"/>
      <c r="M551" s="152" t="n"/>
      <c r="N551" s="150" t="n"/>
      <c r="O551" s="150" t="n"/>
      <c r="P551" s="150" t="n"/>
      <c r="Q551" s="151" t="n"/>
      <c r="R551" s="150" t="n"/>
      <c r="S551" s="150" t="n"/>
      <c r="T551" s="150" t="n"/>
      <c r="U551" s="152" t="n"/>
      <c r="V551" s="150" t="n"/>
      <c r="W551" s="150" t="n"/>
      <c r="X551" s="150" t="n"/>
      <c r="Y551" s="150" t="n"/>
      <c r="Z551" s="150" t="n"/>
      <c r="AA551" s="150" t="n"/>
      <c r="AB551" s="150" t="n"/>
      <c r="AC551" s="150" t="n"/>
      <c r="AD551" s="150" t="n"/>
      <c r="AE551" s="150" t="n"/>
      <c r="AF551" s="150" t="n"/>
      <c r="AG551" s="147">
        <f>IF(OR(C551="",G551="",G551=0),"",IFERROR(INDEX(Lists!$K$2:$K$12,MATCH(C551,Lists!$I$2:$I$12,0)),"AUD"))</f>
        <v/>
      </c>
      <c r="AH551" s="147">
        <f>IF(OR(G551="",G551=0),"",IF(G551&lt;1,TEXT(G551*100,"0")&amp;IFERROR(INDEX(Lists!$U$2:$U$12,MATCH(C551,Lists!$I$2:$I$12,0)),"c"),IFERROR(INDEX(Lists!$L$2:$L$12,MATCH(C551,Lists!$I$2:$I$12,0)),"$")&amp;IF(G551=INT(G551),TEXT(G551,"0"),TEXT(G551,"0.00")))&amp;" "&amp;AG551)</f>
        <v/>
      </c>
      <c r="AI551" s="147">
        <f>IF(X551="","",X551*IFERROR(INDEX(Lists!$M$2:$M$12,MATCH(C551,Lists!$I$2:$I$12,0)),1)/Lists!$Q$2)</f>
        <v/>
      </c>
      <c r="AJ551" s="147">
        <f>IF(Y551="","",Y551*IFERROR(INDEX(Lists!$M$2:$M$12,MATCH(C551,Lists!$I$2:$I$12,0)),1)/Lists!$Q$2)</f>
        <v/>
      </c>
      <c r="AK551" s="105" t="n"/>
      <c r="AL551" s="105" t="n"/>
      <c r="AM551" s="105" t="n"/>
      <c r="AN551" s="105" t="n"/>
      <c r="AO551" s="106" t="n"/>
    </row>
    <row r="552" ht="18" customHeight="1" s="74">
      <c r="A552" s="147">
        <f>IF(OR(F552="",C552="",D552=""),"",IFERROR(INDEX(Lists!$J$2:$J$12,MATCH(C552,Lists!$I$2:$I$12,0)),"XX")&amp;"-"&amp;D552&amp;"-"&amp;TEXT(SUMPRODUCT(($C$2:C552=C552)*($D$2:D552=D552)),"0000"))</f>
        <v/>
      </c>
      <c r="B552" s="152" t="n"/>
      <c r="C552" s="152" t="n"/>
      <c r="D552" s="152" t="n"/>
      <c r="E552" s="150" t="n"/>
      <c r="F552" s="152" t="n"/>
      <c r="G552" s="152" t="n"/>
      <c r="H552" s="152" t="n"/>
      <c r="I552" s="152" t="n"/>
      <c r="J552" s="150" t="n"/>
      <c r="K552" s="150" t="n"/>
      <c r="L552" s="150" t="n"/>
      <c r="M552" s="152" t="n"/>
      <c r="N552" s="150" t="n"/>
      <c r="O552" s="150" t="n"/>
      <c r="P552" s="150" t="n"/>
      <c r="Q552" s="151" t="n"/>
      <c r="R552" s="150" t="n"/>
      <c r="S552" s="150" t="n"/>
      <c r="T552" s="150" t="n"/>
      <c r="U552" s="152" t="n"/>
      <c r="V552" s="150" t="n"/>
      <c r="W552" s="150" t="n"/>
      <c r="X552" s="150" t="n"/>
      <c r="Y552" s="150" t="n"/>
      <c r="Z552" s="150" t="n"/>
      <c r="AA552" s="150" t="n"/>
      <c r="AB552" s="150" t="n"/>
      <c r="AC552" s="150" t="n"/>
      <c r="AD552" s="150" t="n"/>
      <c r="AE552" s="150" t="n"/>
      <c r="AF552" s="150" t="n"/>
      <c r="AG552" s="147">
        <f>IF(OR(C552="",G552="",G552=0),"",IFERROR(INDEX(Lists!$K$2:$K$12,MATCH(C552,Lists!$I$2:$I$12,0)),"AUD"))</f>
        <v/>
      </c>
      <c r="AH552" s="147">
        <f>IF(OR(G552="",G552=0),"",IF(G552&lt;1,TEXT(G552*100,"0")&amp;IFERROR(INDEX(Lists!$U$2:$U$12,MATCH(C552,Lists!$I$2:$I$12,0)),"c"),IFERROR(INDEX(Lists!$L$2:$L$12,MATCH(C552,Lists!$I$2:$I$12,0)),"$")&amp;IF(G552=INT(G552),TEXT(G552,"0"),TEXT(G552,"0.00")))&amp;" "&amp;AG552)</f>
        <v/>
      </c>
      <c r="AI552" s="147">
        <f>IF(X552="","",X552*IFERROR(INDEX(Lists!$M$2:$M$12,MATCH(C552,Lists!$I$2:$I$12,0)),1)/Lists!$Q$2)</f>
        <v/>
      </c>
      <c r="AJ552" s="147">
        <f>IF(Y552="","",Y552*IFERROR(INDEX(Lists!$M$2:$M$12,MATCH(C552,Lists!$I$2:$I$12,0)),1)/Lists!$Q$2)</f>
        <v/>
      </c>
      <c r="AK552" s="105" t="n"/>
      <c r="AL552" s="105" t="n"/>
      <c r="AM552" s="105" t="n"/>
      <c r="AN552" s="105" t="n"/>
      <c r="AO552" s="106" t="n"/>
    </row>
    <row r="553" ht="18" customHeight="1" s="74">
      <c r="A553" s="147">
        <f>IF(OR(F553="",C553="",D553=""),"",IFERROR(INDEX(Lists!$J$2:$J$12,MATCH(C553,Lists!$I$2:$I$12,0)),"XX")&amp;"-"&amp;D553&amp;"-"&amp;TEXT(SUMPRODUCT(($C$2:C553=C553)*($D$2:D553=D553)),"0000"))</f>
        <v/>
      </c>
      <c r="B553" s="152" t="n"/>
      <c r="C553" s="152" t="n"/>
      <c r="D553" s="152" t="n"/>
      <c r="E553" s="150" t="n"/>
      <c r="F553" s="152" t="n"/>
      <c r="G553" s="152" t="n"/>
      <c r="H553" s="152" t="n"/>
      <c r="I553" s="152" t="n"/>
      <c r="J553" s="150" t="n"/>
      <c r="K553" s="150" t="n"/>
      <c r="L553" s="150" t="n"/>
      <c r="M553" s="152" t="n"/>
      <c r="N553" s="150" t="n"/>
      <c r="O553" s="150" t="n"/>
      <c r="P553" s="150" t="n"/>
      <c r="Q553" s="151" t="n"/>
      <c r="R553" s="150" t="n"/>
      <c r="S553" s="150" t="n"/>
      <c r="T553" s="150" t="n"/>
      <c r="U553" s="152" t="n"/>
      <c r="V553" s="150" t="n"/>
      <c r="W553" s="150" t="n"/>
      <c r="X553" s="150" t="n"/>
      <c r="Y553" s="150" t="n"/>
      <c r="Z553" s="150" t="n"/>
      <c r="AA553" s="150" t="n"/>
      <c r="AB553" s="150" t="n"/>
      <c r="AC553" s="150" t="n"/>
      <c r="AD553" s="150" t="n"/>
      <c r="AE553" s="150" t="n"/>
      <c r="AF553" s="150" t="n"/>
      <c r="AG553" s="147">
        <f>IF(OR(C553="",G553="",G553=0),"",IFERROR(INDEX(Lists!$K$2:$K$12,MATCH(C553,Lists!$I$2:$I$12,0)),"AUD"))</f>
        <v/>
      </c>
      <c r="AH553" s="147">
        <f>IF(OR(G553="",G553=0),"",IF(G553&lt;1,TEXT(G553*100,"0")&amp;IFERROR(INDEX(Lists!$U$2:$U$12,MATCH(C553,Lists!$I$2:$I$12,0)),"c"),IFERROR(INDEX(Lists!$L$2:$L$12,MATCH(C553,Lists!$I$2:$I$12,0)),"$")&amp;IF(G553=INT(G553),TEXT(G553,"0"),TEXT(G553,"0.00")))&amp;" "&amp;AG553)</f>
        <v/>
      </c>
      <c r="AI553" s="147">
        <f>IF(X553="","",X553*IFERROR(INDEX(Lists!$M$2:$M$12,MATCH(C553,Lists!$I$2:$I$12,0)),1)/Lists!$Q$2)</f>
        <v/>
      </c>
      <c r="AJ553" s="147">
        <f>IF(Y553="","",Y553*IFERROR(INDEX(Lists!$M$2:$M$12,MATCH(C553,Lists!$I$2:$I$12,0)),1)/Lists!$Q$2)</f>
        <v/>
      </c>
      <c r="AK553" s="105" t="n"/>
      <c r="AL553" s="105" t="n"/>
      <c r="AM553" s="105" t="n"/>
      <c r="AN553" s="105" t="n"/>
      <c r="AO553" s="106" t="n"/>
    </row>
    <row r="554" ht="18" customHeight="1" s="74">
      <c r="A554" s="147">
        <f>IF(OR(F554="",C554="",D554=""),"",IFERROR(INDEX(Lists!$J$2:$J$12,MATCH(C554,Lists!$I$2:$I$12,0)),"XX")&amp;"-"&amp;D554&amp;"-"&amp;TEXT(SUMPRODUCT(($C$2:C554=C554)*($D$2:D554=D554)),"0000"))</f>
        <v/>
      </c>
      <c r="B554" s="152" t="n"/>
      <c r="C554" s="152" t="n"/>
      <c r="D554" s="152" t="n"/>
      <c r="E554" s="150" t="n"/>
      <c r="F554" s="152" t="n"/>
      <c r="G554" s="152" t="n"/>
      <c r="H554" s="152" t="n"/>
      <c r="I554" s="152" t="n"/>
      <c r="J554" s="150" t="n"/>
      <c r="K554" s="150" t="n"/>
      <c r="L554" s="150" t="n"/>
      <c r="M554" s="152" t="n"/>
      <c r="N554" s="150" t="n"/>
      <c r="O554" s="150" t="n"/>
      <c r="P554" s="150" t="n"/>
      <c r="Q554" s="151" t="n"/>
      <c r="R554" s="150" t="n"/>
      <c r="S554" s="150" t="n"/>
      <c r="T554" s="150" t="n"/>
      <c r="U554" s="152" t="n"/>
      <c r="V554" s="150" t="n"/>
      <c r="W554" s="150" t="n"/>
      <c r="X554" s="150" t="n"/>
      <c r="Y554" s="150" t="n"/>
      <c r="Z554" s="150" t="n"/>
      <c r="AA554" s="150" t="n"/>
      <c r="AB554" s="150" t="n"/>
      <c r="AC554" s="150" t="n"/>
      <c r="AD554" s="150" t="n"/>
      <c r="AE554" s="150" t="n"/>
      <c r="AF554" s="150" t="n"/>
      <c r="AG554" s="147">
        <f>IF(OR(C554="",G554="",G554=0),"",IFERROR(INDEX(Lists!$K$2:$K$12,MATCH(C554,Lists!$I$2:$I$12,0)),"AUD"))</f>
        <v/>
      </c>
      <c r="AH554" s="147">
        <f>IF(OR(G554="",G554=0),"",IF(G554&lt;1,TEXT(G554*100,"0")&amp;IFERROR(INDEX(Lists!$U$2:$U$12,MATCH(C554,Lists!$I$2:$I$12,0)),"c"),IFERROR(INDEX(Lists!$L$2:$L$12,MATCH(C554,Lists!$I$2:$I$12,0)),"$")&amp;IF(G554=INT(G554),TEXT(G554,"0"),TEXT(G554,"0.00")))&amp;" "&amp;AG554)</f>
        <v/>
      </c>
      <c r="AI554" s="147">
        <f>IF(X554="","",X554*IFERROR(INDEX(Lists!$M$2:$M$12,MATCH(C554,Lists!$I$2:$I$12,0)),1)/Lists!$Q$2)</f>
        <v/>
      </c>
      <c r="AJ554" s="147">
        <f>IF(Y554="","",Y554*IFERROR(INDEX(Lists!$M$2:$M$12,MATCH(C554,Lists!$I$2:$I$12,0)),1)/Lists!$Q$2)</f>
        <v/>
      </c>
      <c r="AK554" s="105" t="n"/>
      <c r="AL554" s="105" t="n"/>
      <c r="AM554" s="105" t="n"/>
      <c r="AN554" s="105" t="n"/>
      <c r="AO554" s="106" t="n"/>
    </row>
    <row r="555" ht="18" customHeight="1" s="74">
      <c r="A555" s="147">
        <f>IF(OR(F555="",C555="",D555=""),"",IFERROR(INDEX(Lists!$J$2:$J$12,MATCH(C555,Lists!$I$2:$I$12,0)),"XX")&amp;"-"&amp;D555&amp;"-"&amp;TEXT(SUMPRODUCT(($C$2:C555=C555)*($D$2:D555=D555)),"0000"))</f>
        <v/>
      </c>
      <c r="B555" s="152" t="n"/>
      <c r="C555" s="152" t="n"/>
      <c r="D555" s="152" t="n"/>
      <c r="E555" s="150" t="n"/>
      <c r="F555" s="152" t="n"/>
      <c r="G555" s="152" t="n"/>
      <c r="H555" s="152" t="n"/>
      <c r="I555" s="152" t="n"/>
      <c r="J555" s="150" t="n"/>
      <c r="K555" s="150" t="n"/>
      <c r="L555" s="150" t="n"/>
      <c r="M555" s="152" t="n"/>
      <c r="N555" s="150" t="n"/>
      <c r="O555" s="150" t="n"/>
      <c r="P555" s="150" t="n"/>
      <c r="Q555" s="151" t="n"/>
      <c r="R555" s="150" t="n"/>
      <c r="S555" s="150" t="n"/>
      <c r="T555" s="150" t="n"/>
      <c r="U555" s="152" t="n"/>
      <c r="V555" s="150" t="n"/>
      <c r="W555" s="150" t="n"/>
      <c r="X555" s="150" t="n"/>
      <c r="Y555" s="150" t="n"/>
      <c r="Z555" s="150" t="n"/>
      <c r="AA555" s="150" t="n"/>
      <c r="AB555" s="150" t="n"/>
      <c r="AC555" s="150" t="n"/>
      <c r="AD555" s="150" t="n"/>
      <c r="AE555" s="150" t="n"/>
      <c r="AF555" s="150" t="n"/>
      <c r="AG555" s="147">
        <f>IF(OR(C555="",G555="",G555=0),"",IFERROR(INDEX(Lists!$K$2:$K$12,MATCH(C555,Lists!$I$2:$I$12,0)),"AUD"))</f>
        <v/>
      </c>
      <c r="AH555" s="147">
        <f>IF(OR(G555="",G555=0),"",IF(G555&lt;1,TEXT(G555*100,"0")&amp;IFERROR(INDEX(Lists!$U$2:$U$12,MATCH(C555,Lists!$I$2:$I$12,0)),"c"),IFERROR(INDEX(Lists!$L$2:$L$12,MATCH(C555,Lists!$I$2:$I$12,0)),"$")&amp;IF(G555=INT(G555),TEXT(G555,"0"),TEXT(G555,"0.00")))&amp;" "&amp;AG555)</f>
        <v/>
      </c>
      <c r="AI555" s="147">
        <f>IF(X555="","",X555*IFERROR(INDEX(Lists!$M$2:$M$12,MATCH(C555,Lists!$I$2:$I$12,0)),1)/Lists!$Q$2)</f>
        <v/>
      </c>
      <c r="AJ555" s="147">
        <f>IF(Y555="","",Y555*IFERROR(INDEX(Lists!$M$2:$M$12,MATCH(C555,Lists!$I$2:$I$12,0)),1)/Lists!$Q$2)</f>
        <v/>
      </c>
      <c r="AK555" s="105" t="n"/>
      <c r="AL555" s="105" t="n"/>
      <c r="AM555" s="105" t="n"/>
      <c r="AN555" s="105" t="n"/>
      <c r="AO555" s="106" t="n"/>
    </row>
    <row r="556" ht="18" customHeight="1" s="74">
      <c r="A556" s="147">
        <f>IF(OR(F556="",C556="",D556=""),"",IFERROR(INDEX(Lists!$J$2:$J$12,MATCH(C556,Lists!$I$2:$I$12,0)),"XX")&amp;"-"&amp;D556&amp;"-"&amp;TEXT(SUMPRODUCT(($C$2:C556=C556)*($D$2:D556=D556)),"0000"))</f>
        <v/>
      </c>
      <c r="B556" s="152" t="n"/>
      <c r="C556" s="152" t="n"/>
      <c r="D556" s="152" t="n"/>
      <c r="E556" s="150" t="n"/>
      <c r="F556" s="152" t="n"/>
      <c r="G556" s="152" t="n"/>
      <c r="H556" s="152" t="n"/>
      <c r="I556" s="152" t="n"/>
      <c r="J556" s="150" t="n"/>
      <c r="K556" s="150" t="n"/>
      <c r="L556" s="150" t="n"/>
      <c r="M556" s="152" t="n"/>
      <c r="N556" s="150" t="n"/>
      <c r="O556" s="150" t="n"/>
      <c r="P556" s="150" t="n"/>
      <c r="Q556" s="151" t="n"/>
      <c r="R556" s="150" t="n"/>
      <c r="S556" s="150" t="n"/>
      <c r="T556" s="150" t="n"/>
      <c r="U556" s="152" t="n"/>
      <c r="V556" s="150" t="n"/>
      <c r="W556" s="150" t="n"/>
      <c r="X556" s="150" t="n"/>
      <c r="Y556" s="150" t="n"/>
      <c r="Z556" s="150" t="n"/>
      <c r="AA556" s="150" t="n"/>
      <c r="AB556" s="150" t="n"/>
      <c r="AC556" s="150" t="n"/>
      <c r="AD556" s="150" t="n"/>
      <c r="AE556" s="150" t="n"/>
      <c r="AF556" s="150" t="n"/>
      <c r="AG556" s="147">
        <f>IF(OR(C556="",G556="",G556=0),"",IFERROR(INDEX(Lists!$K$2:$K$12,MATCH(C556,Lists!$I$2:$I$12,0)),"AUD"))</f>
        <v/>
      </c>
      <c r="AH556" s="147">
        <f>IF(OR(G556="",G556=0),"",IF(G556&lt;1,TEXT(G556*100,"0")&amp;IFERROR(INDEX(Lists!$U$2:$U$12,MATCH(C556,Lists!$I$2:$I$12,0)),"c"),IFERROR(INDEX(Lists!$L$2:$L$12,MATCH(C556,Lists!$I$2:$I$12,0)),"$")&amp;IF(G556=INT(G556),TEXT(G556,"0"),TEXT(G556,"0.00")))&amp;" "&amp;AG556)</f>
        <v/>
      </c>
      <c r="AI556" s="147">
        <f>IF(X556="","",X556*IFERROR(INDEX(Lists!$M$2:$M$12,MATCH(C556,Lists!$I$2:$I$12,0)),1)/Lists!$Q$2)</f>
        <v/>
      </c>
      <c r="AJ556" s="147">
        <f>IF(Y556="","",Y556*IFERROR(INDEX(Lists!$M$2:$M$12,MATCH(C556,Lists!$I$2:$I$12,0)),1)/Lists!$Q$2)</f>
        <v/>
      </c>
      <c r="AK556" s="105" t="n"/>
      <c r="AL556" s="105" t="n"/>
      <c r="AM556" s="105" t="n"/>
      <c r="AN556" s="105" t="n"/>
      <c r="AO556" s="106" t="n"/>
    </row>
    <row r="557" ht="18" customHeight="1" s="74">
      <c r="A557" s="147">
        <f>IF(OR(F557="",C557="",D557=""),"",IFERROR(INDEX(Lists!$J$2:$J$12,MATCH(C557,Lists!$I$2:$I$12,0)),"XX")&amp;"-"&amp;D557&amp;"-"&amp;TEXT(SUMPRODUCT(($C$2:C557=C557)*($D$2:D557=D557)),"0000"))</f>
        <v/>
      </c>
      <c r="B557" s="152" t="n"/>
      <c r="C557" s="152" t="n"/>
      <c r="D557" s="152" t="n"/>
      <c r="E557" s="150" t="n"/>
      <c r="F557" s="152" t="n"/>
      <c r="G557" s="152" t="n"/>
      <c r="H557" s="152" t="n"/>
      <c r="I557" s="152" t="n"/>
      <c r="J557" s="150" t="n"/>
      <c r="K557" s="150" t="n"/>
      <c r="L557" s="150" t="n"/>
      <c r="M557" s="152" t="n"/>
      <c r="N557" s="150" t="n"/>
      <c r="O557" s="150" t="n"/>
      <c r="P557" s="150" t="n"/>
      <c r="Q557" s="151" t="n"/>
      <c r="R557" s="150" t="n"/>
      <c r="S557" s="150" t="n"/>
      <c r="T557" s="150" t="n"/>
      <c r="U557" s="152" t="n"/>
      <c r="V557" s="150" t="n"/>
      <c r="W557" s="150" t="n"/>
      <c r="X557" s="150" t="n"/>
      <c r="Y557" s="150" t="n"/>
      <c r="Z557" s="150" t="n"/>
      <c r="AA557" s="150" t="n"/>
      <c r="AB557" s="150" t="n"/>
      <c r="AC557" s="150" t="n"/>
      <c r="AD557" s="150" t="n"/>
      <c r="AE557" s="150" t="n"/>
      <c r="AF557" s="150" t="n"/>
      <c r="AG557" s="147">
        <f>IF(OR(C557="",G557="",G557=0),"",IFERROR(INDEX(Lists!$K$2:$K$12,MATCH(C557,Lists!$I$2:$I$12,0)),"AUD"))</f>
        <v/>
      </c>
      <c r="AH557" s="147">
        <f>IF(OR(G557="",G557=0),"",IF(G557&lt;1,TEXT(G557*100,"0")&amp;IFERROR(INDEX(Lists!$U$2:$U$12,MATCH(C557,Lists!$I$2:$I$12,0)),"c"),IFERROR(INDEX(Lists!$L$2:$L$12,MATCH(C557,Lists!$I$2:$I$12,0)),"$")&amp;IF(G557=INT(G557),TEXT(G557,"0"),TEXT(G557,"0.00")))&amp;" "&amp;AG557)</f>
        <v/>
      </c>
      <c r="AI557" s="147">
        <f>IF(X557="","",X557*IFERROR(INDEX(Lists!$M$2:$M$12,MATCH(C557,Lists!$I$2:$I$12,0)),1)/Lists!$Q$2)</f>
        <v/>
      </c>
      <c r="AJ557" s="147">
        <f>IF(Y557="","",Y557*IFERROR(INDEX(Lists!$M$2:$M$12,MATCH(C557,Lists!$I$2:$I$12,0)),1)/Lists!$Q$2)</f>
        <v/>
      </c>
      <c r="AK557" s="105" t="n"/>
      <c r="AL557" s="105" t="n"/>
      <c r="AM557" s="105" t="n"/>
      <c r="AN557" s="105" t="n"/>
      <c r="AO557" s="106" t="n"/>
    </row>
    <row r="558" ht="18" customHeight="1" s="74">
      <c r="A558" s="147">
        <f>IF(OR(F558="",C558="",D558=""),"",IFERROR(INDEX(Lists!$J$2:$J$12,MATCH(C558,Lists!$I$2:$I$12,0)),"XX")&amp;"-"&amp;D558&amp;"-"&amp;TEXT(SUMPRODUCT(($C$2:C558=C558)*($D$2:D558=D558)),"0000"))</f>
        <v/>
      </c>
      <c r="B558" s="152" t="n"/>
      <c r="C558" s="152" t="n"/>
      <c r="D558" s="152" t="n"/>
      <c r="E558" s="150" t="n"/>
      <c r="F558" s="152" t="n"/>
      <c r="G558" s="152" t="n"/>
      <c r="H558" s="152" t="n"/>
      <c r="I558" s="152" t="n"/>
      <c r="J558" s="150" t="n"/>
      <c r="K558" s="150" t="n"/>
      <c r="L558" s="150" t="n"/>
      <c r="M558" s="152" t="n"/>
      <c r="N558" s="150" t="n"/>
      <c r="O558" s="150" t="n"/>
      <c r="P558" s="150" t="n"/>
      <c r="Q558" s="151" t="n"/>
      <c r="R558" s="150" t="n"/>
      <c r="S558" s="150" t="n"/>
      <c r="T558" s="150" t="n"/>
      <c r="U558" s="152" t="n"/>
      <c r="V558" s="150" t="n"/>
      <c r="W558" s="150" t="n"/>
      <c r="X558" s="150" t="n"/>
      <c r="Y558" s="150" t="n"/>
      <c r="Z558" s="150" t="n"/>
      <c r="AA558" s="150" t="n"/>
      <c r="AB558" s="150" t="n"/>
      <c r="AC558" s="150" t="n"/>
      <c r="AD558" s="150" t="n"/>
      <c r="AE558" s="150" t="n"/>
      <c r="AF558" s="150" t="n"/>
      <c r="AG558" s="147">
        <f>IF(OR(C558="",G558="",G558=0),"",IFERROR(INDEX(Lists!$K$2:$K$12,MATCH(C558,Lists!$I$2:$I$12,0)),"AUD"))</f>
        <v/>
      </c>
      <c r="AH558" s="147">
        <f>IF(OR(G558="",G558=0),"",IF(G558&lt;1,TEXT(G558*100,"0")&amp;IFERROR(INDEX(Lists!$U$2:$U$12,MATCH(C558,Lists!$I$2:$I$12,0)),"c"),IFERROR(INDEX(Lists!$L$2:$L$12,MATCH(C558,Lists!$I$2:$I$12,0)),"$")&amp;IF(G558=INT(G558),TEXT(G558,"0"),TEXT(G558,"0.00")))&amp;" "&amp;AG558)</f>
        <v/>
      </c>
      <c r="AI558" s="147">
        <f>IF(X558="","",X558*IFERROR(INDEX(Lists!$M$2:$M$12,MATCH(C558,Lists!$I$2:$I$12,0)),1)/Lists!$Q$2)</f>
        <v/>
      </c>
      <c r="AJ558" s="147">
        <f>IF(Y558="","",Y558*IFERROR(INDEX(Lists!$M$2:$M$12,MATCH(C558,Lists!$I$2:$I$12,0)),1)/Lists!$Q$2)</f>
        <v/>
      </c>
      <c r="AK558" s="105" t="n"/>
      <c r="AL558" s="105" t="n"/>
      <c r="AM558" s="105" t="n"/>
      <c r="AN558" s="105" t="n"/>
      <c r="AO558" s="106" t="n"/>
    </row>
    <row r="559" ht="18" customHeight="1" s="74">
      <c r="A559" s="147">
        <f>IF(OR(F559="",C559="",D559=""),"",IFERROR(INDEX(Lists!$J$2:$J$12,MATCH(C559,Lists!$I$2:$I$12,0)),"XX")&amp;"-"&amp;D559&amp;"-"&amp;TEXT(SUMPRODUCT(($C$2:C559=C559)*($D$2:D559=D559)),"0000"))</f>
        <v/>
      </c>
      <c r="B559" s="152" t="n"/>
      <c r="C559" s="152" t="n"/>
      <c r="D559" s="152" t="n"/>
      <c r="E559" s="150" t="n"/>
      <c r="F559" s="152" t="n"/>
      <c r="G559" s="152" t="n"/>
      <c r="H559" s="152" t="n"/>
      <c r="I559" s="152" t="n"/>
      <c r="J559" s="150" t="n"/>
      <c r="K559" s="150" t="n"/>
      <c r="L559" s="150" t="n"/>
      <c r="M559" s="152" t="n"/>
      <c r="N559" s="150" t="n"/>
      <c r="O559" s="150" t="n"/>
      <c r="P559" s="150" t="n"/>
      <c r="Q559" s="151" t="n"/>
      <c r="R559" s="150" t="n"/>
      <c r="S559" s="150" t="n"/>
      <c r="T559" s="150" t="n"/>
      <c r="U559" s="152" t="n"/>
      <c r="V559" s="150" t="n"/>
      <c r="W559" s="150" t="n"/>
      <c r="X559" s="150" t="n"/>
      <c r="Y559" s="150" t="n"/>
      <c r="Z559" s="150" t="n"/>
      <c r="AA559" s="150" t="n"/>
      <c r="AB559" s="150" t="n"/>
      <c r="AC559" s="150" t="n"/>
      <c r="AD559" s="150" t="n"/>
      <c r="AE559" s="150" t="n"/>
      <c r="AF559" s="150" t="n"/>
      <c r="AG559" s="147">
        <f>IF(OR(C559="",G559="",G559=0),"",IFERROR(INDEX(Lists!$K$2:$K$12,MATCH(C559,Lists!$I$2:$I$12,0)),"AUD"))</f>
        <v/>
      </c>
      <c r="AH559" s="147">
        <f>IF(OR(G559="",G559=0),"",IF(G559&lt;1,TEXT(G559*100,"0")&amp;IFERROR(INDEX(Lists!$U$2:$U$12,MATCH(C559,Lists!$I$2:$I$12,0)),"c"),IFERROR(INDEX(Lists!$L$2:$L$12,MATCH(C559,Lists!$I$2:$I$12,0)),"$")&amp;IF(G559=INT(G559),TEXT(G559,"0"),TEXT(G559,"0.00")))&amp;" "&amp;AG559)</f>
        <v/>
      </c>
      <c r="AI559" s="147">
        <f>IF(X559="","",X559*IFERROR(INDEX(Lists!$M$2:$M$12,MATCH(C559,Lists!$I$2:$I$12,0)),1)/Lists!$Q$2)</f>
        <v/>
      </c>
      <c r="AJ559" s="147">
        <f>IF(Y559="","",Y559*IFERROR(INDEX(Lists!$M$2:$M$12,MATCH(C559,Lists!$I$2:$I$12,0)),1)/Lists!$Q$2)</f>
        <v/>
      </c>
      <c r="AK559" s="105" t="n"/>
      <c r="AL559" s="105" t="n"/>
      <c r="AM559" s="105" t="n"/>
      <c r="AN559" s="105" t="n"/>
      <c r="AO559" s="106" t="n"/>
    </row>
    <row r="560" ht="18" customHeight="1" s="74">
      <c r="A560" s="147">
        <f>IF(OR(F560="",C560="",D560=""),"",IFERROR(INDEX(Lists!$J$2:$J$12,MATCH(C560,Lists!$I$2:$I$12,0)),"XX")&amp;"-"&amp;D560&amp;"-"&amp;TEXT(SUMPRODUCT(($C$2:C560=C560)*($D$2:D560=D560)),"0000"))</f>
        <v/>
      </c>
      <c r="B560" s="152" t="n"/>
      <c r="C560" s="152" t="n"/>
      <c r="D560" s="152" t="n"/>
      <c r="E560" s="150" t="n"/>
      <c r="F560" s="152" t="n"/>
      <c r="G560" s="152" t="n"/>
      <c r="H560" s="152" t="n"/>
      <c r="I560" s="152" t="n"/>
      <c r="J560" s="150" t="n"/>
      <c r="K560" s="150" t="n"/>
      <c r="L560" s="150" t="n"/>
      <c r="M560" s="152" t="n"/>
      <c r="N560" s="150" t="n"/>
      <c r="O560" s="150" t="n"/>
      <c r="P560" s="150" t="n"/>
      <c r="Q560" s="151" t="n"/>
      <c r="R560" s="150" t="n"/>
      <c r="S560" s="150" t="n"/>
      <c r="T560" s="150" t="n"/>
      <c r="U560" s="152" t="n"/>
      <c r="V560" s="150" t="n"/>
      <c r="W560" s="150" t="n"/>
      <c r="X560" s="150" t="n"/>
      <c r="Y560" s="150" t="n"/>
      <c r="Z560" s="150" t="n"/>
      <c r="AA560" s="150" t="n"/>
      <c r="AB560" s="150" t="n"/>
      <c r="AC560" s="150" t="n"/>
      <c r="AD560" s="150" t="n"/>
      <c r="AE560" s="150" t="n"/>
      <c r="AF560" s="150" t="n"/>
      <c r="AG560" s="147">
        <f>IF(OR(C560="",G560="",G560=0),"",IFERROR(INDEX(Lists!$K$2:$K$12,MATCH(C560,Lists!$I$2:$I$12,0)),"AUD"))</f>
        <v/>
      </c>
      <c r="AH560" s="147">
        <f>IF(OR(G560="",G560=0),"",IF(G560&lt;1,TEXT(G560*100,"0")&amp;IFERROR(INDEX(Lists!$U$2:$U$12,MATCH(C560,Lists!$I$2:$I$12,0)),"c"),IFERROR(INDEX(Lists!$L$2:$L$12,MATCH(C560,Lists!$I$2:$I$12,0)),"$")&amp;IF(G560=INT(G560),TEXT(G560,"0"),TEXT(G560,"0.00")))&amp;" "&amp;AG560)</f>
        <v/>
      </c>
      <c r="AI560" s="147">
        <f>IF(X560="","",X560*IFERROR(INDEX(Lists!$M$2:$M$12,MATCH(C560,Lists!$I$2:$I$12,0)),1)/Lists!$Q$2)</f>
        <v/>
      </c>
      <c r="AJ560" s="147">
        <f>IF(Y560="","",Y560*IFERROR(INDEX(Lists!$M$2:$M$12,MATCH(C560,Lists!$I$2:$I$12,0)),1)/Lists!$Q$2)</f>
        <v/>
      </c>
      <c r="AK560" s="105" t="n"/>
      <c r="AL560" s="105" t="n"/>
      <c r="AM560" s="105" t="n"/>
      <c r="AN560" s="105" t="n"/>
      <c r="AO560" s="106" t="n"/>
    </row>
    <row r="561" ht="18" customHeight="1" s="74">
      <c r="A561" s="147">
        <f>IF(OR(F561="",C561="",D561=""),"",IFERROR(INDEX(Lists!$J$2:$J$12,MATCH(C561,Lists!$I$2:$I$12,0)),"XX")&amp;"-"&amp;D561&amp;"-"&amp;TEXT(SUMPRODUCT(($C$2:C561=C561)*($D$2:D561=D561)),"0000"))</f>
        <v/>
      </c>
      <c r="B561" s="152" t="n"/>
      <c r="C561" s="152" t="n"/>
      <c r="D561" s="152" t="n"/>
      <c r="E561" s="150" t="n"/>
      <c r="F561" s="152" t="n"/>
      <c r="G561" s="152" t="n"/>
      <c r="H561" s="152" t="n"/>
      <c r="I561" s="152" t="n"/>
      <c r="J561" s="150" t="n"/>
      <c r="K561" s="150" t="n"/>
      <c r="L561" s="150" t="n"/>
      <c r="M561" s="152" t="n"/>
      <c r="N561" s="150" t="n"/>
      <c r="O561" s="150" t="n"/>
      <c r="P561" s="150" t="n"/>
      <c r="Q561" s="151" t="n"/>
      <c r="R561" s="150" t="n"/>
      <c r="S561" s="150" t="n"/>
      <c r="T561" s="150" t="n"/>
      <c r="U561" s="152" t="n"/>
      <c r="V561" s="150" t="n"/>
      <c r="W561" s="150" t="n"/>
      <c r="X561" s="150" t="n"/>
      <c r="Y561" s="150" t="n"/>
      <c r="Z561" s="150" t="n"/>
      <c r="AA561" s="150" t="n"/>
      <c r="AB561" s="150" t="n"/>
      <c r="AC561" s="150" t="n"/>
      <c r="AD561" s="150" t="n"/>
      <c r="AE561" s="150" t="n"/>
      <c r="AF561" s="150" t="n"/>
      <c r="AG561" s="147">
        <f>IF(OR(C561="",G561="",G561=0),"",IFERROR(INDEX(Lists!$K$2:$K$12,MATCH(C561,Lists!$I$2:$I$12,0)),"AUD"))</f>
        <v/>
      </c>
      <c r="AH561" s="147">
        <f>IF(OR(G561="",G561=0),"",IF(G561&lt;1,TEXT(G561*100,"0")&amp;IFERROR(INDEX(Lists!$U$2:$U$12,MATCH(C561,Lists!$I$2:$I$12,0)),"c"),IFERROR(INDEX(Lists!$L$2:$L$12,MATCH(C561,Lists!$I$2:$I$12,0)),"$")&amp;IF(G561=INT(G561),TEXT(G561,"0"),TEXT(G561,"0.00")))&amp;" "&amp;AG561)</f>
        <v/>
      </c>
      <c r="AI561" s="147">
        <f>IF(X561="","",X561*IFERROR(INDEX(Lists!$M$2:$M$12,MATCH(C561,Lists!$I$2:$I$12,0)),1)/Lists!$Q$2)</f>
        <v/>
      </c>
      <c r="AJ561" s="147">
        <f>IF(Y561="","",Y561*IFERROR(INDEX(Lists!$M$2:$M$12,MATCH(C561,Lists!$I$2:$I$12,0)),1)/Lists!$Q$2)</f>
        <v/>
      </c>
      <c r="AK561" s="105" t="n"/>
      <c r="AL561" s="105" t="n"/>
      <c r="AM561" s="105" t="n"/>
      <c r="AN561" s="105" t="n"/>
      <c r="AO561" s="106" t="n"/>
    </row>
    <row r="562" ht="18" customHeight="1" s="74">
      <c r="A562" s="147">
        <f>IF(OR(F562="",C562="",D562=""),"",IFERROR(INDEX(Lists!$J$2:$J$12,MATCH(C562,Lists!$I$2:$I$12,0)),"XX")&amp;"-"&amp;D562&amp;"-"&amp;TEXT(SUMPRODUCT(($C$2:C562=C562)*($D$2:D562=D562)),"0000"))</f>
        <v/>
      </c>
      <c r="B562" s="152" t="n"/>
      <c r="C562" s="152" t="n"/>
      <c r="D562" s="152" t="n"/>
      <c r="E562" s="150" t="n"/>
      <c r="F562" s="152" t="n"/>
      <c r="G562" s="152" t="n"/>
      <c r="H562" s="152" t="n"/>
      <c r="I562" s="152" t="n"/>
      <c r="J562" s="150" t="n"/>
      <c r="K562" s="150" t="n"/>
      <c r="L562" s="150" t="n"/>
      <c r="M562" s="152" t="n"/>
      <c r="N562" s="150" t="n"/>
      <c r="O562" s="150" t="n"/>
      <c r="P562" s="150" t="n"/>
      <c r="Q562" s="151" t="n"/>
      <c r="R562" s="150" t="n"/>
      <c r="S562" s="150" t="n"/>
      <c r="T562" s="150" t="n"/>
      <c r="U562" s="152" t="n"/>
      <c r="V562" s="150" t="n"/>
      <c r="W562" s="150" t="n"/>
      <c r="X562" s="150" t="n"/>
      <c r="Y562" s="150" t="n"/>
      <c r="Z562" s="150" t="n"/>
      <c r="AA562" s="150" t="n"/>
      <c r="AB562" s="150" t="n"/>
      <c r="AC562" s="150" t="n"/>
      <c r="AD562" s="150" t="n"/>
      <c r="AE562" s="150" t="n"/>
      <c r="AF562" s="150" t="n"/>
      <c r="AG562" s="147">
        <f>IF(OR(C562="",G562="",G562=0),"",IFERROR(INDEX(Lists!$K$2:$K$12,MATCH(C562,Lists!$I$2:$I$12,0)),"AUD"))</f>
        <v/>
      </c>
      <c r="AH562" s="147">
        <f>IF(OR(G562="",G562=0),"",IF(G562&lt;1,TEXT(G562*100,"0")&amp;IFERROR(INDEX(Lists!$U$2:$U$12,MATCH(C562,Lists!$I$2:$I$12,0)),"c"),IFERROR(INDEX(Lists!$L$2:$L$12,MATCH(C562,Lists!$I$2:$I$12,0)),"$")&amp;IF(G562=INT(G562),TEXT(G562,"0"),TEXT(G562,"0.00")))&amp;" "&amp;AG562)</f>
        <v/>
      </c>
      <c r="AI562" s="147">
        <f>IF(X562="","",X562*IFERROR(INDEX(Lists!$M$2:$M$12,MATCH(C562,Lists!$I$2:$I$12,0)),1)/Lists!$Q$2)</f>
        <v/>
      </c>
      <c r="AJ562" s="147">
        <f>IF(Y562="","",Y562*IFERROR(INDEX(Lists!$M$2:$M$12,MATCH(C562,Lists!$I$2:$I$12,0)),1)/Lists!$Q$2)</f>
        <v/>
      </c>
      <c r="AK562" s="105" t="n"/>
      <c r="AL562" s="105" t="n"/>
      <c r="AM562" s="105" t="n"/>
      <c r="AN562" s="105" t="n"/>
      <c r="AO562" s="106" t="n"/>
    </row>
    <row r="563" ht="18" customHeight="1" s="74">
      <c r="A563" s="147">
        <f>IF(OR(F563="",C563="",D563=""),"",IFERROR(INDEX(Lists!$J$2:$J$12,MATCH(C563,Lists!$I$2:$I$12,0)),"XX")&amp;"-"&amp;D563&amp;"-"&amp;TEXT(SUMPRODUCT(($C$2:C563=C563)*($D$2:D563=D563)),"0000"))</f>
        <v/>
      </c>
      <c r="B563" s="152" t="n"/>
      <c r="C563" s="152" t="n"/>
      <c r="D563" s="152" t="n"/>
      <c r="E563" s="150" t="n"/>
      <c r="F563" s="152" t="n"/>
      <c r="G563" s="152" t="n"/>
      <c r="H563" s="152" t="n"/>
      <c r="I563" s="152" t="n"/>
      <c r="J563" s="150" t="n"/>
      <c r="K563" s="150" t="n"/>
      <c r="L563" s="150" t="n"/>
      <c r="M563" s="152" t="n"/>
      <c r="N563" s="150" t="n"/>
      <c r="O563" s="150" t="n"/>
      <c r="P563" s="150" t="n"/>
      <c r="Q563" s="151" t="n"/>
      <c r="R563" s="150" t="n"/>
      <c r="S563" s="150" t="n"/>
      <c r="T563" s="150" t="n"/>
      <c r="U563" s="152" t="n"/>
      <c r="V563" s="150" t="n"/>
      <c r="W563" s="150" t="n"/>
      <c r="X563" s="150" t="n"/>
      <c r="Y563" s="150" t="n"/>
      <c r="Z563" s="150" t="n"/>
      <c r="AA563" s="150" t="n"/>
      <c r="AB563" s="150" t="n"/>
      <c r="AC563" s="150" t="n"/>
      <c r="AD563" s="150" t="n"/>
      <c r="AE563" s="150" t="n"/>
      <c r="AF563" s="150" t="n"/>
      <c r="AG563" s="147">
        <f>IF(OR(C563="",G563="",G563=0),"",IFERROR(INDEX(Lists!$K$2:$K$12,MATCH(C563,Lists!$I$2:$I$12,0)),"AUD"))</f>
        <v/>
      </c>
      <c r="AH563" s="147">
        <f>IF(OR(G563="",G563=0),"",IF(G563&lt;1,TEXT(G563*100,"0")&amp;IFERROR(INDEX(Lists!$U$2:$U$12,MATCH(C563,Lists!$I$2:$I$12,0)),"c"),IFERROR(INDEX(Lists!$L$2:$L$12,MATCH(C563,Lists!$I$2:$I$12,0)),"$")&amp;IF(G563=INT(G563),TEXT(G563,"0"),TEXT(G563,"0.00")))&amp;" "&amp;AG563)</f>
        <v/>
      </c>
      <c r="AI563" s="147">
        <f>IF(X563="","",X563*IFERROR(INDEX(Lists!$M$2:$M$12,MATCH(C563,Lists!$I$2:$I$12,0)),1)/Lists!$Q$2)</f>
        <v/>
      </c>
      <c r="AJ563" s="147">
        <f>IF(Y563="","",Y563*IFERROR(INDEX(Lists!$M$2:$M$12,MATCH(C563,Lists!$I$2:$I$12,0)),1)/Lists!$Q$2)</f>
        <v/>
      </c>
      <c r="AK563" s="105" t="n"/>
      <c r="AL563" s="105" t="n"/>
      <c r="AM563" s="105" t="n"/>
      <c r="AN563" s="105" t="n"/>
      <c r="AO563" s="106" t="n"/>
    </row>
    <row r="564" ht="18" customHeight="1" s="74">
      <c r="A564" s="147">
        <f>IF(OR(F564="",C564="",D564=""),"",IFERROR(INDEX(Lists!$J$2:$J$12,MATCH(C564,Lists!$I$2:$I$12,0)),"XX")&amp;"-"&amp;D564&amp;"-"&amp;TEXT(SUMPRODUCT(($C$2:C564=C564)*($D$2:D564=D564)),"0000"))</f>
        <v/>
      </c>
      <c r="B564" s="152" t="n"/>
      <c r="C564" s="152" t="n"/>
      <c r="D564" s="152" t="n"/>
      <c r="E564" s="150" t="n"/>
      <c r="F564" s="152" t="n"/>
      <c r="G564" s="152" t="n"/>
      <c r="H564" s="152" t="n"/>
      <c r="I564" s="152" t="n"/>
      <c r="J564" s="150" t="n"/>
      <c r="K564" s="150" t="n"/>
      <c r="L564" s="150" t="n"/>
      <c r="M564" s="152" t="n"/>
      <c r="N564" s="150" t="n"/>
      <c r="O564" s="150" t="n"/>
      <c r="P564" s="150" t="n"/>
      <c r="Q564" s="151" t="n"/>
      <c r="R564" s="150" t="n"/>
      <c r="S564" s="150" t="n"/>
      <c r="T564" s="150" t="n"/>
      <c r="U564" s="152" t="n"/>
      <c r="V564" s="150" t="n"/>
      <c r="W564" s="150" t="n"/>
      <c r="X564" s="150" t="n"/>
      <c r="Y564" s="150" t="n"/>
      <c r="Z564" s="150" t="n"/>
      <c r="AA564" s="150" t="n"/>
      <c r="AB564" s="150" t="n"/>
      <c r="AC564" s="150" t="n"/>
      <c r="AD564" s="150" t="n"/>
      <c r="AE564" s="150" t="n"/>
      <c r="AF564" s="150" t="n"/>
      <c r="AG564" s="147">
        <f>IF(OR(C564="",G564="",G564=0),"",IFERROR(INDEX(Lists!$K$2:$K$12,MATCH(C564,Lists!$I$2:$I$12,0)),"AUD"))</f>
        <v/>
      </c>
      <c r="AH564" s="147">
        <f>IF(OR(G564="",G564=0),"",IF(G564&lt;1,TEXT(G564*100,"0")&amp;IFERROR(INDEX(Lists!$U$2:$U$12,MATCH(C564,Lists!$I$2:$I$12,0)),"c"),IFERROR(INDEX(Lists!$L$2:$L$12,MATCH(C564,Lists!$I$2:$I$12,0)),"$")&amp;IF(G564=INT(G564),TEXT(G564,"0"),TEXT(G564,"0.00")))&amp;" "&amp;AG564)</f>
        <v/>
      </c>
      <c r="AI564" s="147">
        <f>IF(X564="","",X564*IFERROR(INDEX(Lists!$M$2:$M$12,MATCH(C564,Lists!$I$2:$I$12,0)),1)/Lists!$Q$2)</f>
        <v/>
      </c>
      <c r="AJ564" s="147">
        <f>IF(Y564="","",Y564*IFERROR(INDEX(Lists!$M$2:$M$12,MATCH(C564,Lists!$I$2:$I$12,0)),1)/Lists!$Q$2)</f>
        <v/>
      </c>
      <c r="AK564" s="105" t="n"/>
      <c r="AL564" s="105" t="n"/>
      <c r="AM564" s="105" t="n"/>
      <c r="AN564" s="105" t="n"/>
      <c r="AO564" s="106" t="n"/>
    </row>
    <row r="565" ht="18" customHeight="1" s="74">
      <c r="A565" s="147">
        <f>IF(OR(F565="",C565="",D565=""),"",IFERROR(INDEX(Lists!$J$2:$J$12,MATCH(C565,Lists!$I$2:$I$12,0)),"XX")&amp;"-"&amp;D565&amp;"-"&amp;TEXT(SUMPRODUCT(($C$2:C565=C565)*($D$2:D565=D565)),"0000"))</f>
        <v/>
      </c>
      <c r="B565" s="152" t="n"/>
      <c r="C565" s="152" t="n"/>
      <c r="D565" s="152" t="n"/>
      <c r="E565" s="150" t="n"/>
      <c r="F565" s="152" t="n"/>
      <c r="G565" s="152" t="n"/>
      <c r="H565" s="152" t="n"/>
      <c r="I565" s="152" t="n"/>
      <c r="J565" s="150" t="n"/>
      <c r="K565" s="150" t="n"/>
      <c r="L565" s="150" t="n"/>
      <c r="M565" s="152" t="n"/>
      <c r="N565" s="150" t="n"/>
      <c r="O565" s="150" t="n"/>
      <c r="P565" s="150" t="n"/>
      <c r="Q565" s="151" t="n"/>
      <c r="R565" s="150" t="n"/>
      <c r="S565" s="150" t="n"/>
      <c r="T565" s="150" t="n"/>
      <c r="U565" s="152" t="n"/>
      <c r="V565" s="150" t="n"/>
      <c r="W565" s="150" t="n"/>
      <c r="X565" s="150" t="n"/>
      <c r="Y565" s="150" t="n"/>
      <c r="Z565" s="150" t="n"/>
      <c r="AA565" s="150" t="n"/>
      <c r="AB565" s="150" t="n"/>
      <c r="AC565" s="150" t="n"/>
      <c r="AD565" s="150" t="n"/>
      <c r="AE565" s="150" t="n"/>
      <c r="AF565" s="150" t="n"/>
      <c r="AG565" s="147">
        <f>IF(OR(C565="",G565="",G565=0),"",IFERROR(INDEX(Lists!$K$2:$K$12,MATCH(C565,Lists!$I$2:$I$12,0)),"AUD"))</f>
        <v/>
      </c>
      <c r="AH565" s="147">
        <f>IF(OR(G565="",G565=0),"",IF(G565&lt;1,TEXT(G565*100,"0")&amp;IFERROR(INDEX(Lists!$U$2:$U$12,MATCH(C565,Lists!$I$2:$I$12,0)),"c"),IFERROR(INDEX(Lists!$L$2:$L$12,MATCH(C565,Lists!$I$2:$I$12,0)),"$")&amp;IF(G565=INT(G565),TEXT(G565,"0"),TEXT(G565,"0.00")))&amp;" "&amp;AG565)</f>
        <v/>
      </c>
      <c r="AI565" s="147">
        <f>IF(X565="","",X565*IFERROR(INDEX(Lists!$M$2:$M$12,MATCH(C565,Lists!$I$2:$I$12,0)),1)/Lists!$Q$2)</f>
        <v/>
      </c>
      <c r="AJ565" s="147">
        <f>IF(Y565="","",Y565*IFERROR(INDEX(Lists!$M$2:$M$12,MATCH(C565,Lists!$I$2:$I$12,0)),1)/Lists!$Q$2)</f>
        <v/>
      </c>
      <c r="AK565" s="105" t="n"/>
      <c r="AL565" s="105" t="n"/>
      <c r="AM565" s="105" t="n"/>
      <c r="AN565" s="105" t="n"/>
      <c r="AO565" s="106" t="n"/>
    </row>
    <row r="566" ht="18" customHeight="1" s="74">
      <c r="A566" s="147">
        <f>IF(OR(F566="",C566="",D566=""),"",IFERROR(INDEX(Lists!$J$2:$J$12,MATCH(C566,Lists!$I$2:$I$12,0)),"XX")&amp;"-"&amp;D566&amp;"-"&amp;TEXT(SUMPRODUCT(($C$2:C566=C566)*($D$2:D566=D566)),"0000"))</f>
        <v/>
      </c>
      <c r="B566" s="152" t="n"/>
      <c r="C566" s="152" t="n"/>
      <c r="D566" s="152" t="n"/>
      <c r="E566" s="150" t="n"/>
      <c r="F566" s="152" t="n"/>
      <c r="G566" s="152" t="n"/>
      <c r="H566" s="152" t="n"/>
      <c r="I566" s="152" t="n"/>
      <c r="J566" s="150" t="n"/>
      <c r="K566" s="150" t="n"/>
      <c r="L566" s="150" t="n"/>
      <c r="M566" s="152" t="n"/>
      <c r="N566" s="150" t="n"/>
      <c r="O566" s="150" t="n"/>
      <c r="P566" s="150" t="n"/>
      <c r="Q566" s="151" t="n"/>
      <c r="R566" s="150" t="n"/>
      <c r="S566" s="150" t="n"/>
      <c r="T566" s="150" t="n"/>
      <c r="U566" s="152" t="n"/>
      <c r="V566" s="150" t="n"/>
      <c r="W566" s="150" t="n"/>
      <c r="X566" s="150" t="n"/>
      <c r="Y566" s="150" t="n"/>
      <c r="Z566" s="150" t="n"/>
      <c r="AA566" s="150" t="n"/>
      <c r="AB566" s="150" t="n"/>
      <c r="AC566" s="150" t="n"/>
      <c r="AD566" s="150" t="n"/>
      <c r="AE566" s="150" t="n"/>
      <c r="AF566" s="150" t="n"/>
      <c r="AG566" s="147">
        <f>IF(OR(C566="",G566="",G566=0),"",IFERROR(INDEX(Lists!$K$2:$K$12,MATCH(C566,Lists!$I$2:$I$12,0)),"AUD"))</f>
        <v/>
      </c>
      <c r="AH566" s="147">
        <f>IF(OR(G566="",G566=0),"",IF(G566&lt;1,TEXT(G566*100,"0")&amp;IFERROR(INDEX(Lists!$U$2:$U$12,MATCH(C566,Lists!$I$2:$I$12,0)),"c"),IFERROR(INDEX(Lists!$L$2:$L$12,MATCH(C566,Lists!$I$2:$I$12,0)),"$")&amp;IF(G566=INT(G566),TEXT(G566,"0"),TEXT(G566,"0.00")))&amp;" "&amp;AG566)</f>
        <v/>
      </c>
      <c r="AI566" s="147">
        <f>IF(X566="","",X566*IFERROR(INDEX(Lists!$M$2:$M$12,MATCH(C566,Lists!$I$2:$I$12,0)),1)/Lists!$Q$2)</f>
        <v/>
      </c>
      <c r="AJ566" s="147">
        <f>IF(Y566="","",Y566*IFERROR(INDEX(Lists!$M$2:$M$12,MATCH(C566,Lists!$I$2:$I$12,0)),1)/Lists!$Q$2)</f>
        <v/>
      </c>
      <c r="AK566" s="105" t="n"/>
      <c r="AL566" s="105" t="n"/>
      <c r="AM566" s="105" t="n"/>
      <c r="AN566" s="105" t="n"/>
      <c r="AO566" s="106" t="n"/>
    </row>
    <row r="567" ht="18" customHeight="1" s="74">
      <c r="A567" s="147">
        <f>IF(OR(F567="",C567="",D567=""),"",IFERROR(INDEX(Lists!$J$2:$J$12,MATCH(C567,Lists!$I$2:$I$12,0)),"XX")&amp;"-"&amp;D567&amp;"-"&amp;TEXT(SUMPRODUCT(($C$2:C567=C567)*($D$2:D567=D567)),"0000"))</f>
        <v/>
      </c>
      <c r="B567" s="152" t="n"/>
      <c r="C567" s="152" t="n"/>
      <c r="D567" s="152" t="n"/>
      <c r="E567" s="150" t="n"/>
      <c r="F567" s="152" t="n"/>
      <c r="G567" s="152" t="n"/>
      <c r="H567" s="152" t="n"/>
      <c r="I567" s="152" t="n"/>
      <c r="J567" s="150" t="n"/>
      <c r="K567" s="150" t="n"/>
      <c r="L567" s="150" t="n"/>
      <c r="M567" s="152" t="n"/>
      <c r="N567" s="150" t="n"/>
      <c r="O567" s="150" t="n"/>
      <c r="P567" s="150" t="n"/>
      <c r="Q567" s="151" t="n"/>
      <c r="R567" s="150" t="n"/>
      <c r="S567" s="150" t="n"/>
      <c r="T567" s="150" t="n"/>
      <c r="U567" s="152" t="n"/>
      <c r="V567" s="150" t="n"/>
      <c r="W567" s="150" t="n"/>
      <c r="X567" s="150" t="n"/>
      <c r="Y567" s="150" t="n"/>
      <c r="Z567" s="150" t="n"/>
      <c r="AA567" s="150" t="n"/>
      <c r="AB567" s="150" t="n"/>
      <c r="AC567" s="150" t="n"/>
      <c r="AD567" s="150" t="n"/>
      <c r="AE567" s="150" t="n"/>
      <c r="AF567" s="150" t="n"/>
      <c r="AG567" s="147">
        <f>IF(OR(C567="",G567="",G567=0),"",IFERROR(INDEX(Lists!$K$2:$K$12,MATCH(C567,Lists!$I$2:$I$12,0)),"AUD"))</f>
        <v/>
      </c>
      <c r="AH567" s="147">
        <f>IF(OR(G567="",G567=0),"",IF(G567&lt;1,TEXT(G567*100,"0")&amp;IFERROR(INDEX(Lists!$U$2:$U$12,MATCH(C567,Lists!$I$2:$I$12,0)),"c"),IFERROR(INDEX(Lists!$L$2:$L$12,MATCH(C567,Lists!$I$2:$I$12,0)),"$")&amp;IF(G567=INT(G567),TEXT(G567,"0"),TEXT(G567,"0.00")))&amp;" "&amp;AG567)</f>
        <v/>
      </c>
      <c r="AI567" s="147">
        <f>IF(X567="","",X567*IFERROR(INDEX(Lists!$M$2:$M$12,MATCH(C567,Lists!$I$2:$I$12,0)),1)/Lists!$Q$2)</f>
        <v/>
      </c>
      <c r="AJ567" s="147">
        <f>IF(Y567="","",Y567*IFERROR(INDEX(Lists!$M$2:$M$12,MATCH(C567,Lists!$I$2:$I$12,0)),1)/Lists!$Q$2)</f>
        <v/>
      </c>
      <c r="AK567" s="105" t="n"/>
      <c r="AL567" s="105" t="n"/>
      <c r="AM567" s="105" t="n"/>
      <c r="AN567" s="105" t="n"/>
      <c r="AO567" s="106" t="n"/>
    </row>
    <row r="568" ht="18" customHeight="1" s="74">
      <c r="A568" s="147">
        <f>IF(OR(F568="",C568="",D568=""),"",IFERROR(INDEX(Lists!$J$2:$J$12,MATCH(C568,Lists!$I$2:$I$12,0)),"XX")&amp;"-"&amp;D568&amp;"-"&amp;TEXT(SUMPRODUCT(($C$2:C568=C568)*($D$2:D568=D568)),"0000"))</f>
        <v/>
      </c>
      <c r="B568" s="152" t="n"/>
      <c r="C568" s="152" t="n"/>
      <c r="D568" s="152" t="n"/>
      <c r="E568" s="150" t="n"/>
      <c r="F568" s="152" t="n"/>
      <c r="G568" s="152" t="n"/>
      <c r="H568" s="152" t="n"/>
      <c r="I568" s="152" t="n"/>
      <c r="J568" s="150" t="n"/>
      <c r="K568" s="150" t="n"/>
      <c r="L568" s="150" t="n"/>
      <c r="M568" s="152" t="n"/>
      <c r="N568" s="150" t="n"/>
      <c r="O568" s="150" t="n"/>
      <c r="P568" s="150" t="n"/>
      <c r="Q568" s="151" t="n"/>
      <c r="R568" s="150" t="n"/>
      <c r="S568" s="150" t="n"/>
      <c r="T568" s="150" t="n"/>
      <c r="U568" s="152" t="n"/>
      <c r="V568" s="150" t="n"/>
      <c r="W568" s="150" t="n"/>
      <c r="X568" s="150" t="n"/>
      <c r="Y568" s="150" t="n"/>
      <c r="Z568" s="150" t="n"/>
      <c r="AA568" s="150" t="n"/>
      <c r="AB568" s="150" t="n"/>
      <c r="AC568" s="150" t="n"/>
      <c r="AD568" s="150" t="n"/>
      <c r="AE568" s="150" t="n"/>
      <c r="AF568" s="150" t="n"/>
      <c r="AG568" s="147">
        <f>IF(OR(C568="",G568="",G568=0),"",IFERROR(INDEX(Lists!$K$2:$K$12,MATCH(C568,Lists!$I$2:$I$12,0)),"AUD"))</f>
        <v/>
      </c>
      <c r="AH568" s="147">
        <f>IF(OR(G568="",G568=0),"",IF(G568&lt;1,TEXT(G568*100,"0")&amp;IFERROR(INDEX(Lists!$U$2:$U$12,MATCH(C568,Lists!$I$2:$I$12,0)),"c"),IFERROR(INDEX(Lists!$L$2:$L$12,MATCH(C568,Lists!$I$2:$I$12,0)),"$")&amp;IF(G568=INT(G568),TEXT(G568,"0"),TEXT(G568,"0.00")))&amp;" "&amp;AG568)</f>
        <v/>
      </c>
      <c r="AI568" s="147">
        <f>IF(X568="","",X568*IFERROR(INDEX(Lists!$M$2:$M$12,MATCH(C568,Lists!$I$2:$I$12,0)),1)/Lists!$Q$2)</f>
        <v/>
      </c>
      <c r="AJ568" s="147">
        <f>IF(Y568="","",Y568*IFERROR(INDEX(Lists!$M$2:$M$12,MATCH(C568,Lists!$I$2:$I$12,0)),1)/Lists!$Q$2)</f>
        <v/>
      </c>
      <c r="AK568" s="105" t="n"/>
      <c r="AL568" s="105" t="n"/>
      <c r="AM568" s="105" t="n"/>
      <c r="AN568" s="105" t="n"/>
      <c r="AO568" s="106" t="n"/>
    </row>
    <row r="569" ht="18" customHeight="1" s="74">
      <c r="A569" s="147">
        <f>IF(OR(F569="",C569="",D569=""),"",IFERROR(INDEX(Lists!$J$2:$J$12,MATCH(C569,Lists!$I$2:$I$12,0)),"XX")&amp;"-"&amp;D569&amp;"-"&amp;TEXT(SUMPRODUCT(($C$2:C569=C569)*($D$2:D569=D569)),"0000"))</f>
        <v/>
      </c>
      <c r="B569" s="152" t="n"/>
      <c r="C569" s="152" t="n"/>
      <c r="D569" s="152" t="n"/>
      <c r="E569" s="150" t="n"/>
      <c r="F569" s="152" t="n"/>
      <c r="G569" s="152" t="n"/>
      <c r="H569" s="152" t="n"/>
      <c r="I569" s="152" t="n"/>
      <c r="J569" s="150" t="n"/>
      <c r="K569" s="150" t="n"/>
      <c r="L569" s="150" t="n"/>
      <c r="M569" s="152" t="n"/>
      <c r="N569" s="150" t="n"/>
      <c r="O569" s="150" t="n"/>
      <c r="P569" s="150" t="n"/>
      <c r="Q569" s="151" t="n"/>
      <c r="R569" s="150" t="n"/>
      <c r="S569" s="150" t="n"/>
      <c r="T569" s="150" t="n"/>
      <c r="U569" s="152" t="n"/>
      <c r="V569" s="150" t="n"/>
      <c r="W569" s="150" t="n"/>
      <c r="X569" s="150" t="n"/>
      <c r="Y569" s="150" t="n"/>
      <c r="Z569" s="150" t="n"/>
      <c r="AA569" s="150" t="n"/>
      <c r="AB569" s="150" t="n"/>
      <c r="AC569" s="150" t="n"/>
      <c r="AD569" s="150" t="n"/>
      <c r="AE569" s="150" t="n"/>
      <c r="AF569" s="150" t="n"/>
      <c r="AG569" s="147">
        <f>IF(OR(C569="",G569="",G569=0),"",IFERROR(INDEX(Lists!$K$2:$K$12,MATCH(C569,Lists!$I$2:$I$12,0)),"AUD"))</f>
        <v/>
      </c>
      <c r="AH569" s="147">
        <f>IF(OR(G569="",G569=0),"",IF(G569&lt;1,TEXT(G569*100,"0")&amp;IFERROR(INDEX(Lists!$U$2:$U$12,MATCH(C569,Lists!$I$2:$I$12,0)),"c"),IFERROR(INDEX(Lists!$L$2:$L$12,MATCH(C569,Lists!$I$2:$I$12,0)),"$")&amp;IF(G569=INT(G569),TEXT(G569,"0"),TEXT(G569,"0.00")))&amp;" "&amp;AG569)</f>
        <v/>
      </c>
      <c r="AI569" s="147">
        <f>IF(X569="","",X569*IFERROR(INDEX(Lists!$M$2:$M$12,MATCH(C569,Lists!$I$2:$I$12,0)),1)/Lists!$Q$2)</f>
        <v/>
      </c>
      <c r="AJ569" s="147">
        <f>IF(Y569="","",Y569*IFERROR(INDEX(Lists!$M$2:$M$12,MATCH(C569,Lists!$I$2:$I$12,0)),1)/Lists!$Q$2)</f>
        <v/>
      </c>
      <c r="AK569" s="105" t="n"/>
      <c r="AL569" s="105" t="n"/>
      <c r="AM569" s="105" t="n"/>
      <c r="AN569" s="105" t="n"/>
      <c r="AO569" s="106" t="n"/>
    </row>
    <row r="570" ht="18" customHeight="1" s="74">
      <c r="A570" s="147">
        <f>IF(OR(F570="",C570="",D570=""),"",IFERROR(INDEX(Lists!$J$2:$J$12,MATCH(C570,Lists!$I$2:$I$12,0)),"XX")&amp;"-"&amp;D570&amp;"-"&amp;TEXT(SUMPRODUCT(($C$2:C570=C570)*($D$2:D570=D570)),"0000"))</f>
        <v/>
      </c>
      <c r="B570" s="152" t="n"/>
      <c r="C570" s="152" t="n"/>
      <c r="D570" s="152" t="n"/>
      <c r="E570" s="150" t="n"/>
      <c r="F570" s="152" t="n"/>
      <c r="G570" s="152" t="n"/>
      <c r="H570" s="152" t="n"/>
      <c r="I570" s="152" t="n"/>
      <c r="J570" s="150" t="n"/>
      <c r="K570" s="150" t="n"/>
      <c r="L570" s="150" t="n"/>
      <c r="M570" s="152" t="n"/>
      <c r="N570" s="150" t="n"/>
      <c r="O570" s="150" t="n"/>
      <c r="P570" s="150" t="n"/>
      <c r="Q570" s="151" t="n"/>
      <c r="R570" s="150" t="n"/>
      <c r="S570" s="150" t="n"/>
      <c r="T570" s="150" t="n"/>
      <c r="U570" s="152" t="n"/>
      <c r="V570" s="150" t="n"/>
      <c r="W570" s="150" t="n"/>
      <c r="X570" s="150" t="n"/>
      <c r="Y570" s="150" t="n"/>
      <c r="Z570" s="150" t="n"/>
      <c r="AA570" s="150" t="n"/>
      <c r="AB570" s="150" t="n"/>
      <c r="AC570" s="150" t="n"/>
      <c r="AD570" s="150" t="n"/>
      <c r="AE570" s="150" t="n"/>
      <c r="AF570" s="150" t="n"/>
      <c r="AG570" s="147">
        <f>IF(OR(C570="",G570="",G570=0),"",IFERROR(INDEX(Lists!$K$2:$K$12,MATCH(C570,Lists!$I$2:$I$12,0)),"AUD"))</f>
        <v/>
      </c>
      <c r="AH570" s="147">
        <f>IF(OR(G570="",G570=0),"",IF(G570&lt;1,TEXT(G570*100,"0")&amp;IFERROR(INDEX(Lists!$U$2:$U$12,MATCH(C570,Lists!$I$2:$I$12,0)),"c"),IFERROR(INDEX(Lists!$L$2:$L$12,MATCH(C570,Lists!$I$2:$I$12,0)),"$")&amp;IF(G570=INT(G570),TEXT(G570,"0"),TEXT(G570,"0.00")))&amp;" "&amp;AG570)</f>
        <v/>
      </c>
      <c r="AI570" s="147">
        <f>IF(X570="","",X570*IFERROR(INDEX(Lists!$M$2:$M$12,MATCH(C570,Lists!$I$2:$I$12,0)),1)/Lists!$Q$2)</f>
        <v/>
      </c>
      <c r="AJ570" s="147">
        <f>IF(Y570="","",Y570*IFERROR(INDEX(Lists!$M$2:$M$12,MATCH(C570,Lists!$I$2:$I$12,0)),1)/Lists!$Q$2)</f>
        <v/>
      </c>
      <c r="AK570" s="105" t="n"/>
      <c r="AL570" s="105" t="n"/>
      <c r="AM570" s="105" t="n"/>
      <c r="AN570" s="105" t="n"/>
      <c r="AO570" s="106" t="n"/>
    </row>
    <row r="571" ht="18" customHeight="1" s="74">
      <c r="A571" s="147">
        <f>IF(OR(F571="",C571="",D571=""),"",IFERROR(INDEX(Lists!$J$2:$J$12,MATCH(C571,Lists!$I$2:$I$12,0)),"XX")&amp;"-"&amp;D571&amp;"-"&amp;TEXT(SUMPRODUCT(($C$2:C571=C571)*($D$2:D571=D571)),"0000"))</f>
        <v/>
      </c>
      <c r="B571" s="152" t="n"/>
      <c r="C571" s="152" t="n"/>
      <c r="D571" s="152" t="n"/>
      <c r="E571" s="150" t="n"/>
      <c r="F571" s="152" t="n"/>
      <c r="G571" s="152" t="n"/>
      <c r="H571" s="152" t="n"/>
      <c r="I571" s="152" t="n"/>
      <c r="J571" s="150" t="n"/>
      <c r="K571" s="150" t="n"/>
      <c r="L571" s="150" t="n"/>
      <c r="M571" s="152" t="n"/>
      <c r="N571" s="150" t="n"/>
      <c r="O571" s="150" t="n"/>
      <c r="P571" s="150" t="n"/>
      <c r="Q571" s="151" t="n"/>
      <c r="R571" s="150" t="n"/>
      <c r="S571" s="150" t="n"/>
      <c r="T571" s="150" t="n"/>
      <c r="U571" s="152" t="n"/>
      <c r="V571" s="150" t="n"/>
      <c r="W571" s="150" t="n"/>
      <c r="X571" s="150" t="n"/>
      <c r="Y571" s="150" t="n"/>
      <c r="Z571" s="150" t="n"/>
      <c r="AA571" s="150" t="n"/>
      <c r="AB571" s="150" t="n"/>
      <c r="AC571" s="150" t="n"/>
      <c r="AD571" s="150" t="n"/>
      <c r="AE571" s="150" t="n"/>
      <c r="AF571" s="150" t="n"/>
      <c r="AG571" s="147">
        <f>IF(OR(C571="",G571="",G571=0),"",IFERROR(INDEX(Lists!$K$2:$K$12,MATCH(C571,Lists!$I$2:$I$12,0)),"AUD"))</f>
        <v/>
      </c>
      <c r="AH571" s="147">
        <f>IF(OR(G571="",G571=0),"",IF(G571&lt;1,TEXT(G571*100,"0")&amp;IFERROR(INDEX(Lists!$U$2:$U$12,MATCH(C571,Lists!$I$2:$I$12,0)),"c"),IFERROR(INDEX(Lists!$L$2:$L$12,MATCH(C571,Lists!$I$2:$I$12,0)),"$")&amp;IF(G571=INT(G571),TEXT(G571,"0"),TEXT(G571,"0.00")))&amp;" "&amp;AG571)</f>
        <v/>
      </c>
      <c r="AI571" s="147">
        <f>IF(X571="","",X571*IFERROR(INDEX(Lists!$M$2:$M$12,MATCH(C571,Lists!$I$2:$I$12,0)),1)/Lists!$Q$2)</f>
        <v/>
      </c>
      <c r="AJ571" s="147">
        <f>IF(Y571="","",Y571*IFERROR(INDEX(Lists!$M$2:$M$12,MATCH(C571,Lists!$I$2:$I$12,0)),1)/Lists!$Q$2)</f>
        <v/>
      </c>
      <c r="AK571" s="105" t="n"/>
      <c r="AL571" s="105" t="n"/>
      <c r="AM571" s="105" t="n"/>
      <c r="AN571" s="105" t="n"/>
      <c r="AO571" s="106" t="n"/>
    </row>
    <row r="572" ht="18" customHeight="1" s="74">
      <c r="A572" s="147">
        <f>IF(OR(F572="",C572="",D572=""),"",IFERROR(INDEX(Lists!$J$2:$J$12,MATCH(C572,Lists!$I$2:$I$12,0)),"XX")&amp;"-"&amp;D572&amp;"-"&amp;TEXT(SUMPRODUCT(($C$2:C572=C572)*($D$2:D572=D572)),"0000"))</f>
        <v/>
      </c>
      <c r="B572" s="152" t="n"/>
      <c r="C572" s="152" t="n"/>
      <c r="D572" s="152" t="n"/>
      <c r="E572" s="150" t="n"/>
      <c r="F572" s="152" t="n"/>
      <c r="G572" s="152" t="n"/>
      <c r="H572" s="152" t="n"/>
      <c r="I572" s="152" t="n"/>
      <c r="J572" s="150" t="n"/>
      <c r="K572" s="150" t="n"/>
      <c r="L572" s="150" t="n"/>
      <c r="M572" s="152" t="n"/>
      <c r="N572" s="150" t="n"/>
      <c r="O572" s="150" t="n"/>
      <c r="P572" s="150" t="n"/>
      <c r="Q572" s="151" t="n"/>
      <c r="R572" s="150" t="n"/>
      <c r="S572" s="150" t="n"/>
      <c r="T572" s="150" t="n"/>
      <c r="U572" s="152" t="n"/>
      <c r="V572" s="150" t="n"/>
      <c r="W572" s="150" t="n"/>
      <c r="X572" s="150" t="n"/>
      <c r="Y572" s="150" t="n"/>
      <c r="Z572" s="150" t="n"/>
      <c r="AA572" s="150" t="n"/>
      <c r="AB572" s="150" t="n"/>
      <c r="AC572" s="150" t="n"/>
      <c r="AD572" s="150" t="n"/>
      <c r="AE572" s="150" t="n"/>
      <c r="AF572" s="150" t="n"/>
      <c r="AG572" s="147">
        <f>IF(OR(C572="",G572="",G572=0),"",IFERROR(INDEX(Lists!$K$2:$K$12,MATCH(C572,Lists!$I$2:$I$12,0)),"AUD"))</f>
        <v/>
      </c>
      <c r="AH572" s="147">
        <f>IF(OR(G572="",G572=0),"",IF(G572&lt;1,TEXT(G572*100,"0")&amp;IFERROR(INDEX(Lists!$U$2:$U$12,MATCH(C572,Lists!$I$2:$I$12,0)),"c"),IFERROR(INDEX(Lists!$L$2:$L$12,MATCH(C572,Lists!$I$2:$I$12,0)),"$")&amp;IF(G572=INT(G572),TEXT(G572,"0"),TEXT(G572,"0.00")))&amp;" "&amp;AG572)</f>
        <v/>
      </c>
      <c r="AI572" s="147">
        <f>IF(X572="","",X572*IFERROR(INDEX(Lists!$M$2:$M$12,MATCH(C572,Lists!$I$2:$I$12,0)),1)/Lists!$Q$2)</f>
        <v/>
      </c>
      <c r="AJ572" s="147">
        <f>IF(Y572="","",Y572*IFERROR(INDEX(Lists!$M$2:$M$12,MATCH(C572,Lists!$I$2:$I$12,0)),1)/Lists!$Q$2)</f>
        <v/>
      </c>
      <c r="AK572" s="105" t="n"/>
      <c r="AL572" s="105" t="n"/>
      <c r="AM572" s="105" t="n"/>
      <c r="AN572" s="105" t="n"/>
      <c r="AO572" s="106" t="n"/>
    </row>
    <row r="573" ht="18" customHeight="1" s="74">
      <c r="A573" s="147">
        <f>IF(OR(F573="",C573="",D573=""),"",IFERROR(INDEX(Lists!$J$2:$J$12,MATCH(C573,Lists!$I$2:$I$12,0)),"XX")&amp;"-"&amp;D573&amp;"-"&amp;TEXT(SUMPRODUCT(($C$2:C573=C573)*($D$2:D573=D573)),"0000"))</f>
        <v/>
      </c>
      <c r="B573" s="152" t="n"/>
      <c r="C573" s="152" t="n"/>
      <c r="D573" s="152" t="n"/>
      <c r="E573" s="150" t="n"/>
      <c r="F573" s="152" t="n"/>
      <c r="G573" s="152" t="n"/>
      <c r="H573" s="152" t="n"/>
      <c r="I573" s="152" t="n"/>
      <c r="J573" s="150" t="n"/>
      <c r="K573" s="150" t="n"/>
      <c r="L573" s="150" t="n"/>
      <c r="M573" s="152" t="n"/>
      <c r="N573" s="150" t="n"/>
      <c r="O573" s="150" t="n"/>
      <c r="P573" s="150" t="n"/>
      <c r="Q573" s="151" t="n"/>
      <c r="R573" s="150" t="n"/>
      <c r="S573" s="150" t="n"/>
      <c r="T573" s="150" t="n"/>
      <c r="U573" s="152" t="n"/>
      <c r="V573" s="150" t="n"/>
      <c r="W573" s="150" t="n"/>
      <c r="X573" s="150" t="n"/>
      <c r="Y573" s="150" t="n"/>
      <c r="Z573" s="150" t="n"/>
      <c r="AA573" s="150" t="n"/>
      <c r="AB573" s="150" t="n"/>
      <c r="AC573" s="150" t="n"/>
      <c r="AD573" s="150" t="n"/>
      <c r="AE573" s="150" t="n"/>
      <c r="AF573" s="150" t="n"/>
      <c r="AG573" s="147">
        <f>IF(OR(C573="",G573="",G573=0),"",IFERROR(INDEX(Lists!$K$2:$K$12,MATCH(C573,Lists!$I$2:$I$12,0)),"AUD"))</f>
        <v/>
      </c>
      <c r="AH573" s="147">
        <f>IF(OR(G573="",G573=0),"",IF(G573&lt;1,TEXT(G573*100,"0")&amp;IFERROR(INDEX(Lists!$U$2:$U$12,MATCH(C573,Lists!$I$2:$I$12,0)),"c"),IFERROR(INDEX(Lists!$L$2:$L$12,MATCH(C573,Lists!$I$2:$I$12,0)),"$")&amp;IF(G573=INT(G573),TEXT(G573,"0"),TEXT(G573,"0.00")))&amp;" "&amp;AG573)</f>
        <v/>
      </c>
      <c r="AI573" s="147">
        <f>IF(X573="","",X573*IFERROR(INDEX(Lists!$M$2:$M$12,MATCH(C573,Lists!$I$2:$I$12,0)),1)/Lists!$Q$2)</f>
        <v/>
      </c>
      <c r="AJ573" s="147">
        <f>IF(Y573="","",Y573*IFERROR(INDEX(Lists!$M$2:$M$12,MATCH(C573,Lists!$I$2:$I$12,0)),1)/Lists!$Q$2)</f>
        <v/>
      </c>
      <c r="AK573" s="105" t="n"/>
      <c r="AL573" s="105" t="n"/>
      <c r="AM573" s="105" t="n"/>
      <c r="AN573" s="105" t="n"/>
      <c r="AO573" s="106" t="n"/>
    </row>
    <row r="574" ht="18" customHeight="1" s="74">
      <c r="A574" s="147">
        <f>IF(OR(F574="",C574="",D574=""),"",IFERROR(INDEX(Lists!$J$2:$J$12,MATCH(C574,Lists!$I$2:$I$12,0)),"XX")&amp;"-"&amp;D574&amp;"-"&amp;TEXT(SUMPRODUCT(($C$2:C574=C574)*($D$2:D574=D574)),"0000"))</f>
        <v/>
      </c>
      <c r="B574" s="152" t="n"/>
      <c r="C574" s="152" t="n"/>
      <c r="D574" s="152" t="n"/>
      <c r="E574" s="150" t="n"/>
      <c r="F574" s="152" t="n"/>
      <c r="G574" s="152" t="n"/>
      <c r="H574" s="152" t="n"/>
      <c r="I574" s="152" t="n"/>
      <c r="J574" s="150" t="n"/>
      <c r="K574" s="150" t="n"/>
      <c r="L574" s="150" t="n"/>
      <c r="M574" s="152" t="n"/>
      <c r="N574" s="150" t="n"/>
      <c r="O574" s="150" t="n"/>
      <c r="P574" s="150" t="n"/>
      <c r="Q574" s="151" t="n"/>
      <c r="R574" s="150" t="n"/>
      <c r="S574" s="150" t="n"/>
      <c r="T574" s="150" t="n"/>
      <c r="U574" s="152" t="n"/>
      <c r="V574" s="150" t="n"/>
      <c r="W574" s="150" t="n"/>
      <c r="X574" s="150" t="n"/>
      <c r="Y574" s="150" t="n"/>
      <c r="Z574" s="150" t="n"/>
      <c r="AA574" s="150" t="n"/>
      <c r="AB574" s="150" t="n"/>
      <c r="AC574" s="150" t="n"/>
      <c r="AD574" s="150" t="n"/>
      <c r="AE574" s="150" t="n"/>
      <c r="AF574" s="150" t="n"/>
      <c r="AG574" s="147">
        <f>IF(OR(C574="",G574="",G574=0),"",IFERROR(INDEX(Lists!$K$2:$K$12,MATCH(C574,Lists!$I$2:$I$12,0)),"AUD"))</f>
        <v/>
      </c>
      <c r="AH574" s="147">
        <f>IF(OR(G574="",G574=0),"",IF(G574&lt;1,TEXT(G574*100,"0")&amp;IFERROR(INDEX(Lists!$U$2:$U$12,MATCH(C574,Lists!$I$2:$I$12,0)),"c"),IFERROR(INDEX(Lists!$L$2:$L$12,MATCH(C574,Lists!$I$2:$I$12,0)),"$")&amp;IF(G574=INT(G574),TEXT(G574,"0"),TEXT(G574,"0.00")))&amp;" "&amp;AG574)</f>
        <v/>
      </c>
      <c r="AI574" s="147">
        <f>IF(X574="","",X574*IFERROR(INDEX(Lists!$M$2:$M$12,MATCH(C574,Lists!$I$2:$I$12,0)),1)/Lists!$Q$2)</f>
        <v/>
      </c>
      <c r="AJ574" s="147">
        <f>IF(Y574="","",Y574*IFERROR(INDEX(Lists!$M$2:$M$12,MATCH(C574,Lists!$I$2:$I$12,0)),1)/Lists!$Q$2)</f>
        <v/>
      </c>
      <c r="AK574" s="105" t="n"/>
      <c r="AL574" s="105" t="n"/>
      <c r="AM574" s="105" t="n"/>
      <c r="AN574" s="105" t="n"/>
      <c r="AO574" s="106" t="n"/>
    </row>
    <row r="575" ht="18" customHeight="1" s="74">
      <c r="A575" s="147">
        <f>IF(OR(F575="",C575="",D575=""),"",IFERROR(INDEX(Lists!$J$2:$J$12,MATCH(C575,Lists!$I$2:$I$12,0)),"XX")&amp;"-"&amp;D575&amp;"-"&amp;TEXT(SUMPRODUCT(($C$2:C575=C575)*($D$2:D575=D575)),"0000"))</f>
        <v/>
      </c>
      <c r="B575" s="152" t="n"/>
      <c r="C575" s="152" t="n"/>
      <c r="D575" s="152" t="n"/>
      <c r="E575" s="150" t="n"/>
      <c r="F575" s="152" t="n"/>
      <c r="G575" s="152" t="n"/>
      <c r="H575" s="152" t="n"/>
      <c r="I575" s="152" t="n"/>
      <c r="J575" s="150" t="n"/>
      <c r="K575" s="150" t="n"/>
      <c r="L575" s="150" t="n"/>
      <c r="M575" s="152" t="n"/>
      <c r="N575" s="150" t="n"/>
      <c r="O575" s="150" t="n"/>
      <c r="P575" s="150" t="n"/>
      <c r="Q575" s="151" t="n"/>
      <c r="R575" s="150" t="n"/>
      <c r="S575" s="150" t="n"/>
      <c r="T575" s="150" t="n"/>
      <c r="U575" s="152" t="n"/>
      <c r="V575" s="150" t="n"/>
      <c r="W575" s="150" t="n"/>
      <c r="X575" s="150" t="n"/>
      <c r="Y575" s="150" t="n"/>
      <c r="Z575" s="150" t="n"/>
      <c r="AA575" s="150" t="n"/>
      <c r="AB575" s="150" t="n"/>
      <c r="AC575" s="150" t="n"/>
      <c r="AD575" s="150" t="n"/>
      <c r="AE575" s="150" t="n"/>
      <c r="AF575" s="150" t="n"/>
      <c r="AG575" s="147">
        <f>IF(OR(C575="",G575="",G575=0),"",IFERROR(INDEX(Lists!$K$2:$K$12,MATCH(C575,Lists!$I$2:$I$12,0)),"AUD"))</f>
        <v/>
      </c>
      <c r="AH575" s="147">
        <f>IF(OR(G575="",G575=0),"",IF(G575&lt;1,TEXT(G575*100,"0")&amp;IFERROR(INDEX(Lists!$U$2:$U$12,MATCH(C575,Lists!$I$2:$I$12,0)),"c"),IFERROR(INDEX(Lists!$L$2:$L$12,MATCH(C575,Lists!$I$2:$I$12,0)),"$")&amp;IF(G575=INT(G575),TEXT(G575,"0"),TEXT(G575,"0.00")))&amp;" "&amp;AG575)</f>
        <v/>
      </c>
      <c r="AI575" s="147">
        <f>IF(X575="","",X575*IFERROR(INDEX(Lists!$M$2:$M$12,MATCH(C575,Lists!$I$2:$I$12,0)),1)/Lists!$Q$2)</f>
        <v/>
      </c>
      <c r="AJ575" s="147">
        <f>IF(Y575="","",Y575*IFERROR(INDEX(Lists!$M$2:$M$12,MATCH(C575,Lists!$I$2:$I$12,0)),1)/Lists!$Q$2)</f>
        <v/>
      </c>
      <c r="AK575" s="105" t="n"/>
      <c r="AL575" s="105" t="n"/>
      <c r="AM575" s="105" t="n"/>
      <c r="AN575" s="105" t="n"/>
      <c r="AO575" s="106" t="n"/>
    </row>
    <row r="576" ht="18" customHeight="1" s="74">
      <c r="A576" s="147">
        <f>IF(OR(F576="",C576="",D576=""),"",IFERROR(INDEX(Lists!$J$2:$J$12,MATCH(C576,Lists!$I$2:$I$12,0)),"XX")&amp;"-"&amp;D576&amp;"-"&amp;TEXT(SUMPRODUCT(($C$2:C576=C576)*($D$2:D576=D576)),"0000"))</f>
        <v/>
      </c>
      <c r="B576" s="152" t="n"/>
      <c r="C576" s="152" t="n"/>
      <c r="D576" s="152" t="n"/>
      <c r="E576" s="150" t="n"/>
      <c r="F576" s="152" t="n"/>
      <c r="G576" s="152" t="n"/>
      <c r="H576" s="152" t="n"/>
      <c r="I576" s="152" t="n"/>
      <c r="J576" s="150" t="n"/>
      <c r="K576" s="150" t="n"/>
      <c r="L576" s="150" t="n"/>
      <c r="M576" s="152" t="n"/>
      <c r="N576" s="150" t="n"/>
      <c r="O576" s="150" t="n"/>
      <c r="P576" s="150" t="n"/>
      <c r="Q576" s="151" t="n"/>
      <c r="R576" s="150" t="n"/>
      <c r="S576" s="150" t="n"/>
      <c r="T576" s="150" t="n"/>
      <c r="U576" s="152" t="n"/>
      <c r="V576" s="150" t="n"/>
      <c r="W576" s="150" t="n"/>
      <c r="X576" s="150" t="n"/>
      <c r="Y576" s="150" t="n"/>
      <c r="Z576" s="150" t="n"/>
      <c r="AA576" s="150" t="n"/>
      <c r="AB576" s="150" t="n"/>
      <c r="AC576" s="150" t="n"/>
      <c r="AD576" s="150" t="n"/>
      <c r="AE576" s="150" t="n"/>
      <c r="AF576" s="150" t="n"/>
      <c r="AG576" s="147">
        <f>IF(OR(C576="",G576="",G576=0),"",IFERROR(INDEX(Lists!$K$2:$K$12,MATCH(C576,Lists!$I$2:$I$12,0)),"AUD"))</f>
        <v/>
      </c>
      <c r="AH576" s="147">
        <f>IF(OR(G576="",G576=0),"",IF(G576&lt;1,TEXT(G576*100,"0")&amp;IFERROR(INDEX(Lists!$U$2:$U$12,MATCH(C576,Lists!$I$2:$I$12,0)),"c"),IFERROR(INDEX(Lists!$L$2:$L$12,MATCH(C576,Lists!$I$2:$I$12,0)),"$")&amp;IF(G576=INT(G576),TEXT(G576,"0"),TEXT(G576,"0.00")))&amp;" "&amp;AG576)</f>
        <v/>
      </c>
      <c r="AI576" s="147">
        <f>IF(X576="","",X576*IFERROR(INDEX(Lists!$M$2:$M$12,MATCH(C576,Lists!$I$2:$I$12,0)),1)/Lists!$Q$2)</f>
        <v/>
      </c>
      <c r="AJ576" s="147">
        <f>IF(Y576="","",Y576*IFERROR(INDEX(Lists!$M$2:$M$12,MATCH(C576,Lists!$I$2:$I$12,0)),1)/Lists!$Q$2)</f>
        <v/>
      </c>
      <c r="AK576" s="105" t="n"/>
      <c r="AL576" s="105" t="n"/>
      <c r="AM576" s="105" t="n"/>
      <c r="AN576" s="105" t="n"/>
      <c r="AO576" s="106" t="n"/>
    </row>
    <row r="577" ht="18" customHeight="1" s="74">
      <c r="A577" s="147">
        <f>IF(OR(F577="",C577="",D577=""),"",IFERROR(INDEX(Lists!$J$2:$J$12,MATCH(C577,Lists!$I$2:$I$12,0)),"XX")&amp;"-"&amp;D577&amp;"-"&amp;TEXT(SUMPRODUCT(($C$2:C577=C577)*($D$2:D577=D577)),"0000"))</f>
        <v/>
      </c>
      <c r="B577" s="152" t="n"/>
      <c r="C577" s="152" t="n"/>
      <c r="D577" s="152" t="n"/>
      <c r="E577" s="150" t="n"/>
      <c r="F577" s="152" t="n"/>
      <c r="G577" s="152" t="n"/>
      <c r="H577" s="152" t="n"/>
      <c r="I577" s="152" t="n"/>
      <c r="J577" s="150" t="n"/>
      <c r="K577" s="150" t="n"/>
      <c r="L577" s="150" t="n"/>
      <c r="M577" s="152" t="n"/>
      <c r="N577" s="150" t="n"/>
      <c r="O577" s="150" t="n"/>
      <c r="P577" s="150" t="n"/>
      <c r="Q577" s="151" t="n"/>
      <c r="R577" s="150" t="n"/>
      <c r="S577" s="150" t="n"/>
      <c r="T577" s="150" t="n"/>
      <c r="U577" s="152" t="n"/>
      <c r="V577" s="150" t="n"/>
      <c r="W577" s="150" t="n"/>
      <c r="X577" s="150" t="n"/>
      <c r="Y577" s="150" t="n"/>
      <c r="Z577" s="150" t="n"/>
      <c r="AA577" s="150" t="n"/>
      <c r="AB577" s="150" t="n"/>
      <c r="AC577" s="150" t="n"/>
      <c r="AD577" s="150" t="n"/>
      <c r="AE577" s="150" t="n"/>
      <c r="AF577" s="150" t="n"/>
      <c r="AG577" s="147">
        <f>IF(OR(C577="",G577="",G577=0),"",IFERROR(INDEX(Lists!$K$2:$K$12,MATCH(C577,Lists!$I$2:$I$12,0)),"AUD"))</f>
        <v/>
      </c>
      <c r="AH577" s="147">
        <f>IF(OR(G577="",G577=0),"",IF(G577&lt;1,TEXT(G577*100,"0")&amp;IFERROR(INDEX(Lists!$U$2:$U$12,MATCH(C577,Lists!$I$2:$I$12,0)),"c"),IFERROR(INDEX(Lists!$L$2:$L$12,MATCH(C577,Lists!$I$2:$I$12,0)),"$")&amp;IF(G577=INT(G577),TEXT(G577,"0"),TEXT(G577,"0.00")))&amp;" "&amp;AG577)</f>
        <v/>
      </c>
      <c r="AI577" s="147">
        <f>IF(X577="","",X577*IFERROR(INDEX(Lists!$M$2:$M$12,MATCH(C577,Lists!$I$2:$I$12,0)),1)/Lists!$Q$2)</f>
        <v/>
      </c>
      <c r="AJ577" s="147">
        <f>IF(Y577="","",Y577*IFERROR(INDEX(Lists!$M$2:$M$12,MATCH(C577,Lists!$I$2:$I$12,0)),1)/Lists!$Q$2)</f>
        <v/>
      </c>
      <c r="AK577" s="105" t="n"/>
      <c r="AL577" s="105" t="n"/>
      <c r="AM577" s="105" t="n"/>
      <c r="AN577" s="105" t="n"/>
      <c r="AO577" s="106" t="n"/>
    </row>
    <row r="578" ht="18" customHeight="1" s="74">
      <c r="A578" s="147">
        <f>IF(OR(F578="",C578="",D578=""),"",IFERROR(INDEX(Lists!$J$2:$J$12,MATCH(C578,Lists!$I$2:$I$12,0)),"XX")&amp;"-"&amp;D578&amp;"-"&amp;TEXT(SUMPRODUCT(($C$2:C578=C578)*($D$2:D578=D578)),"0000"))</f>
        <v/>
      </c>
      <c r="B578" s="152" t="n"/>
      <c r="C578" s="152" t="n"/>
      <c r="D578" s="152" t="n"/>
      <c r="E578" s="150" t="n"/>
      <c r="F578" s="152" t="n"/>
      <c r="G578" s="152" t="n"/>
      <c r="H578" s="152" t="n"/>
      <c r="I578" s="152" t="n"/>
      <c r="J578" s="150" t="n"/>
      <c r="K578" s="150" t="n"/>
      <c r="L578" s="150" t="n"/>
      <c r="M578" s="152" t="n"/>
      <c r="N578" s="150" t="n"/>
      <c r="O578" s="150" t="n"/>
      <c r="P578" s="150" t="n"/>
      <c r="Q578" s="151" t="n"/>
      <c r="R578" s="150" t="n"/>
      <c r="S578" s="150" t="n"/>
      <c r="T578" s="150" t="n"/>
      <c r="U578" s="152" t="n"/>
      <c r="V578" s="150" t="n"/>
      <c r="W578" s="150" t="n"/>
      <c r="X578" s="150" t="n"/>
      <c r="Y578" s="150" t="n"/>
      <c r="Z578" s="150" t="n"/>
      <c r="AA578" s="150" t="n"/>
      <c r="AB578" s="150" t="n"/>
      <c r="AC578" s="150" t="n"/>
      <c r="AD578" s="150" t="n"/>
      <c r="AE578" s="150" t="n"/>
      <c r="AF578" s="150" t="n"/>
      <c r="AG578" s="147">
        <f>IF(OR(C578="",G578="",G578=0),"",IFERROR(INDEX(Lists!$K$2:$K$12,MATCH(C578,Lists!$I$2:$I$12,0)),"AUD"))</f>
        <v/>
      </c>
      <c r="AH578" s="147">
        <f>IF(OR(G578="",G578=0),"",IF(G578&lt;1,TEXT(G578*100,"0")&amp;IFERROR(INDEX(Lists!$U$2:$U$12,MATCH(C578,Lists!$I$2:$I$12,0)),"c"),IFERROR(INDEX(Lists!$L$2:$L$12,MATCH(C578,Lists!$I$2:$I$12,0)),"$")&amp;IF(G578=INT(G578),TEXT(G578,"0"),TEXT(G578,"0.00")))&amp;" "&amp;AG578)</f>
        <v/>
      </c>
      <c r="AI578" s="147">
        <f>IF(X578="","",X578*IFERROR(INDEX(Lists!$M$2:$M$12,MATCH(C578,Lists!$I$2:$I$12,0)),1)/Lists!$Q$2)</f>
        <v/>
      </c>
      <c r="AJ578" s="147">
        <f>IF(Y578="","",Y578*IFERROR(INDEX(Lists!$M$2:$M$12,MATCH(C578,Lists!$I$2:$I$12,0)),1)/Lists!$Q$2)</f>
        <v/>
      </c>
      <c r="AK578" s="105" t="n"/>
      <c r="AL578" s="105" t="n"/>
      <c r="AM578" s="105" t="n"/>
      <c r="AN578" s="105" t="n"/>
      <c r="AO578" s="106" t="n"/>
    </row>
    <row r="579" ht="18" customHeight="1" s="74">
      <c r="A579" s="147">
        <f>IF(OR(F579="",C579="",D579=""),"",IFERROR(INDEX(Lists!$J$2:$J$12,MATCH(C579,Lists!$I$2:$I$12,0)),"XX")&amp;"-"&amp;D579&amp;"-"&amp;TEXT(SUMPRODUCT(($C$2:C579=C579)*($D$2:D579=D579)),"0000"))</f>
        <v/>
      </c>
      <c r="B579" s="152" t="n"/>
      <c r="C579" s="152" t="n"/>
      <c r="D579" s="152" t="n"/>
      <c r="E579" s="150" t="n"/>
      <c r="F579" s="152" t="n"/>
      <c r="G579" s="152" t="n"/>
      <c r="H579" s="152" t="n"/>
      <c r="I579" s="152" t="n"/>
      <c r="J579" s="150" t="n"/>
      <c r="K579" s="150" t="n"/>
      <c r="L579" s="150" t="n"/>
      <c r="M579" s="152" t="n"/>
      <c r="N579" s="150" t="n"/>
      <c r="O579" s="150" t="n"/>
      <c r="P579" s="150" t="n"/>
      <c r="Q579" s="151" t="n"/>
      <c r="R579" s="150" t="n"/>
      <c r="S579" s="150" t="n"/>
      <c r="T579" s="150" t="n"/>
      <c r="U579" s="152" t="n"/>
      <c r="V579" s="150" t="n"/>
      <c r="W579" s="150" t="n"/>
      <c r="X579" s="150" t="n"/>
      <c r="Y579" s="150" t="n"/>
      <c r="Z579" s="150" t="n"/>
      <c r="AA579" s="150" t="n"/>
      <c r="AB579" s="150" t="n"/>
      <c r="AC579" s="150" t="n"/>
      <c r="AD579" s="150" t="n"/>
      <c r="AE579" s="150" t="n"/>
      <c r="AF579" s="150" t="n"/>
      <c r="AG579" s="147">
        <f>IF(OR(C579="",G579="",G579=0),"",IFERROR(INDEX(Lists!$K$2:$K$12,MATCH(C579,Lists!$I$2:$I$12,0)),"AUD"))</f>
        <v/>
      </c>
      <c r="AH579" s="147">
        <f>IF(OR(G579="",G579=0),"",IF(G579&lt;1,TEXT(G579*100,"0")&amp;IFERROR(INDEX(Lists!$U$2:$U$12,MATCH(C579,Lists!$I$2:$I$12,0)),"c"),IFERROR(INDEX(Lists!$L$2:$L$12,MATCH(C579,Lists!$I$2:$I$12,0)),"$")&amp;IF(G579=INT(G579),TEXT(G579,"0"),TEXT(G579,"0.00")))&amp;" "&amp;AG579)</f>
        <v/>
      </c>
      <c r="AI579" s="147">
        <f>IF(X579="","",X579*IFERROR(INDEX(Lists!$M$2:$M$12,MATCH(C579,Lists!$I$2:$I$12,0)),1)/Lists!$Q$2)</f>
        <v/>
      </c>
      <c r="AJ579" s="147">
        <f>IF(Y579="","",Y579*IFERROR(INDEX(Lists!$M$2:$M$12,MATCH(C579,Lists!$I$2:$I$12,0)),1)/Lists!$Q$2)</f>
        <v/>
      </c>
      <c r="AK579" s="105" t="n"/>
      <c r="AL579" s="105" t="n"/>
      <c r="AM579" s="105" t="n"/>
      <c r="AN579" s="105" t="n"/>
      <c r="AO579" s="106" t="n"/>
    </row>
    <row r="580" ht="18" customHeight="1" s="74">
      <c r="A580" s="147">
        <f>IF(OR(F580="",C580="",D580=""),"",IFERROR(INDEX(Lists!$J$2:$J$12,MATCH(C580,Lists!$I$2:$I$12,0)),"XX")&amp;"-"&amp;D580&amp;"-"&amp;TEXT(SUMPRODUCT(($C$2:C580=C580)*($D$2:D580=D580)),"0000"))</f>
        <v/>
      </c>
      <c r="B580" s="152" t="n"/>
      <c r="C580" s="152" t="n"/>
      <c r="D580" s="152" t="n"/>
      <c r="E580" s="150" t="n"/>
      <c r="F580" s="152" t="n"/>
      <c r="G580" s="152" t="n"/>
      <c r="H580" s="152" t="n"/>
      <c r="I580" s="152" t="n"/>
      <c r="J580" s="150" t="n"/>
      <c r="K580" s="150" t="n"/>
      <c r="L580" s="150" t="n"/>
      <c r="M580" s="152" t="n"/>
      <c r="N580" s="150" t="n"/>
      <c r="O580" s="150" t="n"/>
      <c r="P580" s="150" t="n"/>
      <c r="Q580" s="151" t="n"/>
      <c r="R580" s="150" t="n"/>
      <c r="S580" s="150" t="n"/>
      <c r="T580" s="150" t="n"/>
      <c r="U580" s="152" t="n"/>
      <c r="V580" s="150" t="n"/>
      <c r="W580" s="150" t="n"/>
      <c r="X580" s="150" t="n"/>
      <c r="Y580" s="150" t="n"/>
      <c r="Z580" s="150" t="n"/>
      <c r="AA580" s="150" t="n"/>
      <c r="AB580" s="150" t="n"/>
      <c r="AC580" s="150" t="n"/>
      <c r="AD580" s="150" t="n"/>
      <c r="AE580" s="150" t="n"/>
      <c r="AF580" s="150" t="n"/>
      <c r="AG580" s="147">
        <f>IF(OR(C580="",G580="",G580=0),"",IFERROR(INDEX(Lists!$K$2:$K$12,MATCH(C580,Lists!$I$2:$I$12,0)),"AUD"))</f>
        <v/>
      </c>
      <c r="AH580" s="147">
        <f>IF(OR(G580="",G580=0),"",IF(G580&lt;1,TEXT(G580*100,"0")&amp;IFERROR(INDEX(Lists!$U$2:$U$12,MATCH(C580,Lists!$I$2:$I$12,0)),"c"),IFERROR(INDEX(Lists!$L$2:$L$12,MATCH(C580,Lists!$I$2:$I$12,0)),"$")&amp;IF(G580=INT(G580),TEXT(G580,"0"),TEXT(G580,"0.00")))&amp;" "&amp;AG580)</f>
        <v/>
      </c>
      <c r="AI580" s="147">
        <f>IF(X580="","",X580*IFERROR(INDEX(Lists!$M$2:$M$12,MATCH(C580,Lists!$I$2:$I$12,0)),1)/Lists!$Q$2)</f>
        <v/>
      </c>
      <c r="AJ580" s="147">
        <f>IF(Y580="","",Y580*IFERROR(INDEX(Lists!$M$2:$M$12,MATCH(C580,Lists!$I$2:$I$12,0)),1)/Lists!$Q$2)</f>
        <v/>
      </c>
      <c r="AK580" s="105" t="n"/>
      <c r="AL580" s="105" t="n"/>
      <c r="AM580" s="105" t="n"/>
      <c r="AN580" s="105" t="n"/>
      <c r="AO580" s="106" t="n"/>
    </row>
    <row r="581" ht="18" customHeight="1" s="74">
      <c r="A581" s="147">
        <f>IF(OR(F581="",C581="",D581=""),"",IFERROR(INDEX(Lists!$J$2:$J$12,MATCH(C581,Lists!$I$2:$I$12,0)),"XX")&amp;"-"&amp;D581&amp;"-"&amp;TEXT(SUMPRODUCT(($C$2:C581=C581)*($D$2:D581=D581)),"0000"))</f>
        <v/>
      </c>
      <c r="B581" s="152" t="n"/>
      <c r="C581" s="152" t="n"/>
      <c r="D581" s="152" t="n"/>
      <c r="E581" s="150" t="n"/>
      <c r="F581" s="152" t="n"/>
      <c r="G581" s="152" t="n"/>
      <c r="H581" s="152" t="n"/>
      <c r="I581" s="152" t="n"/>
      <c r="J581" s="150" t="n"/>
      <c r="K581" s="150" t="n"/>
      <c r="L581" s="150" t="n"/>
      <c r="M581" s="152" t="n"/>
      <c r="N581" s="150" t="n"/>
      <c r="O581" s="150" t="n"/>
      <c r="P581" s="150" t="n"/>
      <c r="Q581" s="151" t="n"/>
      <c r="R581" s="150" t="n"/>
      <c r="S581" s="150" t="n"/>
      <c r="T581" s="150" t="n"/>
      <c r="U581" s="152" t="n"/>
      <c r="V581" s="150" t="n"/>
      <c r="W581" s="150" t="n"/>
      <c r="X581" s="150" t="n"/>
      <c r="Y581" s="150" t="n"/>
      <c r="Z581" s="150" t="n"/>
      <c r="AA581" s="150" t="n"/>
      <c r="AB581" s="150" t="n"/>
      <c r="AC581" s="150" t="n"/>
      <c r="AD581" s="150" t="n"/>
      <c r="AE581" s="150" t="n"/>
      <c r="AF581" s="150" t="n"/>
      <c r="AG581" s="147">
        <f>IF(OR(C581="",G581="",G581=0),"",IFERROR(INDEX(Lists!$K$2:$K$12,MATCH(C581,Lists!$I$2:$I$12,0)),"AUD"))</f>
        <v/>
      </c>
      <c r="AH581" s="147">
        <f>IF(OR(G581="",G581=0),"",IF(G581&lt;1,TEXT(G581*100,"0")&amp;IFERROR(INDEX(Lists!$U$2:$U$12,MATCH(C581,Lists!$I$2:$I$12,0)),"c"),IFERROR(INDEX(Lists!$L$2:$L$12,MATCH(C581,Lists!$I$2:$I$12,0)),"$")&amp;IF(G581=INT(G581),TEXT(G581,"0"),TEXT(G581,"0.00")))&amp;" "&amp;AG581)</f>
        <v/>
      </c>
      <c r="AI581" s="147">
        <f>IF(X581="","",X581*IFERROR(INDEX(Lists!$M$2:$M$12,MATCH(C581,Lists!$I$2:$I$12,0)),1)/Lists!$Q$2)</f>
        <v/>
      </c>
      <c r="AJ581" s="147">
        <f>IF(Y581="","",Y581*IFERROR(INDEX(Lists!$M$2:$M$12,MATCH(C581,Lists!$I$2:$I$12,0)),1)/Lists!$Q$2)</f>
        <v/>
      </c>
      <c r="AK581" s="105" t="n"/>
      <c r="AL581" s="105" t="n"/>
      <c r="AM581" s="105" t="n"/>
      <c r="AN581" s="105" t="n"/>
      <c r="AO581" s="106" t="n"/>
    </row>
    <row r="582" ht="18" customHeight="1" s="74">
      <c r="A582" s="147">
        <f>IF(OR(F582="",C582="",D582=""),"",IFERROR(INDEX(Lists!$J$2:$J$12,MATCH(C582,Lists!$I$2:$I$12,0)),"XX")&amp;"-"&amp;D582&amp;"-"&amp;TEXT(SUMPRODUCT(($C$2:C582=C582)*($D$2:D582=D582)),"0000"))</f>
        <v/>
      </c>
      <c r="B582" s="152" t="n"/>
      <c r="C582" s="152" t="n"/>
      <c r="D582" s="152" t="n"/>
      <c r="E582" s="150" t="n"/>
      <c r="F582" s="152" t="n"/>
      <c r="G582" s="152" t="n"/>
      <c r="H582" s="152" t="n"/>
      <c r="I582" s="152" t="n"/>
      <c r="J582" s="150" t="n"/>
      <c r="K582" s="150" t="n"/>
      <c r="L582" s="150" t="n"/>
      <c r="M582" s="152" t="n"/>
      <c r="N582" s="150" t="n"/>
      <c r="O582" s="150" t="n"/>
      <c r="P582" s="150" t="n"/>
      <c r="Q582" s="151" t="n"/>
      <c r="R582" s="150" t="n"/>
      <c r="S582" s="150" t="n"/>
      <c r="T582" s="150" t="n"/>
      <c r="U582" s="152" t="n"/>
      <c r="V582" s="150" t="n"/>
      <c r="W582" s="150" t="n"/>
      <c r="X582" s="150" t="n"/>
      <c r="Y582" s="150" t="n"/>
      <c r="Z582" s="150" t="n"/>
      <c r="AA582" s="150" t="n"/>
      <c r="AB582" s="150" t="n"/>
      <c r="AC582" s="150" t="n"/>
      <c r="AD582" s="150" t="n"/>
      <c r="AE582" s="150" t="n"/>
      <c r="AF582" s="150" t="n"/>
      <c r="AG582" s="147">
        <f>IF(OR(C582="",G582="",G582=0),"",IFERROR(INDEX(Lists!$K$2:$K$12,MATCH(C582,Lists!$I$2:$I$12,0)),"AUD"))</f>
        <v/>
      </c>
      <c r="AH582" s="147">
        <f>IF(OR(G582="",G582=0),"",IF(G582&lt;1,TEXT(G582*100,"0")&amp;IFERROR(INDEX(Lists!$U$2:$U$12,MATCH(C582,Lists!$I$2:$I$12,0)),"c"),IFERROR(INDEX(Lists!$L$2:$L$12,MATCH(C582,Lists!$I$2:$I$12,0)),"$")&amp;IF(G582=INT(G582),TEXT(G582,"0"),TEXT(G582,"0.00")))&amp;" "&amp;AG582)</f>
        <v/>
      </c>
      <c r="AI582" s="147">
        <f>IF(X582="","",X582*IFERROR(INDEX(Lists!$M$2:$M$12,MATCH(C582,Lists!$I$2:$I$12,0)),1)/Lists!$Q$2)</f>
        <v/>
      </c>
      <c r="AJ582" s="147">
        <f>IF(Y582="","",Y582*IFERROR(INDEX(Lists!$M$2:$M$12,MATCH(C582,Lists!$I$2:$I$12,0)),1)/Lists!$Q$2)</f>
        <v/>
      </c>
      <c r="AK582" s="105" t="n"/>
      <c r="AL582" s="105" t="n"/>
      <c r="AM582" s="105" t="n"/>
      <c r="AN582" s="105" t="n"/>
      <c r="AO582" s="106" t="n"/>
    </row>
    <row r="583" ht="18" customHeight="1" s="74">
      <c r="A583" s="147">
        <f>IF(OR(F583="",C583="",D583=""),"",IFERROR(INDEX(Lists!$J$2:$J$12,MATCH(C583,Lists!$I$2:$I$12,0)),"XX")&amp;"-"&amp;D583&amp;"-"&amp;TEXT(SUMPRODUCT(($C$2:C583=C583)*($D$2:D583=D583)),"0000"))</f>
        <v/>
      </c>
      <c r="B583" s="152" t="n"/>
      <c r="C583" s="152" t="n"/>
      <c r="D583" s="152" t="n"/>
      <c r="E583" s="150" t="n"/>
      <c r="F583" s="152" t="n"/>
      <c r="G583" s="152" t="n"/>
      <c r="H583" s="152" t="n"/>
      <c r="I583" s="152" t="n"/>
      <c r="J583" s="150" t="n"/>
      <c r="K583" s="150" t="n"/>
      <c r="L583" s="150" t="n"/>
      <c r="M583" s="152" t="n"/>
      <c r="N583" s="150" t="n"/>
      <c r="O583" s="150" t="n"/>
      <c r="P583" s="150" t="n"/>
      <c r="Q583" s="151" t="n"/>
      <c r="R583" s="150" t="n"/>
      <c r="S583" s="150" t="n"/>
      <c r="T583" s="150" t="n"/>
      <c r="U583" s="152" t="n"/>
      <c r="V583" s="150" t="n"/>
      <c r="W583" s="150" t="n"/>
      <c r="X583" s="150" t="n"/>
      <c r="Y583" s="150" t="n"/>
      <c r="Z583" s="150" t="n"/>
      <c r="AA583" s="150" t="n"/>
      <c r="AB583" s="150" t="n"/>
      <c r="AC583" s="150" t="n"/>
      <c r="AD583" s="150" t="n"/>
      <c r="AE583" s="150" t="n"/>
      <c r="AF583" s="150" t="n"/>
      <c r="AG583" s="147">
        <f>IF(OR(C583="",G583="",G583=0),"",IFERROR(INDEX(Lists!$K$2:$K$12,MATCH(C583,Lists!$I$2:$I$12,0)),"AUD"))</f>
        <v/>
      </c>
      <c r="AH583" s="147">
        <f>IF(OR(G583="",G583=0),"",IF(G583&lt;1,TEXT(G583*100,"0")&amp;IFERROR(INDEX(Lists!$U$2:$U$12,MATCH(C583,Lists!$I$2:$I$12,0)),"c"),IFERROR(INDEX(Lists!$L$2:$L$12,MATCH(C583,Lists!$I$2:$I$12,0)),"$")&amp;IF(G583=INT(G583),TEXT(G583,"0"),TEXT(G583,"0.00")))&amp;" "&amp;AG583)</f>
        <v/>
      </c>
      <c r="AI583" s="147">
        <f>IF(X583="","",X583*IFERROR(INDEX(Lists!$M$2:$M$12,MATCH(C583,Lists!$I$2:$I$12,0)),1)/Lists!$Q$2)</f>
        <v/>
      </c>
      <c r="AJ583" s="147">
        <f>IF(Y583="","",Y583*IFERROR(INDEX(Lists!$M$2:$M$12,MATCH(C583,Lists!$I$2:$I$12,0)),1)/Lists!$Q$2)</f>
        <v/>
      </c>
      <c r="AK583" s="105" t="n"/>
      <c r="AL583" s="105" t="n"/>
      <c r="AM583" s="105" t="n"/>
      <c r="AN583" s="105" t="n"/>
      <c r="AO583" s="106" t="n"/>
    </row>
    <row r="584" ht="18" customHeight="1" s="74">
      <c r="A584" s="147">
        <f>IF(OR(F584="",C584="",D584=""),"",IFERROR(INDEX(Lists!$J$2:$J$12,MATCH(C584,Lists!$I$2:$I$12,0)),"XX")&amp;"-"&amp;D584&amp;"-"&amp;TEXT(SUMPRODUCT(($C$2:C584=C584)*($D$2:D584=D584)),"0000"))</f>
        <v/>
      </c>
      <c r="B584" s="152" t="n"/>
      <c r="C584" s="152" t="n"/>
      <c r="D584" s="152" t="n"/>
      <c r="E584" s="150" t="n"/>
      <c r="F584" s="152" t="n"/>
      <c r="G584" s="152" t="n"/>
      <c r="H584" s="152" t="n"/>
      <c r="I584" s="152" t="n"/>
      <c r="J584" s="150" t="n"/>
      <c r="K584" s="150" t="n"/>
      <c r="L584" s="150" t="n"/>
      <c r="M584" s="152" t="n"/>
      <c r="N584" s="150" t="n"/>
      <c r="O584" s="150" t="n"/>
      <c r="P584" s="150" t="n"/>
      <c r="Q584" s="151" t="n"/>
      <c r="R584" s="150" t="n"/>
      <c r="S584" s="150" t="n"/>
      <c r="T584" s="150" t="n"/>
      <c r="U584" s="152" t="n"/>
      <c r="V584" s="150" t="n"/>
      <c r="W584" s="150" t="n"/>
      <c r="X584" s="150" t="n"/>
      <c r="Y584" s="150" t="n"/>
      <c r="Z584" s="150" t="n"/>
      <c r="AA584" s="150" t="n"/>
      <c r="AB584" s="150" t="n"/>
      <c r="AC584" s="150" t="n"/>
      <c r="AD584" s="150" t="n"/>
      <c r="AE584" s="150" t="n"/>
      <c r="AF584" s="150" t="n"/>
      <c r="AG584" s="147">
        <f>IF(OR(C584="",G584="",G584=0),"",IFERROR(INDEX(Lists!$K$2:$K$12,MATCH(C584,Lists!$I$2:$I$12,0)),"AUD"))</f>
        <v/>
      </c>
      <c r="AH584" s="147">
        <f>IF(OR(G584="",G584=0),"",IF(G584&lt;1,TEXT(G584*100,"0")&amp;IFERROR(INDEX(Lists!$U$2:$U$12,MATCH(C584,Lists!$I$2:$I$12,0)),"c"),IFERROR(INDEX(Lists!$L$2:$L$12,MATCH(C584,Lists!$I$2:$I$12,0)),"$")&amp;IF(G584=INT(G584),TEXT(G584,"0"),TEXT(G584,"0.00")))&amp;" "&amp;AG584)</f>
        <v/>
      </c>
      <c r="AI584" s="147">
        <f>IF(X584="","",X584*IFERROR(INDEX(Lists!$M$2:$M$12,MATCH(C584,Lists!$I$2:$I$12,0)),1)/Lists!$Q$2)</f>
        <v/>
      </c>
      <c r="AJ584" s="147">
        <f>IF(Y584="","",Y584*IFERROR(INDEX(Lists!$M$2:$M$12,MATCH(C584,Lists!$I$2:$I$12,0)),1)/Lists!$Q$2)</f>
        <v/>
      </c>
      <c r="AK584" s="105" t="n"/>
      <c r="AL584" s="105" t="n"/>
      <c r="AM584" s="105" t="n"/>
      <c r="AN584" s="105" t="n"/>
      <c r="AO584" s="106" t="n"/>
    </row>
    <row r="585" ht="18" customHeight="1" s="74">
      <c r="A585" s="147">
        <f>IF(OR(F585="",C585="",D585=""),"",IFERROR(INDEX(Lists!$J$2:$J$12,MATCH(C585,Lists!$I$2:$I$12,0)),"XX")&amp;"-"&amp;D585&amp;"-"&amp;TEXT(SUMPRODUCT(($C$2:C585=C585)*($D$2:D585=D585)),"0000"))</f>
        <v/>
      </c>
      <c r="B585" s="152" t="n"/>
      <c r="C585" s="152" t="n"/>
      <c r="D585" s="152" t="n"/>
      <c r="E585" s="150" t="n"/>
      <c r="F585" s="152" t="n"/>
      <c r="G585" s="152" t="n"/>
      <c r="H585" s="152" t="n"/>
      <c r="I585" s="152" t="n"/>
      <c r="J585" s="150" t="n"/>
      <c r="K585" s="150" t="n"/>
      <c r="L585" s="150" t="n"/>
      <c r="M585" s="152" t="n"/>
      <c r="N585" s="150" t="n"/>
      <c r="O585" s="150" t="n"/>
      <c r="P585" s="150" t="n"/>
      <c r="Q585" s="151" t="n"/>
      <c r="R585" s="150" t="n"/>
      <c r="S585" s="150" t="n"/>
      <c r="T585" s="150" t="n"/>
      <c r="U585" s="152" t="n"/>
      <c r="V585" s="150" t="n"/>
      <c r="W585" s="150" t="n"/>
      <c r="X585" s="150" t="n"/>
      <c r="Y585" s="150" t="n"/>
      <c r="Z585" s="150" t="n"/>
      <c r="AA585" s="150" t="n"/>
      <c r="AB585" s="150" t="n"/>
      <c r="AC585" s="150" t="n"/>
      <c r="AD585" s="150" t="n"/>
      <c r="AE585" s="150" t="n"/>
      <c r="AF585" s="150" t="n"/>
      <c r="AG585" s="147">
        <f>IF(OR(C585="",G585="",G585=0),"",IFERROR(INDEX(Lists!$K$2:$K$12,MATCH(C585,Lists!$I$2:$I$12,0)),"AUD"))</f>
        <v/>
      </c>
      <c r="AH585" s="147">
        <f>IF(OR(G585="",G585=0),"",IF(G585&lt;1,TEXT(G585*100,"0")&amp;IFERROR(INDEX(Lists!$U$2:$U$12,MATCH(C585,Lists!$I$2:$I$12,0)),"c"),IFERROR(INDEX(Lists!$L$2:$L$12,MATCH(C585,Lists!$I$2:$I$12,0)),"$")&amp;IF(G585=INT(G585),TEXT(G585,"0"),TEXT(G585,"0.00")))&amp;" "&amp;AG585)</f>
        <v/>
      </c>
      <c r="AI585" s="147">
        <f>IF(X585="","",X585*IFERROR(INDEX(Lists!$M$2:$M$12,MATCH(C585,Lists!$I$2:$I$12,0)),1)/Lists!$Q$2)</f>
        <v/>
      </c>
      <c r="AJ585" s="147">
        <f>IF(Y585="","",Y585*IFERROR(INDEX(Lists!$M$2:$M$12,MATCH(C585,Lists!$I$2:$I$12,0)),1)/Lists!$Q$2)</f>
        <v/>
      </c>
      <c r="AK585" s="105" t="n"/>
      <c r="AL585" s="105" t="n"/>
      <c r="AM585" s="105" t="n"/>
      <c r="AN585" s="105" t="n"/>
      <c r="AO585" s="106" t="n"/>
    </row>
    <row r="586" ht="18" customHeight="1" s="74">
      <c r="A586" s="147">
        <f>IF(OR(F586="",C586="",D586=""),"",IFERROR(INDEX(Lists!$J$2:$J$12,MATCH(C586,Lists!$I$2:$I$12,0)),"XX")&amp;"-"&amp;D586&amp;"-"&amp;TEXT(SUMPRODUCT(($C$2:C586=C586)*($D$2:D586=D586)),"0000"))</f>
        <v/>
      </c>
      <c r="B586" s="152" t="n"/>
      <c r="C586" s="152" t="n"/>
      <c r="D586" s="152" t="n"/>
      <c r="E586" s="150" t="n"/>
      <c r="F586" s="152" t="n"/>
      <c r="G586" s="152" t="n"/>
      <c r="H586" s="152" t="n"/>
      <c r="I586" s="152" t="n"/>
      <c r="J586" s="150" t="n"/>
      <c r="K586" s="150" t="n"/>
      <c r="L586" s="150" t="n"/>
      <c r="M586" s="152" t="n"/>
      <c r="N586" s="150" t="n"/>
      <c r="O586" s="150" t="n"/>
      <c r="P586" s="150" t="n"/>
      <c r="Q586" s="151" t="n"/>
      <c r="R586" s="150" t="n"/>
      <c r="S586" s="150" t="n"/>
      <c r="T586" s="150" t="n"/>
      <c r="U586" s="152" t="n"/>
      <c r="V586" s="150" t="n"/>
      <c r="W586" s="150" t="n"/>
      <c r="X586" s="150" t="n"/>
      <c r="Y586" s="150" t="n"/>
      <c r="Z586" s="150" t="n"/>
      <c r="AA586" s="150" t="n"/>
      <c r="AB586" s="150" t="n"/>
      <c r="AC586" s="150" t="n"/>
      <c r="AD586" s="150" t="n"/>
      <c r="AE586" s="150" t="n"/>
      <c r="AF586" s="150" t="n"/>
      <c r="AG586" s="147">
        <f>IF(OR(C586="",G586="",G586=0),"",IFERROR(INDEX(Lists!$K$2:$K$12,MATCH(C586,Lists!$I$2:$I$12,0)),"AUD"))</f>
        <v/>
      </c>
      <c r="AH586" s="147">
        <f>IF(OR(G586="",G586=0),"",IF(G586&lt;1,TEXT(G586*100,"0")&amp;IFERROR(INDEX(Lists!$U$2:$U$12,MATCH(C586,Lists!$I$2:$I$12,0)),"c"),IFERROR(INDEX(Lists!$L$2:$L$12,MATCH(C586,Lists!$I$2:$I$12,0)),"$")&amp;IF(G586=INT(G586),TEXT(G586,"0"),TEXT(G586,"0.00")))&amp;" "&amp;AG586)</f>
        <v/>
      </c>
      <c r="AI586" s="147">
        <f>IF(X586="","",X586*IFERROR(INDEX(Lists!$M$2:$M$12,MATCH(C586,Lists!$I$2:$I$12,0)),1)/Lists!$Q$2)</f>
        <v/>
      </c>
      <c r="AJ586" s="147">
        <f>IF(Y586="","",Y586*IFERROR(INDEX(Lists!$M$2:$M$12,MATCH(C586,Lists!$I$2:$I$12,0)),1)/Lists!$Q$2)</f>
        <v/>
      </c>
      <c r="AK586" s="105" t="n"/>
      <c r="AL586" s="105" t="n"/>
      <c r="AM586" s="105" t="n"/>
      <c r="AN586" s="105" t="n"/>
      <c r="AO586" s="106" t="n"/>
    </row>
    <row r="587" ht="18" customHeight="1" s="74">
      <c r="A587" s="147">
        <f>IF(OR(F587="",C587="",D587=""),"",IFERROR(INDEX(Lists!$J$2:$J$12,MATCH(C587,Lists!$I$2:$I$12,0)),"XX")&amp;"-"&amp;D587&amp;"-"&amp;TEXT(SUMPRODUCT(($C$2:C587=C587)*($D$2:D587=D587)),"0000"))</f>
        <v/>
      </c>
      <c r="B587" s="152" t="n"/>
      <c r="C587" s="152" t="n"/>
      <c r="D587" s="152" t="n"/>
      <c r="E587" s="150" t="n"/>
      <c r="F587" s="152" t="n"/>
      <c r="G587" s="152" t="n"/>
      <c r="H587" s="152" t="n"/>
      <c r="I587" s="152" t="n"/>
      <c r="J587" s="150" t="n"/>
      <c r="K587" s="150" t="n"/>
      <c r="L587" s="150" t="n"/>
      <c r="M587" s="152" t="n"/>
      <c r="N587" s="150" t="n"/>
      <c r="O587" s="150" t="n"/>
      <c r="P587" s="150" t="n"/>
      <c r="Q587" s="151" t="n"/>
      <c r="R587" s="150" t="n"/>
      <c r="S587" s="150" t="n"/>
      <c r="T587" s="150" t="n"/>
      <c r="U587" s="152" t="n"/>
      <c r="V587" s="150" t="n"/>
      <c r="W587" s="150" t="n"/>
      <c r="X587" s="150" t="n"/>
      <c r="Y587" s="150" t="n"/>
      <c r="Z587" s="150" t="n"/>
      <c r="AA587" s="150" t="n"/>
      <c r="AB587" s="150" t="n"/>
      <c r="AC587" s="150" t="n"/>
      <c r="AD587" s="150" t="n"/>
      <c r="AE587" s="150" t="n"/>
      <c r="AF587" s="150" t="n"/>
      <c r="AG587" s="147">
        <f>IF(OR(C587="",G587="",G587=0),"",IFERROR(INDEX(Lists!$K$2:$K$12,MATCH(C587,Lists!$I$2:$I$12,0)),"AUD"))</f>
        <v/>
      </c>
      <c r="AH587" s="147">
        <f>IF(OR(G587="",G587=0),"",IF(G587&lt;1,TEXT(G587*100,"0")&amp;IFERROR(INDEX(Lists!$U$2:$U$12,MATCH(C587,Lists!$I$2:$I$12,0)),"c"),IFERROR(INDEX(Lists!$L$2:$L$12,MATCH(C587,Lists!$I$2:$I$12,0)),"$")&amp;IF(G587=INT(G587),TEXT(G587,"0"),TEXT(G587,"0.00")))&amp;" "&amp;AG587)</f>
        <v/>
      </c>
      <c r="AI587" s="147">
        <f>IF(X587="","",X587*IFERROR(INDEX(Lists!$M$2:$M$12,MATCH(C587,Lists!$I$2:$I$12,0)),1)/Lists!$Q$2)</f>
        <v/>
      </c>
      <c r="AJ587" s="147">
        <f>IF(Y587="","",Y587*IFERROR(INDEX(Lists!$M$2:$M$12,MATCH(C587,Lists!$I$2:$I$12,0)),1)/Lists!$Q$2)</f>
        <v/>
      </c>
      <c r="AK587" s="105" t="n"/>
      <c r="AL587" s="105" t="n"/>
      <c r="AM587" s="105" t="n"/>
      <c r="AN587" s="105" t="n"/>
      <c r="AO587" s="106" t="n"/>
    </row>
    <row r="588" ht="18" customHeight="1" s="74">
      <c r="A588" s="147">
        <f>IF(OR(F588="",C588="",D588=""),"",IFERROR(INDEX(Lists!$J$2:$J$12,MATCH(C588,Lists!$I$2:$I$12,0)),"XX")&amp;"-"&amp;D588&amp;"-"&amp;TEXT(SUMPRODUCT(($C$2:C588=C588)*($D$2:D588=D588)),"0000"))</f>
        <v/>
      </c>
      <c r="B588" s="152" t="n"/>
      <c r="C588" s="152" t="n"/>
      <c r="D588" s="152" t="n"/>
      <c r="E588" s="150" t="n"/>
      <c r="F588" s="152" t="n"/>
      <c r="G588" s="152" t="n"/>
      <c r="H588" s="152" t="n"/>
      <c r="I588" s="152" t="n"/>
      <c r="J588" s="150" t="n"/>
      <c r="K588" s="150" t="n"/>
      <c r="L588" s="150" t="n"/>
      <c r="M588" s="152" t="n"/>
      <c r="N588" s="150" t="n"/>
      <c r="O588" s="150" t="n"/>
      <c r="P588" s="150" t="n"/>
      <c r="Q588" s="151" t="n"/>
      <c r="R588" s="150" t="n"/>
      <c r="S588" s="150" t="n"/>
      <c r="T588" s="150" t="n"/>
      <c r="U588" s="152" t="n"/>
      <c r="V588" s="150" t="n"/>
      <c r="W588" s="150" t="n"/>
      <c r="X588" s="150" t="n"/>
      <c r="Y588" s="150" t="n"/>
      <c r="Z588" s="150" t="n"/>
      <c r="AA588" s="150" t="n"/>
      <c r="AB588" s="150" t="n"/>
      <c r="AC588" s="150" t="n"/>
      <c r="AD588" s="150" t="n"/>
      <c r="AE588" s="150" t="n"/>
      <c r="AF588" s="150" t="n"/>
      <c r="AG588" s="147">
        <f>IF(OR(C588="",G588="",G588=0),"",IFERROR(INDEX(Lists!$K$2:$K$12,MATCH(C588,Lists!$I$2:$I$12,0)),"AUD"))</f>
        <v/>
      </c>
      <c r="AH588" s="147">
        <f>IF(OR(G588="",G588=0),"",IF(G588&lt;1,TEXT(G588*100,"0")&amp;IFERROR(INDEX(Lists!$U$2:$U$12,MATCH(C588,Lists!$I$2:$I$12,0)),"c"),IFERROR(INDEX(Lists!$L$2:$L$12,MATCH(C588,Lists!$I$2:$I$12,0)),"$")&amp;IF(G588=INT(G588),TEXT(G588,"0"),TEXT(G588,"0.00")))&amp;" "&amp;AG588)</f>
        <v/>
      </c>
      <c r="AI588" s="147">
        <f>IF(X588="","",X588*IFERROR(INDEX(Lists!$M$2:$M$12,MATCH(C588,Lists!$I$2:$I$12,0)),1)/Lists!$Q$2)</f>
        <v/>
      </c>
      <c r="AJ588" s="147">
        <f>IF(Y588="","",Y588*IFERROR(INDEX(Lists!$M$2:$M$12,MATCH(C588,Lists!$I$2:$I$12,0)),1)/Lists!$Q$2)</f>
        <v/>
      </c>
      <c r="AK588" s="105" t="n"/>
      <c r="AL588" s="105" t="n"/>
      <c r="AM588" s="105" t="n"/>
      <c r="AN588" s="105" t="n"/>
      <c r="AO588" s="106" t="n"/>
    </row>
    <row r="589" ht="18" customHeight="1" s="74">
      <c r="A589" s="147">
        <f>IF(OR(F589="",C589="",D589=""),"",IFERROR(INDEX(Lists!$J$2:$J$12,MATCH(C589,Lists!$I$2:$I$12,0)),"XX")&amp;"-"&amp;D589&amp;"-"&amp;TEXT(SUMPRODUCT(($C$2:C589=C589)*($D$2:D589=D589)),"0000"))</f>
        <v/>
      </c>
      <c r="B589" s="152" t="n"/>
      <c r="C589" s="152" t="n"/>
      <c r="D589" s="152" t="n"/>
      <c r="E589" s="150" t="n"/>
      <c r="F589" s="152" t="n"/>
      <c r="G589" s="152" t="n"/>
      <c r="H589" s="152" t="n"/>
      <c r="I589" s="152" t="n"/>
      <c r="J589" s="150" t="n"/>
      <c r="K589" s="150" t="n"/>
      <c r="L589" s="150" t="n"/>
      <c r="M589" s="152" t="n"/>
      <c r="N589" s="150" t="n"/>
      <c r="O589" s="150" t="n"/>
      <c r="P589" s="150" t="n"/>
      <c r="Q589" s="151" t="n"/>
      <c r="R589" s="150" t="n"/>
      <c r="S589" s="150" t="n"/>
      <c r="T589" s="150" t="n"/>
      <c r="U589" s="152" t="n"/>
      <c r="V589" s="150" t="n"/>
      <c r="W589" s="150" t="n"/>
      <c r="X589" s="150" t="n"/>
      <c r="Y589" s="150" t="n"/>
      <c r="Z589" s="150" t="n"/>
      <c r="AA589" s="150" t="n"/>
      <c r="AB589" s="150" t="n"/>
      <c r="AC589" s="150" t="n"/>
      <c r="AD589" s="150" t="n"/>
      <c r="AE589" s="150" t="n"/>
      <c r="AF589" s="150" t="n"/>
      <c r="AG589" s="147">
        <f>IF(OR(C589="",G589="",G589=0),"",IFERROR(INDEX(Lists!$K$2:$K$12,MATCH(C589,Lists!$I$2:$I$12,0)),"AUD"))</f>
        <v/>
      </c>
      <c r="AH589" s="147">
        <f>IF(OR(G589="",G589=0),"",IF(G589&lt;1,TEXT(G589*100,"0")&amp;IFERROR(INDEX(Lists!$U$2:$U$12,MATCH(C589,Lists!$I$2:$I$12,0)),"c"),IFERROR(INDEX(Lists!$L$2:$L$12,MATCH(C589,Lists!$I$2:$I$12,0)),"$")&amp;IF(G589=INT(G589),TEXT(G589,"0"),TEXT(G589,"0.00")))&amp;" "&amp;AG589)</f>
        <v/>
      </c>
      <c r="AI589" s="147">
        <f>IF(X589="","",X589*IFERROR(INDEX(Lists!$M$2:$M$12,MATCH(C589,Lists!$I$2:$I$12,0)),1)/Lists!$Q$2)</f>
        <v/>
      </c>
      <c r="AJ589" s="147">
        <f>IF(Y589="","",Y589*IFERROR(INDEX(Lists!$M$2:$M$12,MATCH(C589,Lists!$I$2:$I$12,0)),1)/Lists!$Q$2)</f>
        <v/>
      </c>
      <c r="AK589" s="105" t="n"/>
      <c r="AL589" s="105" t="n"/>
      <c r="AM589" s="105" t="n"/>
      <c r="AN589" s="105" t="n"/>
      <c r="AO589" s="106" t="n"/>
    </row>
    <row r="590" ht="18" customHeight="1" s="74">
      <c r="A590" s="147">
        <f>IF(OR(F590="",C590="",D590=""),"",IFERROR(INDEX(Lists!$J$2:$J$12,MATCH(C590,Lists!$I$2:$I$12,0)),"XX")&amp;"-"&amp;D590&amp;"-"&amp;TEXT(SUMPRODUCT(($C$2:C590=C590)*($D$2:D590=D590)),"0000"))</f>
        <v/>
      </c>
      <c r="B590" s="152" t="n"/>
      <c r="C590" s="152" t="n"/>
      <c r="D590" s="152" t="n"/>
      <c r="E590" s="150" t="n"/>
      <c r="F590" s="152" t="n"/>
      <c r="G590" s="152" t="n"/>
      <c r="H590" s="152" t="n"/>
      <c r="I590" s="152" t="n"/>
      <c r="J590" s="150" t="n"/>
      <c r="K590" s="150" t="n"/>
      <c r="L590" s="150" t="n"/>
      <c r="M590" s="152" t="n"/>
      <c r="N590" s="150" t="n"/>
      <c r="O590" s="150" t="n"/>
      <c r="P590" s="150" t="n"/>
      <c r="Q590" s="151" t="n"/>
      <c r="R590" s="150" t="n"/>
      <c r="S590" s="150" t="n"/>
      <c r="T590" s="150" t="n"/>
      <c r="U590" s="152" t="n"/>
      <c r="V590" s="150" t="n"/>
      <c r="W590" s="150" t="n"/>
      <c r="X590" s="150" t="n"/>
      <c r="Y590" s="150" t="n"/>
      <c r="Z590" s="150" t="n"/>
      <c r="AA590" s="150" t="n"/>
      <c r="AB590" s="150" t="n"/>
      <c r="AC590" s="150" t="n"/>
      <c r="AD590" s="150" t="n"/>
      <c r="AE590" s="150" t="n"/>
      <c r="AF590" s="150" t="n"/>
      <c r="AG590" s="147">
        <f>IF(OR(C590="",G590="",G590=0),"",IFERROR(INDEX(Lists!$K$2:$K$12,MATCH(C590,Lists!$I$2:$I$12,0)),"AUD"))</f>
        <v/>
      </c>
      <c r="AH590" s="147">
        <f>IF(OR(G590="",G590=0),"",IF(G590&lt;1,TEXT(G590*100,"0")&amp;IFERROR(INDEX(Lists!$U$2:$U$12,MATCH(C590,Lists!$I$2:$I$12,0)),"c"),IFERROR(INDEX(Lists!$L$2:$L$12,MATCH(C590,Lists!$I$2:$I$12,0)),"$")&amp;IF(G590=INT(G590),TEXT(G590,"0"),TEXT(G590,"0.00")))&amp;" "&amp;AG590)</f>
        <v/>
      </c>
      <c r="AI590" s="147">
        <f>IF(X590="","",X590*IFERROR(INDEX(Lists!$M$2:$M$12,MATCH(C590,Lists!$I$2:$I$12,0)),1)/Lists!$Q$2)</f>
        <v/>
      </c>
      <c r="AJ590" s="147">
        <f>IF(Y590="","",Y590*IFERROR(INDEX(Lists!$M$2:$M$12,MATCH(C590,Lists!$I$2:$I$12,0)),1)/Lists!$Q$2)</f>
        <v/>
      </c>
      <c r="AK590" s="105" t="n"/>
      <c r="AL590" s="105" t="n"/>
      <c r="AM590" s="105" t="n"/>
      <c r="AN590" s="105" t="n"/>
      <c r="AO590" s="106" t="n"/>
    </row>
    <row r="591" ht="18" customHeight="1" s="74">
      <c r="A591" s="147">
        <f>IF(OR(F591="",C591="",D591=""),"",IFERROR(INDEX(Lists!$J$2:$J$12,MATCH(C591,Lists!$I$2:$I$12,0)),"XX")&amp;"-"&amp;D591&amp;"-"&amp;TEXT(SUMPRODUCT(($C$2:C591=C591)*($D$2:D591=D591)),"0000"))</f>
        <v/>
      </c>
      <c r="B591" s="152" t="n"/>
      <c r="C591" s="152" t="n"/>
      <c r="D591" s="152" t="n"/>
      <c r="E591" s="150" t="n"/>
      <c r="F591" s="152" t="n"/>
      <c r="G591" s="152" t="n"/>
      <c r="H591" s="152" t="n"/>
      <c r="I591" s="152" t="n"/>
      <c r="J591" s="150" t="n"/>
      <c r="K591" s="150" t="n"/>
      <c r="L591" s="150" t="n"/>
      <c r="M591" s="152" t="n"/>
      <c r="N591" s="150" t="n"/>
      <c r="O591" s="150" t="n"/>
      <c r="P591" s="150" t="n"/>
      <c r="Q591" s="151" t="n"/>
      <c r="R591" s="150" t="n"/>
      <c r="S591" s="150" t="n"/>
      <c r="T591" s="150" t="n"/>
      <c r="U591" s="152" t="n"/>
      <c r="V591" s="150" t="n"/>
      <c r="W591" s="150" t="n"/>
      <c r="X591" s="150" t="n"/>
      <c r="Y591" s="150" t="n"/>
      <c r="Z591" s="150" t="n"/>
      <c r="AA591" s="150" t="n"/>
      <c r="AB591" s="150" t="n"/>
      <c r="AC591" s="150" t="n"/>
      <c r="AD591" s="150" t="n"/>
      <c r="AE591" s="150" t="n"/>
      <c r="AF591" s="150" t="n"/>
      <c r="AG591" s="147">
        <f>IF(OR(C591="",G591="",G591=0),"",IFERROR(INDEX(Lists!$K$2:$K$12,MATCH(C591,Lists!$I$2:$I$12,0)),"AUD"))</f>
        <v/>
      </c>
      <c r="AH591" s="147">
        <f>IF(OR(G591="",G591=0),"",IF(G591&lt;1,TEXT(G591*100,"0")&amp;IFERROR(INDEX(Lists!$U$2:$U$12,MATCH(C591,Lists!$I$2:$I$12,0)),"c"),IFERROR(INDEX(Lists!$L$2:$L$12,MATCH(C591,Lists!$I$2:$I$12,0)),"$")&amp;IF(G591=INT(G591),TEXT(G591,"0"),TEXT(G591,"0.00")))&amp;" "&amp;AG591)</f>
        <v/>
      </c>
      <c r="AI591" s="147">
        <f>IF(X591="","",X591*IFERROR(INDEX(Lists!$M$2:$M$12,MATCH(C591,Lists!$I$2:$I$12,0)),1)/Lists!$Q$2)</f>
        <v/>
      </c>
      <c r="AJ591" s="147">
        <f>IF(Y591="","",Y591*IFERROR(INDEX(Lists!$M$2:$M$12,MATCH(C591,Lists!$I$2:$I$12,0)),1)/Lists!$Q$2)</f>
        <v/>
      </c>
      <c r="AK591" s="105" t="n"/>
      <c r="AL591" s="105" t="n"/>
      <c r="AM591" s="105" t="n"/>
      <c r="AN591" s="105" t="n"/>
      <c r="AO591" s="106" t="n"/>
    </row>
    <row r="592" ht="18" customHeight="1" s="74">
      <c r="A592" s="147">
        <f>IF(OR(F592="",C592="",D592=""),"",IFERROR(INDEX(Lists!$J$2:$J$12,MATCH(C592,Lists!$I$2:$I$12,0)),"XX")&amp;"-"&amp;D592&amp;"-"&amp;TEXT(SUMPRODUCT(($C$2:C592=C592)*($D$2:D592=D592)),"0000"))</f>
        <v/>
      </c>
      <c r="B592" s="152" t="n"/>
      <c r="C592" s="152" t="n"/>
      <c r="D592" s="152" t="n"/>
      <c r="E592" s="150" t="n"/>
      <c r="F592" s="152" t="n"/>
      <c r="G592" s="152" t="n"/>
      <c r="H592" s="152" t="n"/>
      <c r="I592" s="152" t="n"/>
      <c r="J592" s="150" t="n"/>
      <c r="K592" s="150" t="n"/>
      <c r="L592" s="150" t="n"/>
      <c r="M592" s="152" t="n"/>
      <c r="N592" s="150" t="n"/>
      <c r="O592" s="150" t="n"/>
      <c r="P592" s="150" t="n"/>
      <c r="Q592" s="151" t="n"/>
      <c r="R592" s="150" t="n"/>
      <c r="S592" s="150" t="n"/>
      <c r="T592" s="150" t="n"/>
      <c r="U592" s="152" t="n"/>
      <c r="V592" s="150" t="n"/>
      <c r="W592" s="150" t="n"/>
      <c r="X592" s="150" t="n"/>
      <c r="Y592" s="150" t="n"/>
      <c r="Z592" s="150" t="n"/>
      <c r="AA592" s="150" t="n"/>
      <c r="AB592" s="150" t="n"/>
      <c r="AC592" s="150" t="n"/>
      <c r="AD592" s="150" t="n"/>
      <c r="AE592" s="150" t="n"/>
      <c r="AF592" s="150" t="n"/>
      <c r="AG592" s="147">
        <f>IF(OR(C592="",G592="",G592=0),"",IFERROR(INDEX(Lists!$K$2:$K$12,MATCH(C592,Lists!$I$2:$I$12,0)),"AUD"))</f>
        <v/>
      </c>
      <c r="AH592" s="147">
        <f>IF(OR(G592="",G592=0),"",IF(G592&lt;1,TEXT(G592*100,"0")&amp;IFERROR(INDEX(Lists!$U$2:$U$12,MATCH(C592,Lists!$I$2:$I$12,0)),"c"),IFERROR(INDEX(Lists!$L$2:$L$12,MATCH(C592,Lists!$I$2:$I$12,0)),"$")&amp;IF(G592=INT(G592),TEXT(G592,"0"),TEXT(G592,"0.00")))&amp;" "&amp;AG592)</f>
        <v/>
      </c>
      <c r="AI592" s="147">
        <f>IF(X592="","",X592*IFERROR(INDEX(Lists!$M$2:$M$12,MATCH(C592,Lists!$I$2:$I$12,0)),1)/Lists!$Q$2)</f>
        <v/>
      </c>
      <c r="AJ592" s="147">
        <f>IF(Y592="","",Y592*IFERROR(INDEX(Lists!$M$2:$M$12,MATCH(C592,Lists!$I$2:$I$12,0)),1)/Lists!$Q$2)</f>
        <v/>
      </c>
      <c r="AK592" s="105" t="n"/>
      <c r="AL592" s="105" t="n"/>
      <c r="AM592" s="105" t="n"/>
      <c r="AN592" s="105" t="n"/>
      <c r="AO592" s="106" t="n"/>
    </row>
    <row r="593" ht="18" customHeight="1" s="74">
      <c r="A593" s="147">
        <f>IF(OR(F593="",C593="",D593=""),"",IFERROR(INDEX(Lists!$J$2:$J$12,MATCH(C593,Lists!$I$2:$I$12,0)),"XX")&amp;"-"&amp;D593&amp;"-"&amp;TEXT(SUMPRODUCT(($C$2:C593=C593)*($D$2:D593=D593)),"0000"))</f>
        <v/>
      </c>
      <c r="B593" s="152" t="n"/>
      <c r="C593" s="152" t="n"/>
      <c r="D593" s="152" t="n"/>
      <c r="E593" s="150" t="n"/>
      <c r="F593" s="152" t="n"/>
      <c r="G593" s="152" t="n"/>
      <c r="H593" s="152" t="n"/>
      <c r="I593" s="152" t="n"/>
      <c r="J593" s="150" t="n"/>
      <c r="K593" s="150" t="n"/>
      <c r="L593" s="150" t="n"/>
      <c r="M593" s="152" t="n"/>
      <c r="N593" s="150" t="n"/>
      <c r="O593" s="150" t="n"/>
      <c r="P593" s="150" t="n"/>
      <c r="Q593" s="151" t="n"/>
      <c r="R593" s="150" t="n"/>
      <c r="S593" s="150" t="n"/>
      <c r="T593" s="150" t="n"/>
      <c r="U593" s="152" t="n"/>
      <c r="V593" s="150" t="n"/>
      <c r="W593" s="150" t="n"/>
      <c r="X593" s="150" t="n"/>
      <c r="Y593" s="150" t="n"/>
      <c r="Z593" s="150" t="n"/>
      <c r="AA593" s="150" t="n"/>
      <c r="AB593" s="150" t="n"/>
      <c r="AC593" s="150" t="n"/>
      <c r="AD593" s="150" t="n"/>
      <c r="AE593" s="150" t="n"/>
      <c r="AF593" s="150" t="n"/>
      <c r="AG593" s="147">
        <f>IF(OR(C593="",G593="",G593=0),"",IFERROR(INDEX(Lists!$K$2:$K$12,MATCH(C593,Lists!$I$2:$I$12,0)),"AUD"))</f>
        <v/>
      </c>
      <c r="AH593" s="147">
        <f>IF(OR(G593="",G593=0),"",IF(G593&lt;1,TEXT(G593*100,"0")&amp;IFERROR(INDEX(Lists!$U$2:$U$12,MATCH(C593,Lists!$I$2:$I$12,0)),"c"),IFERROR(INDEX(Lists!$L$2:$L$12,MATCH(C593,Lists!$I$2:$I$12,0)),"$")&amp;IF(G593=INT(G593),TEXT(G593,"0"),TEXT(G593,"0.00")))&amp;" "&amp;AG593)</f>
        <v/>
      </c>
      <c r="AI593" s="147">
        <f>IF(X593="","",X593*IFERROR(INDEX(Lists!$M$2:$M$12,MATCH(C593,Lists!$I$2:$I$12,0)),1)/Lists!$Q$2)</f>
        <v/>
      </c>
      <c r="AJ593" s="147">
        <f>IF(Y593="","",Y593*IFERROR(INDEX(Lists!$M$2:$M$12,MATCH(C593,Lists!$I$2:$I$12,0)),1)/Lists!$Q$2)</f>
        <v/>
      </c>
      <c r="AK593" s="105" t="n"/>
      <c r="AL593" s="105" t="n"/>
      <c r="AM593" s="105" t="n"/>
      <c r="AN593" s="105" t="n"/>
      <c r="AO593" s="106" t="n"/>
    </row>
    <row r="594" ht="18" customHeight="1" s="74">
      <c r="A594" s="147">
        <f>IF(OR(F594="",C594="",D594=""),"",IFERROR(INDEX(Lists!$J$2:$J$12,MATCH(C594,Lists!$I$2:$I$12,0)),"XX")&amp;"-"&amp;D594&amp;"-"&amp;TEXT(SUMPRODUCT(($C$2:C594=C594)*($D$2:D594=D594)),"0000"))</f>
        <v/>
      </c>
      <c r="B594" s="152" t="n"/>
      <c r="C594" s="152" t="n"/>
      <c r="D594" s="152" t="n"/>
      <c r="E594" s="150" t="n"/>
      <c r="F594" s="152" t="n"/>
      <c r="G594" s="152" t="n"/>
      <c r="H594" s="152" t="n"/>
      <c r="I594" s="152" t="n"/>
      <c r="J594" s="150" t="n"/>
      <c r="K594" s="150" t="n"/>
      <c r="L594" s="150" t="n"/>
      <c r="M594" s="152" t="n"/>
      <c r="N594" s="150" t="n"/>
      <c r="O594" s="150" t="n"/>
      <c r="P594" s="150" t="n"/>
      <c r="Q594" s="151" t="n"/>
      <c r="R594" s="150" t="n"/>
      <c r="S594" s="150" t="n"/>
      <c r="T594" s="150" t="n"/>
      <c r="U594" s="152" t="n"/>
      <c r="V594" s="150" t="n"/>
      <c r="W594" s="150" t="n"/>
      <c r="X594" s="150" t="n"/>
      <c r="Y594" s="150" t="n"/>
      <c r="Z594" s="150" t="n"/>
      <c r="AA594" s="150" t="n"/>
      <c r="AB594" s="150" t="n"/>
      <c r="AC594" s="150" t="n"/>
      <c r="AD594" s="150" t="n"/>
      <c r="AE594" s="150" t="n"/>
      <c r="AF594" s="150" t="n"/>
      <c r="AG594" s="147">
        <f>IF(OR(C594="",G594="",G594=0),"",IFERROR(INDEX(Lists!$K$2:$K$12,MATCH(C594,Lists!$I$2:$I$12,0)),"AUD"))</f>
        <v/>
      </c>
      <c r="AH594" s="147">
        <f>IF(OR(G594="",G594=0),"",IF(G594&lt;1,TEXT(G594*100,"0")&amp;IFERROR(INDEX(Lists!$U$2:$U$12,MATCH(C594,Lists!$I$2:$I$12,0)),"c"),IFERROR(INDEX(Lists!$L$2:$L$12,MATCH(C594,Lists!$I$2:$I$12,0)),"$")&amp;IF(G594=INT(G594),TEXT(G594,"0"),TEXT(G594,"0.00")))&amp;" "&amp;AG594)</f>
        <v/>
      </c>
      <c r="AI594" s="147">
        <f>IF(X594="","",X594*IFERROR(INDEX(Lists!$M$2:$M$12,MATCH(C594,Lists!$I$2:$I$12,0)),1)/Lists!$Q$2)</f>
        <v/>
      </c>
      <c r="AJ594" s="147">
        <f>IF(Y594="","",Y594*IFERROR(INDEX(Lists!$M$2:$M$12,MATCH(C594,Lists!$I$2:$I$12,0)),1)/Lists!$Q$2)</f>
        <v/>
      </c>
      <c r="AK594" s="105" t="n"/>
      <c r="AL594" s="105" t="n"/>
      <c r="AM594" s="105" t="n"/>
      <c r="AN594" s="105" t="n"/>
      <c r="AO594" s="106" t="n"/>
    </row>
    <row r="595" ht="18" customHeight="1" s="74">
      <c r="A595" s="147">
        <f>IF(OR(F595="",C595="",D595=""),"",IFERROR(INDEX(Lists!$J$2:$J$12,MATCH(C595,Lists!$I$2:$I$12,0)),"XX")&amp;"-"&amp;D595&amp;"-"&amp;TEXT(SUMPRODUCT(($C$2:C595=C595)*($D$2:D595=D595)),"0000"))</f>
        <v/>
      </c>
      <c r="B595" s="152" t="n"/>
      <c r="C595" s="152" t="n"/>
      <c r="D595" s="152" t="n"/>
      <c r="E595" s="150" t="n"/>
      <c r="F595" s="152" t="n"/>
      <c r="G595" s="152" t="n"/>
      <c r="H595" s="152" t="n"/>
      <c r="I595" s="152" t="n"/>
      <c r="J595" s="150" t="n"/>
      <c r="K595" s="150" t="n"/>
      <c r="L595" s="150" t="n"/>
      <c r="M595" s="152" t="n"/>
      <c r="N595" s="150" t="n"/>
      <c r="O595" s="150" t="n"/>
      <c r="P595" s="150" t="n"/>
      <c r="Q595" s="151" t="n"/>
      <c r="R595" s="150" t="n"/>
      <c r="S595" s="150" t="n"/>
      <c r="T595" s="150" t="n"/>
      <c r="U595" s="152" t="n"/>
      <c r="V595" s="150" t="n"/>
      <c r="W595" s="150" t="n"/>
      <c r="X595" s="150" t="n"/>
      <c r="Y595" s="150" t="n"/>
      <c r="Z595" s="150" t="n"/>
      <c r="AA595" s="150" t="n"/>
      <c r="AB595" s="150" t="n"/>
      <c r="AC595" s="150" t="n"/>
      <c r="AD595" s="150" t="n"/>
      <c r="AE595" s="150" t="n"/>
      <c r="AF595" s="150" t="n"/>
      <c r="AG595" s="147">
        <f>IF(OR(C595="",G595="",G595=0),"",IFERROR(INDEX(Lists!$K$2:$K$12,MATCH(C595,Lists!$I$2:$I$12,0)),"AUD"))</f>
        <v/>
      </c>
      <c r="AH595" s="147">
        <f>IF(OR(G595="",G595=0),"",IF(G595&lt;1,TEXT(G595*100,"0")&amp;IFERROR(INDEX(Lists!$U$2:$U$12,MATCH(C595,Lists!$I$2:$I$12,0)),"c"),IFERROR(INDEX(Lists!$L$2:$L$12,MATCH(C595,Lists!$I$2:$I$12,0)),"$")&amp;IF(G595=INT(G595),TEXT(G595,"0"),TEXT(G595,"0.00")))&amp;" "&amp;AG595)</f>
        <v/>
      </c>
      <c r="AI595" s="147">
        <f>IF(X595="","",X595*IFERROR(INDEX(Lists!$M$2:$M$12,MATCH(C595,Lists!$I$2:$I$12,0)),1)/Lists!$Q$2)</f>
        <v/>
      </c>
      <c r="AJ595" s="147">
        <f>IF(Y595="","",Y595*IFERROR(INDEX(Lists!$M$2:$M$12,MATCH(C595,Lists!$I$2:$I$12,0)),1)/Lists!$Q$2)</f>
        <v/>
      </c>
      <c r="AK595" s="105" t="n"/>
      <c r="AL595" s="105" t="n"/>
      <c r="AM595" s="105" t="n"/>
      <c r="AN595" s="105" t="n"/>
      <c r="AO595" s="106" t="n"/>
    </row>
    <row r="596" ht="18" customHeight="1" s="74">
      <c r="A596" s="147">
        <f>IF(OR(F596="",C596="",D596=""),"",IFERROR(INDEX(Lists!$J$2:$J$12,MATCH(C596,Lists!$I$2:$I$12,0)),"XX")&amp;"-"&amp;D596&amp;"-"&amp;TEXT(SUMPRODUCT(($C$2:C596=C596)*($D$2:D596=D596)),"0000"))</f>
        <v/>
      </c>
      <c r="B596" s="152" t="n"/>
      <c r="C596" s="152" t="n"/>
      <c r="D596" s="152" t="n"/>
      <c r="E596" s="150" t="n"/>
      <c r="F596" s="152" t="n"/>
      <c r="G596" s="152" t="n"/>
      <c r="H596" s="152" t="n"/>
      <c r="I596" s="152" t="n"/>
      <c r="J596" s="150" t="n"/>
      <c r="K596" s="150" t="n"/>
      <c r="L596" s="150" t="n"/>
      <c r="M596" s="152" t="n"/>
      <c r="N596" s="150" t="n"/>
      <c r="O596" s="150" t="n"/>
      <c r="P596" s="150" t="n"/>
      <c r="Q596" s="151" t="n"/>
      <c r="R596" s="150" t="n"/>
      <c r="S596" s="150" t="n"/>
      <c r="T596" s="150" t="n"/>
      <c r="U596" s="152" t="n"/>
      <c r="V596" s="150" t="n"/>
      <c r="W596" s="150" t="n"/>
      <c r="X596" s="150" t="n"/>
      <c r="Y596" s="150" t="n"/>
      <c r="Z596" s="150" t="n"/>
      <c r="AA596" s="150" t="n"/>
      <c r="AB596" s="150" t="n"/>
      <c r="AC596" s="150" t="n"/>
      <c r="AD596" s="150" t="n"/>
      <c r="AE596" s="150" t="n"/>
      <c r="AF596" s="150" t="n"/>
      <c r="AG596" s="147">
        <f>IF(OR(C596="",G596="",G596=0),"",IFERROR(INDEX(Lists!$K$2:$K$12,MATCH(C596,Lists!$I$2:$I$12,0)),"AUD"))</f>
        <v/>
      </c>
      <c r="AH596" s="147">
        <f>IF(OR(G596="",G596=0),"",IF(G596&lt;1,TEXT(G596*100,"0")&amp;IFERROR(INDEX(Lists!$U$2:$U$12,MATCH(C596,Lists!$I$2:$I$12,0)),"c"),IFERROR(INDEX(Lists!$L$2:$L$12,MATCH(C596,Lists!$I$2:$I$12,0)),"$")&amp;IF(G596=INT(G596),TEXT(G596,"0"),TEXT(G596,"0.00")))&amp;" "&amp;AG596)</f>
        <v/>
      </c>
      <c r="AI596" s="147">
        <f>IF(X596="","",X596*IFERROR(INDEX(Lists!$M$2:$M$12,MATCH(C596,Lists!$I$2:$I$12,0)),1)/Lists!$Q$2)</f>
        <v/>
      </c>
      <c r="AJ596" s="147">
        <f>IF(Y596="","",Y596*IFERROR(INDEX(Lists!$M$2:$M$12,MATCH(C596,Lists!$I$2:$I$12,0)),1)/Lists!$Q$2)</f>
        <v/>
      </c>
      <c r="AK596" s="105" t="n"/>
      <c r="AL596" s="105" t="n"/>
      <c r="AM596" s="105" t="n"/>
      <c r="AN596" s="105" t="n"/>
      <c r="AO596" s="106" t="n"/>
    </row>
    <row r="597" ht="18" customHeight="1" s="74">
      <c r="A597" s="147">
        <f>IF(OR(F597="",C597="",D597=""),"",IFERROR(INDEX(Lists!$J$2:$J$12,MATCH(C597,Lists!$I$2:$I$12,0)),"XX")&amp;"-"&amp;D597&amp;"-"&amp;TEXT(SUMPRODUCT(($C$2:C597=C597)*($D$2:D597=D597)),"0000"))</f>
        <v/>
      </c>
      <c r="B597" s="152" t="n"/>
      <c r="C597" s="152" t="n"/>
      <c r="D597" s="152" t="n"/>
      <c r="E597" s="150" t="n"/>
      <c r="F597" s="152" t="n"/>
      <c r="G597" s="152" t="n"/>
      <c r="H597" s="152" t="n"/>
      <c r="I597" s="152" t="n"/>
      <c r="J597" s="150" t="n"/>
      <c r="K597" s="150" t="n"/>
      <c r="L597" s="150" t="n"/>
      <c r="M597" s="152" t="n"/>
      <c r="N597" s="150" t="n"/>
      <c r="O597" s="150" t="n"/>
      <c r="P597" s="150" t="n"/>
      <c r="Q597" s="151" t="n"/>
      <c r="R597" s="150" t="n"/>
      <c r="S597" s="150" t="n"/>
      <c r="T597" s="150" t="n"/>
      <c r="U597" s="152" t="n"/>
      <c r="V597" s="150" t="n"/>
      <c r="W597" s="150" t="n"/>
      <c r="X597" s="150" t="n"/>
      <c r="Y597" s="150" t="n"/>
      <c r="Z597" s="150" t="n"/>
      <c r="AA597" s="150" t="n"/>
      <c r="AB597" s="150" t="n"/>
      <c r="AC597" s="150" t="n"/>
      <c r="AD597" s="150" t="n"/>
      <c r="AE597" s="150" t="n"/>
      <c r="AF597" s="150" t="n"/>
      <c r="AG597" s="147">
        <f>IF(OR(C597="",G597="",G597=0),"",IFERROR(INDEX(Lists!$K$2:$K$12,MATCH(C597,Lists!$I$2:$I$12,0)),"AUD"))</f>
        <v/>
      </c>
      <c r="AH597" s="147">
        <f>IF(OR(G597="",G597=0),"",IF(G597&lt;1,TEXT(G597*100,"0")&amp;IFERROR(INDEX(Lists!$U$2:$U$12,MATCH(C597,Lists!$I$2:$I$12,0)),"c"),IFERROR(INDEX(Lists!$L$2:$L$12,MATCH(C597,Lists!$I$2:$I$12,0)),"$")&amp;IF(G597=INT(G597),TEXT(G597,"0"),TEXT(G597,"0.00")))&amp;" "&amp;AG597)</f>
        <v/>
      </c>
      <c r="AI597" s="147">
        <f>IF(X597="","",X597*IFERROR(INDEX(Lists!$M$2:$M$12,MATCH(C597,Lists!$I$2:$I$12,0)),1)/Lists!$Q$2)</f>
        <v/>
      </c>
      <c r="AJ597" s="147">
        <f>IF(Y597="","",Y597*IFERROR(INDEX(Lists!$M$2:$M$12,MATCH(C597,Lists!$I$2:$I$12,0)),1)/Lists!$Q$2)</f>
        <v/>
      </c>
      <c r="AK597" s="105" t="n"/>
      <c r="AL597" s="105" t="n"/>
      <c r="AM597" s="105" t="n"/>
      <c r="AN597" s="105" t="n"/>
      <c r="AO597" s="106" t="n"/>
    </row>
    <row r="598" ht="18" customHeight="1" s="74">
      <c r="A598" s="147">
        <f>IF(OR(F598="",C598="",D598=""),"",IFERROR(INDEX(Lists!$J$2:$J$12,MATCH(C598,Lists!$I$2:$I$12,0)),"XX")&amp;"-"&amp;D598&amp;"-"&amp;TEXT(SUMPRODUCT(($C$2:C598=C598)*($D$2:D598=D598)),"0000"))</f>
        <v/>
      </c>
      <c r="B598" s="152" t="n"/>
      <c r="C598" s="152" t="n"/>
      <c r="D598" s="152" t="n"/>
      <c r="E598" s="150" t="n"/>
      <c r="F598" s="152" t="n"/>
      <c r="G598" s="152" t="n"/>
      <c r="H598" s="152" t="n"/>
      <c r="I598" s="152" t="n"/>
      <c r="J598" s="150" t="n"/>
      <c r="K598" s="150" t="n"/>
      <c r="L598" s="150" t="n"/>
      <c r="M598" s="152" t="n"/>
      <c r="N598" s="150" t="n"/>
      <c r="O598" s="150" t="n"/>
      <c r="P598" s="150" t="n"/>
      <c r="Q598" s="151" t="n"/>
      <c r="R598" s="150" t="n"/>
      <c r="S598" s="150" t="n"/>
      <c r="T598" s="150" t="n"/>
      <c r="U598" s="152" t="n"/>
      <c r="V598" s="150" t="n"/>
      <c r="W598" s="150" t="n"/>
      <c r="X598" s="150" t="n"/>
      <c r="Y598" s="150" t="n"/>
      <c r="Z598" s="150" t="n"/>
      <c r="AA598" s="150" t="n"/>
      <c r="AB598" s="150" t="n"/>
      <c r="AC598" s="150" t="n"/>
      <c r="AD598" s="150" t="n"/>
      <c r="AE598" s="150" t="n"/>
      <c r="AF598" s="150" t="n"/>
      <c r="AG598" s="147">
        <f>IF(OR(C598="",G598="",G598=0),"",IFERROR(INDEX(Lists!$K$2:$K$12,MATCH(C598,Lists!$I$2:$I$12,0)),"AUD"))</f>
        <v/>
      </c>
      <c r="AH598" s="147">
        <f>IF(OR(G598="",G598=0),"",IF(G598&lt;1,TEXT(G598*100,"0")&amp;IFERROR(INDEX(Lists!$U$2:$U$12,MATCH(C598,Lists!$I$2:$I$12,0)),"c"),IFERROR(INDEX(Lists!$L$2:$L$12,MATCH(C598,Lists!$I$2:$I$12,0)),"$")&amp;IF(G598=INT(G598),TEXT(G598,"0"),TEXT(G598,"0.00")))&amp;" "&amp;AG598)</f>
        <v/>
      </c>
      <c r="AI598" s="147">
        <f>IF(X598="","",X598*IFERROR(INDEX(Lists!$M$2:$M$12,MATCH(C598,Lists!$I$2:$I$12,0)),1)/Lists!$Q$2)</f>
        <v/>
      </c>
      <c r="AJ598" s="147">
        <f>IF(Y598="","",Y598*IFERROR(INDEX(Lists!$M$2:$M$12,MATCH(C598,Lists!$I$2:$I$12,0)),1)/Lists!$Q$2)</f>
        <v/>
      </c>
      <c r="AK598" s="105" t="n"/>
      <c r="AL598" s="105" t="n"/>
      <c r="AM598" s="105" t="n"/>
      <c r="AN598" s="105" t="n"/>
      <c r="AO598" s="106" t="n"/>
    </row>
    <row r="599" ht="18" customHeight="1" s="74">
      <c r="A599" s="147">
        <f>IF(OR(F599="",C599="",D599=""),"",IFERROR(INDEX(Lists!$J$2:$J$12,MATCH(C599,Lists!$I$2:$I$12,0)),"XX")&amp;"-"&amp;D599&amp;"-"&amp;TEXT(SUMPRODUCT(($C$2:C599=C599)*($D$2:D599=D599)),"0000"))</f>
        <v/>
      </c>
      <c r="B599" s="152" t="n"/>
      <c r="C599" s="152" t="n"/>
      <c r="D599" s="152" t="n"/>
      <c r="E599" s="150" t="n"/>
      <c r="F599" s="152" t="n"/>
      <c r="G599" s="152" t="n"/>
      <c r="H599" s="152" t="n"/>
      <c r="I599" s="152" t="n"/>
      <c r="J599" s="150" t="n"/>
      <c r="K599" s="150" t="n"/>
      <c r="L599" s="150" t="n"/>
      <c r="M599" s="152" t="n"/>
      <c r="N599" s="150" t="n"/>
      <c r="O599" s="150" t="n"/>
      <c r="P599" s="150" t="n"/>
      <c r="Q599" s="151" t="n"/>
      <c r="R599" s="150" t="n"/>
      <c r="S599" s="150" t="n"/>
      <c r="T599" s="150" t="n"/>
      <c r="U599" s="152" t="n"/>
      <c r="V599" s="150" t="n"/>
      <c r="W599" s="150" t="n"/>
      <c r="X599" s="150" t="n"/>
      <c r="Y599" s="150" t="n"/>
      <c r="Z599" s="150" t="n"/>
      <c r="AA599" s="150" t="n"/>
      <c r="AB599" s="150" t="n"/>
      <c r="AC599" s="150" t="n"/>
      <c r="AD599" s="150" t="n"/>
      <c r="AE599" s="150" t="n"/>
      <c r="AF599" s="150" t="n"/>
      <c r="AG599" s="147">
        <f>IF(OR(C599="",G599="",G599=0),"",IFERROR(INDEX(Lists!$K$2:$K$12,MATCH(C599,Lists!$I$2:$I$12,0)),"AUD"))</f>
        <v/>
      </c>
      <c r="AH599" s="147">
        <f>IF(OR(G599="",G599=0),"",IF(G599&lt;1,TEXT(G599*100,"0")&amp;IFERROR(INDEX(Lists!$U$2:$U$12,MATCH(C599,Lists!$I$2:$I$12,0)),"c"),IFERROR(INDEX(Lists!$L$2:$L$12,MATCH(C599,Lists!$I$2:$I$12,0)),"$")&amp;IF(G599=INT(G599),TEXT(G599,"0"),TEXT(G599,"0.00")))&amp;" "&amp;AG599)</f>
        <v/>
      </c>
      <c r="AI599" s="147">
        <f>IF(X599="","",X599*IFERROR(INDEX(Lists!$M$2:$M$12,MATCH(C599,Lists!$I$2:$I$12,0)),1)/Lists!$Q$2)</f>
        <v/>
      </c>
      <c r="AJ599" s="147">
        <f>IF(Y599="","",Y599*IFERROR(INDEX(Lists!$M$2:$M$12,MATCH(C599,Lists!$I$2:$I$12,0)),1)/Lists!$Q$2)</f>
        <v/>
      </c>
      <c r="AK599" s="105" t="n"/>
      <c r="AL599" s="105" t="n"/>
      <c r="AM599" s="105" t="n"/>
      <c r="AN599" s="105" t="n"/>
      <c r="AO599" s="106" t="n"/>
    </row>
    <row r="600" ht="18" customHeight="1" s="74">
      <c r="A600" s="147">
        <f>IF(OR(F600="",C600="",D600=""),"",IFERROR(INDEX(Lists!$J$2:$J$12,MATCH(C600,Lists!$I$2:$I$12,0)),"XX")&amp;"-"&amp;D600&amp;"-"&amp;TEXT(SUMPRODUCT(($C$2:C600=C600)*($D$2:D600=D600)),"0000"))</f>
        <v/>
      </c>
      <c r="B600" s="152" t="n"/>
      <c r="C600" s="152" t="n"/>
      <c r="D600" s="152" t="n"/>
      <c r="E600" s="150" t="n"/>
      <c r="F600" s="152" t="n"/>
      <c r="G600" s="152" t="n"/>
      <c r="H600" s="152" t="n"/>
      <c r="I600" s="152" t="n"/>
      <c r="J600" s="150" t="n"/>
      <c r="K600" s="150" t="n"/>
      <c r="L600" s="150" t="n"/>
      <c r="M600" s="152" t="n"/>
      <c r="N600" s="150" t="n"/>
      <c r="O600" s="150" t="n"/>
      <c r="P600" s="150" t="n"/>
      <c r="Q600" s="151" t="n"/>
      <c r="R600" s="150" t="n"/>
      <c r="S600" s="150" t="n"/>
      <c r="T600" s="150" t="n"/>
      <c r="U600" s="152" t="n"/>
      <c r="V600" s="150" t="n"/>
      <c r="W600" s="150" t="n"/>
      <c r="X600" s="150" t="n"/>
      <c r="Y600" s="150" t="n"/>
      <c r="Z600" s="150" t="n"/>
      <c r="AA600" s="150" t="n"/>
      <c r="AB600" s="150" t="n"/>
      <c r="AC600" s="150" t="n"/>
      <c r="AD600" s="150" t="n"/>
      <c r="AE600" s="150" t="n"/>
      <c r="AF600" s="150" t="n"/>
      <c r="AG600" s="147">
        <f>IF(OR(C600="",G600="",G600=0),"",IFERROR(INDEX(Lists!$K$2:$K$12,MATCH(C600,Lists!$I$2:$I$12,0)),"AUD"))</f>
        <v/>
      </c>
      <c r="AH600" s="147">
        <f>IF(OR(G600="",G600=0),"",IF(G600&lt;1,TEXT(G600*100,"0")&amp;IFERROR(INDEX(Lists!$U$2:$U$12,MATCH(C600,Lists!$I$2:$I$12,0)),"c"),IFERROR(INDEX(Lists!$L$2:$L$12,MATCH(C600,Lists!$I$2:$I$12,0)),"$")&amp;IF(G600=INT(G600),TEXT(G600,"0"),TEXT(G600,"0.00")))&amp;" "&amp;AG600)</f>
        <v/>
      </c>
      <c r="AI600" s="147">
        <f>IF(X600="","",X600*IFERROR(INDEX(Lists!$M$2:$M$12,MATCH(C600,Lists!$I$2:$I$12,0)),1)/Lists!$Q$2)</f>
        <v/>
      </c>
      <c r="AJ600" s="147">
        <f>IF(Y600="","",Y600*IFERROR(INDEX(Lists!$M$2:$M$12,MATCH(C600,Lists!$I$2:$I$12,0)),1)/Lists!$Q$2)</f>
        <v/>
      </c>
      <c r="AK600" s="105" t="n"/>
      <c r="AL600" s="105" t="n"/>
      <c r="AM600" s="105" t="n"/>
      <c r="AN600" s="105" t="n"/>
      <c r="AO600" s="106" t="n"/>
    </row>
    <row r="601" ht="18" customHeight="1" s="74">
      <c r="A601" s="147">
        <f>IF(OR(F601="",C601="",D601=""),"",IFERROR(INDEX(Lists!$J$2:$J$12,MATCH(C601,Lists!$I$2:$I$12,0)),"XX")&amp;"-"&amp;D601&amp;"-"&amp;TEXT(SUMPRODUCT(($C$2:C601=C601)*($D$2:D601=D601)),"0000"))</f>
        <v/>
      </c>
      <c r="B601" s="152" t="n"/>
      <c r="C601" s="152" t="n"/>
      <c r="D601" s="152" t="n"/>
      <c r="E601" s="150" t="n"/>
      <c r="F601" s="152" t="n"/>
      <c r="G601" s="152" t="n"/>
      <c r="H601" s="152" t="n"/>
      <c r="I601" s="152" t="n"/>
      <c r="J601" s="150" t="n"/>
      <c r="K601" s="150" t="n"/>
      <c r="L601" s="150" t="n"/>
      <c r="M601" s="152" t="n"/>
      <c r="N601" s="150" t="n"/>
      <c r="O601" s="150" t="n"/>
      <c r="P601" s="150" t="n"/>
      <c r="Q601" s="151" t="n"/>
      <c r="R601" s="150" t="n"/>
      <c r="S601" s="150" t="n"/>
      <c r="T601" s="150" t="n"/>
      <c r="U601" s="152" t="n"/>
      <c r="V601" s="150" t="n"/>
      <c r="W601" s="150" t="n"/>
      <c r="X601" s="150" t="n"/>
      <c r="Y601" s="150" t="n"/>
      <c r="Z601" s="150" t="n"/>
      <c r="AA601" s="150" t="n"/>
      <c r="AB601" s="150" t="n"/>
      <c r="AC601" s="150" t="n"/>
      <c r="AD601" s="150" t="n"/>
      <c r="AE601" s="150" t="n"/>
      <c r="AF601" s="150" t="n"/>
      <c r="AG601" s="147">
        <f>IF(OR(C601="",G601="",G601=0),"",IFERROR(INDEX(Lists!$K$2:$K$12,MATCH(C601,Lists!$I$2:$I$12,0)),"AUD"))</f>
        <v/>
      </c>
      <c r="AH601" s="147">
        <f>IF(OR(G601="",G601=0),"",IF(G601&lt;1,TEXT(G601*100,"0")&amp;IFERROR(INDEX(Lists!$U$2:$U$12,MATCH(C601,Lists!$I$2:$I$12,0)),"c"),IFERROR(INDEX(Lists!$L$2:$L$12,MATCH(C601,Lists!$I$2:$I$12,0)),"$")&amp;IF(G601=INT(G601),TEXT(G601,"0"),TEXT(G601,"0.00")))&amp;" "&amp;AG601)</f>
        <v/>
      </c>
      <c r="AI601" s="147">
        <f>IF(X601="","",X601*IFERROR(INDEX(Lists!$M$2:$M$12,MATCH(C601,Lists!$I$2:$I$12,0)),1)/Lists!$Q$2)</f>
        <v/>
      </c>
      <c r="AJ601" s="147">
        <f>IF(Y601="","",Y601*IFERROR(INDEX(Lists!$M$2:$M$12,MATCH(C601,Lists!$I$2:$I$12,0)),1)/Lists!$Q$2)</f>
        <v/>
      </c>
      <c r="AK601" s="105" t="n"/>
      <c r="AL601" s="105" t="n"/>
      <c r="AM601" s="105" t="n"/>
      <c r="AN601" s="105" t="n"/>
      <c r="AO601" s="106" t="n"/>
    </row>
    <row r="602" ht="18" customHeight="1" s="74">
      <c r="A602" s="147">
        <f>IF(OR(F602="",C602="",D602=""),"",IFERROR(INDEX(Lists!$J$2:$J$12,MATCH(C602,Lists!$I$2:$I$12,0)),"XX")&amp;"-"&amp;D602&amp;"-"&amp;TEXT(SUMPRODUCT(($C$2:C602=C602)*($D$2:D602=D602)),"0000"))</f>
        <v/>
      </c>
      <c r="B602" s="152" t="n"/>
      <c r="C602" s="152" t="n"/>
      <c r="D602" s="152" t="n"/>
      <c r="E602" s="150" t="n"/>
      <c r="F602" s="152" t="n"/>
      <c r="G602" s="152" t="n"/>
      <c r="H602" s="152" t="n"/>
      <c r="I602" s="152" t="n"/>
      <c r="J602" s="150" t="n"/>
      <c r="K602" s="150" t="n"/>
      <c r="L602" s="150" t="n"/>
      <c r="M602" s="152" t="n"/>
      <c r="N602" s="150" t="n"/>
      <c r="O602" s="150" t="n"/>
      <c r="P602" s="150" t="n"/>
      <c r="Q602" s="151" t="n"/>
      <c r="R602" s="150" t="n"/>
      <c r="S602" s="150" t="n"/>
      <c r="T602" s="150" t="n"/>
      <c r="U602" s="152" t="n"/>
      <c r="V602" s="150" t="n"/>
      <c r="W602" s="150" t="n"/>
      <c r="X602" s="150" t="n"/>
      <c r="Y602" s="150" t="n"/>
      <c r="Z602" s="150" t="n"/>
      <c r="AA602" s="150" t="n"/>
      <c r="AB602" s="150" t="n"/>
      <c r="AC602" s="150" t="n"/>
      <c r="AD602" s="150" t="n"/>
      <c r="AE602" s="150" t="n"/>
      <c r="AF602" s="150" t="n"/>
      <c r="AG602" s="147">
        <f>IF(OR(C602="",G602="",G602=0),"",IFERROR(INDEX(Lists!$K$2:$K$12,MATCH(C602,Lists!$I$2:$I$12,0)),"AUD"))</f>
        <v/>
      </c>
      <c r="AH602" s="147">
        <f>IF(OR(G602="",G602=0),"",IF(G602&lt;1,TEXT(G602*100,"0")&amp;IFERROR(INDEX(Lists!$U$2:$U$12,MATCH(C602,Lists!$I$2:$I$12,0)),"c"),IFERROR(INDEX(Lists!$L$2:$L$12,MATCH(C602,Lists!$I$2:$I$12,0)),"$")&amp;IF(G602=INT(G602),TEXT(G602,"0"),TEXT(G602,"0.00")))&amp;" "&amp;AG602)</f>
        <v/>
      </c>
      <c r="AI602" s="147">
        <f>IF(X602="","",X602*IFERROR(INDEX(Lists!$M$2:$M$12,MATCH(C602,Lists!$I$2:$I$12,0)),1)/Lists!$Q$2)</f>
        <v/>
      </c>
      <c r="AJ602" s="147">
        <f>IF(Y602="","",Y602*IFERROR(INDEX(Lists!$M$2:$M$12,MATCH(C602,Lists!$I$2:$I$12,0)),1)/Lists!$Q$2)</f>
        <v/>
      </c>
      <c r="AK602" s="105" t="n"/>
      <c r="AL602" s="105" t="n"/>
      <c r="AM602" s="105" t="n"/>
      <c r="AN602" s="105" t="n"/>
      <c r="AO602" s="106" t="n"/>
    </row>
    <row r="603" ht="18" customHeight="1" s="74">
      <c r="A603" s="147">
        <f>IF(OR(F603="",C603="",D603=""),"",IFERROR(INDEX(Lists!$J$2:$J$12,MATCH(C603,Lists!$I$2:$I$12,0)),"XX")&amp;"-"&amp;D603&amp;"-"&amp;TEXT(SUMPRODUCT(($C$2:C603=C603)*($D$2:D603=D603)),"0000"))</f>
        <v/>
      </c>
      <c r="B603" s="152" t="n"/>
      <c r="C603" s="152" t="n"/>
      <c r="D603" s="152" t="n"/>
      <c r="E603" s="150" t="n"/>
      <c r="F603" s="152" t="n"/>
      <c r="G603" s="152" t="n"/>
      <c r="H603" s="152" t="n"/>
      <c r="I603" s="152" t="n"/>
      <c r="J603" s="150" t="n"/>
      <c r="K603" s="150" t="n"/>
      <c r="L603" s="150" t="n"/>
      <c r="M603" s="152" t="n"/>
      <c r="N603" s="150" t="n"/>
      <c r="O603" s="150" t="n"/>
      <c r="P603" s="150" t="n"/>
      <c r="Q603" s="151" t="n"/>
      <c r="R603" s="150" t="n"/>
      <c r="S603" s="150" t="n"/>
      <c r="T603" s="150" t="n"/>
      <c r="U603" s="152" t="n"/>
      <c r="V603" s="150" t="n"/>
      <c r="W603" s="150" t="n"/>
      <c r="X603" s="150" t="n"/>
      <c r="Y603" s="150" t="n"/>
      <c r="Z603" s="150" t="n"/>
      <c r="AA603" s="150" t="n"/>
      <c r="AB603" s="150" t="n"/>
      <c r="AC603" s="150" t="n"/>
      <c r="AD603" s="150" t="n"/>
      <c r="AE603" s="150" t="n"/>
      <c r="AF603" s="150" t="n"/>
      <c r="AG603" s="147">
        <f>IF(OR(C603="",G603="",G603=0),"",IFERROR(INDEX(Lists!$K$2:$K$12,MATCH(C603,Lists!$I$2:$I$12,0)),"AUD"))</f>
        <v/>
      </c>
      <c r="AH603" s="147">
        <f>IF(OR(G603="",G603=0),"",IF(G603&lt;1,TEXT(G603*100,"0")&amp;IFERROR(INDEX(Lists!$U$2:$U$12,MATCH(C603,Lists!$I$2:$I$12,0)),"c"),IFERROR(INDEX(Lists!$L$2:$L$12,MATCH(C603,Lists!$I$2:$I$12,0)),"$")&amp;IF(G603=INT(G603),TEXT(G603,"0"),TEXT(G603,"0.00")))&amp;" "&amp;AG603)</f>
        <v/>
      </c>
      <c r="AI603" s="147">
        <f>IF(X603="","",X603*IFERROR(INDEX(Lists!$M$2:$M$12,MATCH(C603,Lists!$I$2:$I$12,0)),1)/Lists!$Q$2)</f>
        <v/>
      </c>
      <c r="AJ603" s="147">
        <f>IF(Y603="","",Y603*IFERROR(INDEX(Lists!$M$2:$M$12,MATCH(C603,Lists!$I$2:$I$12,0)),1)/Lists!$Q$2)</f>
        <v/>
      </c>
      <c r="AK603" s="105" t="n"/>
      <c r="AL603" s="105" t="n"/>
      <c r="AM603" s="105" t="n"/>
      <c r="AN603" s="105" t="n"/>
      <c r="AO603" s="106" t="n"/>
    </row>
    <row r="604" ht="18" customHeight="1" s="74">
      <c r="A604" s="147">
        <f>IF(OR(F604="",C604="",D604=""),"",IFERROR(INDEX(Lists!$J$2:$J$12,MATCH(C604,Lists!$I$2:$I$12,0)),"XX")&amp;"-"&amp;D604&amp;"-"&amp;TEXT(SUMPRODUCT(($C$2:C604=C604)*($D$2:D604=D604)),"0000"))</f>
        <v/>
      </c>
      <c r="B604" s="152" t="n"/>
      <c r="C604" s="152" t="n"/>
      <c r="D604" s="152" t="n"/>
      <c r="E604" s="150" t="n"/>
      <c r="F604" s="152" t="n"/>
      <c r="G604" s="152" t="n"/>
      <c r="H604" s="152" t="n"/>
      <c r="I604" s="152" t="n"/>
      <c r="J604" s="150" t="n"/>
      <c r="K604" s="150" t="n"/>
      <c r="L604" s="150" t="n"/>
      <c r="M604" s="152" t="n"/>
      <c r="N604" s="150" t="n"/>
      <c r="O604" s="150" t="n"/>
      <c r="P604" s="150" t="n"/>
      <c r="Q604" s="151" t="n"/>
      <c r="R604" s="150" t="n"/>
      <c r="S604" s="150" t="n"/>
      <c r="T604" s="150" t="n"/>
      <c r="U604" s="152" t="n"/>
      <c r="V604" s="150" t="n"/>
      <c r="W604" s="150" t="n"/>
      <c r="X604" s="150" t="n"/>
      <c r="Y604" s="150" t="n"/>
      <c r="Z604" s="150" t="n"/>
      <c r="AA604" s="150" t="n"/>
      <c r="AB604" s="150" t="n"/>
      <c r="AC604" s="150" t="n"/>
      <c r="AD604" s="150" t="n"/>
      <c r="AE604" s="150" t="n"/>
      <c r="AF604" s="150" t="n"/>
      <c r="AG604" s="147">
        <f>IF(OR(C604="",G604="",G604=0),"",IFERROR(INDEX(Lists!$K$2:$K$12,MATCH(C604,Lists!$I$2:$I$12,0)),"AUD"))</f>
        <v/>
      </c>
      <c r="AH604" s="147">
        <f>IF(OR(G604="",G604=0),"",IF(G604&lt;1,TEXT(G604*100,"0")&amp;IFERROR(INDEX(Lists!$U$2:$U$12,MATCH(C604,Lists!$I$2:$I$12,0)),"c"),IFERROR(INDEX(Lists!$L$2:$L$12,MATCH(C604,Lists!$I$2:$I$12,0)),"$")&amp;IF(G604=INT(G604),TEXT(G604,"0"),TEXT(G604,"0.00")))&amp;" "&amp;AG604)</f>
        <v/>
      </c>
      <c r="AI604" s="147">
        <f>IF(X604="","",X604*IFERROR(INDEX(Lists!$M$2:$M$12,MATCH(C604,Lists!$I$2:$I$12,0)),1)/Lists!$Q$2)</f>
        <v/>
      </c>
      <c r="AJ604" s="147">
        <f>IF(Y604="","",Y604*IFERROR(INDEX(Lists!$M$2:$M$12,MATCH(C604,Lists!$I$2:$I$12,0)),1)/Lists!$Q$2)</f>
        <v/>
      </c>
      <c r="AK604" s="105" t="n"/>
      <c r="AL604" s="105" t="n"/>
      <c r="AM604" s="105" t="n"/>
      <c r="AN604" s="105" t="n"/>
      <c r="AO604" s="106" t="n"/>
    </row>
    <row r="605" ht="18" customHeight="1" s="74">
      <c r="A605" s="147">
        <f>IF(OR(F605="",C605="",D605=""),"",IFERROR(INDEX(Lists!$J$2:$J$12,MATCH(C605,Lists!$I$2:$I$12,0)),"XX")&amp;"-"&amp;D605&amp;"-"&amp;TEXT(SUMPRODUCT(($C$2:C605=C605)*($D$2:D605=D605)),"0000"))</f>
        <v/>
      </c>
      <c r="B605" s="152" t="n"/>
      <c r="C605" s="152" t="n"/>
      <c r="D605" s="152" t="n"/>
      <c r="E605" s="150" t="n"/>
      <c r="F605" s="152" t="n"/>
      <c r="G605" s="152" t="n"/>
      <c r="H605" s="152" t="n"/>
      <c r="I605" s="152" t="n"/>
      <c r="J605" s="150" t="n"/>
      <c r="K605" s="150" t="n"/>
      <c r="L605" s="150" t="n"/>
      <c r="M605" s="152" t="n"/>
      <c r="N605" s="150" t="n"/>
      <c r="O605" s="150" t="n"/>
      <c r="P605" s="150" t="n"/>
      <c r="Q605" s="151" t="n"/>
      <c r="R605" s="150" t="n"/>
      <c r="S605" s="150" t="n"/>
      <c r="T605" s="150" t="n"/>
      <c r="U605" s="152" t="n"/>
      <c r="V605" s="150" t="n"/>
      <c r="W605" s="150" t="n"/>
      <c r="X605" s="150" t="n"/>
      <c r="Y605" s="150" t="n"/>
      <c r="Z605" s="150" t="n"/>
      <c r="AA605" s="150" t="n"/>
      <c r="AB605" s="150" t="n"/>
      <c r="AC605" s="150" t="n"/>
      <c r="AD605" s="150" t="n"/>
      <c r="AE605" s="150" t="n"/>
      <c r="AF605" s="150" t="n"/>
      <c r="AG605" s="147">
        <f>IF(OR(C605="",G605="",G605=0),"",IFERROR(INDEX(Lists!$K$2:$K$12,MATCH(C605,Lists!$I$2:$I$12,0)),"AUD"))</f>
        <v/>
      </c>
      <c r="AH605" s="147">
        <f>IF(OR(G605="",G605=0),"",IF(G605&lt;1,TEXT(G605*100,"0")&amp;IFERROR(INDEX(Lists!$U$2:$U$12,MATCH(C605,Lists!$I$2:$I$12,0)),"c"),IFERROR(INDEX(Lists!$L$2:$L$12,MATCH(C605,Lists!$I$2:$I$12,0)),"$")&amp;IF(G605=INT(G605),TEXT(G605,"0"),TEXT(G605,"0.00")))&amp;" "&amp;AG605)</f>
        <v/>
      </c>
      <c r="AI605" s="147">
        <f>IF(X605="","",X605*IFERROR(INDEX(Lists!$M$2:$M$12,MATCH(C605,Lists!$I$2:$I$12,0)),1)/Lists!$Q$2)</f>
        <v/>
      </c>
      <c r="AJ605" s="147">
        <f>IF(Y605="","",Y605*IFERROR(INDEX(Lists!$M$2:$M$12,MATCH(C605,Lists!$I$2:$I$12,0)),1)/Lists!$Q$2)</f>
        <v/>
      </c>
      <c r="AK605" s="105" t="n"/>
      <c r="AL605" s="105" t="n"/>
      <c r="AM605" s="105" t="n"/>
      <c r="AN605" s="105" t="n"/>
      <c r="AO605" s="106" t="n"/>
    </row>
    <row r="606" ht="18" customHeight="1" s="74">
      <c r="A606" s="147">
        <f>IF(OR(F606="",C606="",D606=""),"",IFERROR(INDEX(Lists!$J$2:$J$12,MATCH(C606,Lists!$I$2:$I$12,0)),"XX")&amp;"-"&amp;D606&amp;"-"&amp;TEXT(SUMPRODUCT(($C$2:C606=C606)*($D$2:D606=D606)),"0000"))</f>
        <v/>
      </c>
      <c r="B606" s="152" t="n"/>
      <c r="C606" s="152" t="n"/>
      <c r="D606" s="152" t="n"/>
      <c r="E606" s="150" t="n"/>
      <c r="F606" s="152" t="n"/>
      <c r="G606" s="152" t="n"/>
      <c r="H606" s="152" t="n"/>
      <c r="I606" s="152" t="n"/>
      <c r="J606" s="150" t="n"/>
      <c r="K606" s="150" t="n"/>
      <c r="L606" s="150" t="n"/>
      <c r="M606" s="152" t="n"/>
      <c r="N606" s="150" t="n"/>
      <c r="O606" s="150" t="n"/>
      <c r="P606" s="150" t="n"/>
      <c r="Q606" s="151" t="n"/>
      <c r="R606" s="150" t="n"/>
      <c r="S606" s="150" t="n"/>
      <c r="T606" s="150" t="n"/>
      <c r="U606" s="152" t="n"/>
      <c r="V606" s="150" t="n"/>
      <c r="W606" s="150" t="n"/>
      <c r="X606" s="150" t="n"/>
      <c r="Y606" s="150" t="n"/>
      <c r="Z606" s="150" t="n"/>
      <c r="AA606" s="150" t="n"/>
      <c r="AB606" s="150" t="n"/>
      <c r="AC606" s="150" t="n"/>
      <c r="AD606" s="150" t="n"/>
      <c r="AE606" s="150" t="n"/>
      <c r="AF606" s="150" t="n"/>
      <c r="AG606" s="147">
        <f>IF(OR(C606="",G606="",G606=0),"",IFERROR(INDEX(Lists!$K$2:$K$12,MATCH(C606,Lists!$I$2:$I$12,0)),"AUD"))</f>
        <v/>
      </c>
      <c r="AH606" s="147">
        <f>IF(OR(G606="",G606=0),"",IF(G606&lt;1,TEXT(G606*100,"0")&amp;IFERROR(INDEX(Lists!$U$2:$U$12,MATCH(C606,Lists!$I$2:$I$12,0)),"c"),IFERROR(INDEX(Lists!$L$2:$L$12,MATCH(C606,Lists!$I$2:$I$12,0)),"$")&amp;IF(G606=INT(G606),TEXT(G606,"0"),TEXT(G606,"0.00")))&amp;" "&amp;AG606)</f>
        <v/>
      </c>
      <c r="AI606" s="147">
        <f>IF(X606="","",X606*IFERROR(INDEX(Lists!$M$2:$M$12,MATCH(C606,Lists!$I$2:$I$12,0)),1)/Lists!$Q$2)</f>
        <v/>
      </c>
      <c r="AJ606" s="147">
        <f>IF(Y606="","",Y606*IFERROR(INDEX(Lists!$M$2:$M$12,MATCH(C606,Lists!$I$2:$I$12,0)),1)/Lists!$Q$2)</f>
        <v/>
      </c>
      <c r="AK606" s="105" t="n"/>
      <c r="AL606" s="105" t="n"/>
      <c r="AM606" s="105" t="n"/>
      <c r="AN606" s="105" t="n"/>
      <c r="AO606" s="106" t="n"/>
    </row>
    <row r="607" ht="18" customHeight="1" s="74">
      <c r="A607" s="147">
        <f>IF(OR(F607="",C607="",D607=""),"",IFERROR(INDEX(Lists!$J$2:$J$12,MATCH(C607,Lists!$I$2:$I$12,0)),"XX")&amp;"-"&amp;D607&amp;"-"&amp;TEXT(SUMPRODUCT(($C$2:C607=C607)*($D$2:D607=D607)),"0000"))</f>
        <v/>
      </c>
      <c r="B607" s="152" t="n"/>
      <c r="C607" s="152" t="n"/>
      <c r="D607" s="152" t="n"/>
      <c r="E607" s="150" t="n"/>
      <c r="F607" s="152" t="n"/>
      <c r="G607" s="152" t="n"/>
      <c r="H607" s="152" t="n"/>
      <c r="I607" s="152" t="n"/>
      <c r="J607" s="150" t="n"/>
      <c r="K607" s="150" t="n"/>
      <c r="L607" s="150" t="n"/>
      <c r="M607" s="152" t="n"/>
      <c r="N607" s="150" t="n"/>
      <c r="O607" s="150" t="n"/>
      <c r="P607" s="150" t="n"/>
      <c r="Q607" s="151" t="n"/>
      <c r="R607" s="150" t="n"/>
      <c r="S607" s="150" t="n"/>
      <c r="T607" s="150" t="n"/>
      <c r="U607" s="152" t="n"/>
      <c r="V607" s="150" t="n"/>
      <c r="W607" s="150" t="n"/>
      <c r="X607" s="150" t="n"/>
      <c r="Y607" s="150" t="n"/>
      <c r="Z607" s="150" t="n"/>
      <c r="AA607" s="150" t="n"/>
      <c r="AB607" s="150" t="n"/>
      <c r="AC607" s="150" t="n"/>
      <c r="AD607" s="150" t="n"/>
      <c r="AE607" s="150" t="n"/>
      <c r="AF607" s="150" t="n"/>
      <c r="AG607" s="147">
        <f>IF(OR(C607="",G607="",G607=0),"",IFERROR(INDEX(Lists!$K$2:$K$12,MATCH(C607,Lists!$I$2:$I$12,0)),"AUD"))</f>
        <v/>
      </c>
      <c r="AH607" s="147">
        <f>IF(OR(G607="",G607=0),"",IF(G607&lt;1,TEXT(G607*100,"0")&amp;IFERROR(INDEX(Lists!$U$2:$U$12,MATCH(C607,Lists!$I$2:$I$12,0)),"c"),IFERROR(INDEX(Lists!$L$2:$L$12,MATCH(C607,Lists!$I$2:$I$12,0)),"$")&amp;IF(G607=INT(G607),TEXT(G607,"0"),TEXT(G607,"0.00")))&amp;" "&amp;AG607)</f>
        <v/>
      </c>
      <c r="AI607" s="147">
        <f>IF(X607="","",X607*IFERROR(INDEX(Lists!$M$2:$M$12,MATCH(C607,Lists!$I$2:$I$12,0)),1)/Lists!$Q$2)</f>
        <v/>
      </c>
      <c r="AJ607" s="147">
        <f>IF(Y607="","",Y607*IFERROR(INDEX(Lists!$M$2:$M$12,MATCH(C607,Lists!$I$2:$I$12,0)),1)/Lists!$Q$2)</f>
        <v/>
      </c>
      <c r="AK607" s="105" t="n"/>
      <c r="AL607" s="105" t="n"/>
      <c r="AM607" s="105" t="n"/>
      <c r="AN607" s="105" t="n"/>
      <c r="AO607" s="106" t="n"/>
    </row>
    <row r="608" ht="18" customHeight="1" s="74">
      <c r="A608" s="147">
        <f>IF(OR(F608="",C608="",D608=""),"",IFERROR(INDEX(Lists!$J$2:$J$12,MATCH(C608,Lists!$I$2:$I$12,0)),"XX")&amp;"-"&amp;D608&amp;"-"&amp;TEXT(SUMPRODUCT(($C$2:C608=C608)*($D$2:D608=D608)),"0000"))</f>
        <v/>
      </c>
      <c r="B608" s="152" t="n"/>
      <c r="C608" s="152" t="n"/>
      <c r="D608" s="152" t="n"/>
      <c r="E608" s="150" t="n"/>
      <c r="F608" s="152" t="n"/>
      <c r="G608" s="152" t="n"/>
      <c r="H608" s="152" t="n"/>
      <c r="I608" s="152" t="n"/>
      <c r="J608" s="150" t="n"/>
      <c r="K608" s="150" t="n"/>
      <c r="L608" s="150" t="n"/>
      <c r="M608" s="152" t="n"/>
      <c r="N608" s="150" t="n"/>
      <c r="O608" s="150" t="n"/>
      <c r="P608" s="150" t="n"/>
      <c r="Q608" s="151" t="n"/>
      <c r="R608" s="150" t="n"/>
      <c r="S608" s="150" t="n"/>
      <c r="T608" s="150" t="n"/>
      <c r="U608" s="152" t="n"/>
      <c r="V608" s="150" t="n"/>
      <c r="W608" s="150" t="n"/>
      <c r="X608" s="150" t="n"/>
      <c r="Y608" s="150" t="n"/>
      <c r="Z608" s="150" t="n"/>
      <c r="AA608" s="150" t="n"/>
      <c r="AB608" s="150" t="n"/>
      <c r="AC608" s="150" t="n"/>
      <c r="AD608" s="150" t="n"/>
      <c r="AE608" s="150" t="n"/>
      <c r="AF608" s="150" t="n"/>
      <c r="AG608" s="147">
        <f>IF(OR(C608="",G608="",G608=0),"",IFERROR(INDEX(Lists!$K$2:$K$12,MATCH(C608,Lists!$I$2:$I$12,0)),"AUD"))</f>
        <v/>
      </c>
      <c r="AH608" s="147">
        <f>IF(OR(G608="",G608=0),"",IF(G608&lt;1,TEXT(G608*100,"0")&amp;IFERROR(INDEX(Lists!$U$2:$U$12,MATCH(C608,Lists!$I$2:$I$12,0)),"c"),IFERROR(INDEX(Lists!$L$2:$L$12,MATCH(C608,Lists!$I$2:$I$12,0)),"$")&amp;IF(G608=INT(G608),TEXT(G608,"0"),TEXT(G608,"0.00")))&amp;" "&amp;AG608)</f>
        <v/>
      </c>
      <c r="AI608" s="147">
        <f>IF(X608="","",X608*IFERROR(INDEX(Lists!$M$2:$M$12,MATCH(C608,Lists!$I$2:$I$12,0)),1)/Lists!$Q$2)</f>
        <v/>
      </c>
      <c r="AJ608" s="147">
        <f>IF(Y608="","",Y608*IFERROR(INDEX(Lists!$M$2:$M$12,MATCH(C608,Lists!$I$2:$I$12,0)),1)/Lists!$Q$2)</f>
        <v/>
      </c>
      <c r="AK608" s="105" t="n"/>
      <c r="AL608" s="105" t="n"/>
      <c r="AM608" s="105" t="n"/>
      <c r="AN608" s="105" t="n"/>
      <c r="AO608" s="106" t="n"/>
    </row>
    <row r="609" ht="18" customHeight="1" s="74">
      <c r="A609" s="147">
        <f>IF(OR(F609="",C609="",D609=""),"",IFERROR(INDEX(Lists!$J$2:$J$12,MATCH(C609,Lists!$I$2:$I$12,0)),"XX")&amp;"-"&amp;D609&amp;"-"&amp;TEXT(SUMPRODUCT(($C$2:C609=C609)*($D$2:D609=D609)),"0000"))</f>
        <v/>
      </c>
      <c r="B609" s="152" t="n"/>
      <c r="C609" s="152" t="n"/>
      <c r="D609" s="152" t="n"/>
      <c r="E609" s="150" t="n"/>
      <c r="F609" s="152" t="n"/>
      <c r="G609" s="152" t="n"/>
      <c r="H609" s="152" t="n"/>
      <c r="I609" s="152" t="n"/>
      <c r="J609" s="150" t="n"/>
      <c r="K609" s="150" t="n"/>
      <c r="L609" s="150" t="n"/>
      <c r="M609" s="152" t="n"/>
      <c r="N609" s="150" t="n"/>
      <c r="O609" s="150" t="n"/>
      <c r="P609" s="150" t="n"/>
      <c r="Q609" s="151" t="n"/>
      <c r="R609" s="150" t="n"/>
      <c r="S609" s="150" t="n"/>
      <c r="T609" s="150" t="n"/>
      <c r="U609" s="152" t="n"/>
      <c r="V609" s="150" t="n"/>
      <c r="W609" s="150" t="n"/>
      <c r="X609" s="150" t="n"/>
      <c r="Y609" s="150" t="n"/>
      <c r="Z609" s="150" t="n"/>
      <c r="AA609" s="150" t="n"/>
      <c r="AB609" s="150" t="n"/>
      <c r="AC609" s="150" t="n"/>
      <c r="AD609" s="150" t="n"/>
      <c r="AE609" s="150" t="n"/>
      <c r="AF609" s="150" t="n"/>
      <c r="AG609" s="147">
        <f>IF(OR(C609="",G609="",G609=0),"",IFERROR(INDEX(Lists!$K$2:$K$12,MATCH(C609,Lists!$I$2:$I$12,0)),"AUD"))</f>
        <v/>
      </c>
      <c r="AH609" s="147">
        <f>IF(OR(G609="",G609=0),"",IF(G609&lt;1,TEXT(G609*100,"0")&amp;IFERROR(INDEX(Lists!$U$2:$U$12,MATCH(C609,Lists!$I$2:$I$12,0)),"c"),IFERROR(INDEX(Lists!$L$2:$L$12,MATCH(C609,Lists!$I$2:$I$12,0)),"$")&amp;IF(G609=INT(G609),TEXT(G609,"0"),TEXT(G609,"0.00")))&amp;" "&amp;AG609)</f>
        <v/>
      </c>
      <c r="AI609" s="147">
        <f>IF(X609="","",X609*IFERROR(INDEX(Lists!$M$2:$M$12,MATCH(C609,Lists!$I$2:$I$12,0)),1)/Lists!$Q$2)</f>
        <v/>
      </c>
      <c r="AJ609" s="147">
        <f>IF(Y609="","",Y609*IFERROR(INDEX(Lists!$M$2:$M$12,MATCH(C609,Lists!$I$2:$I$12,0)),1)/Lists!$Q$2)</f>
        <v/>
      </c>
      <c r="AK609" s="105" t="n"/>
      <c r="AL609" s="105" t="n"/>
      <c r="AM609" s="105" t="n"/>
      <c r="AN609" s="105" t="n"/>
      <c r="AO609" s="106" t="n"/>
    </row>
    <row r="610" ht="18" customHeight="1" s="74">
      <c r="A610" s="147">
        <f>IF(OR(F610="",C610="",D610=""),"",IFERROR(INDEX(Lists!$J$2:$J$12,MATCH(C610,Lists!$I$2:$I$12,0)),"XX")&amp;"-"&amp;D610&amp;"-"&amp;TEXT(SUMPRODUCT(($C$2:C610=C610)*($D$2:D610=D610)),"0000"))</f>
        <v/>
      </c>
      <c r="B610" s="152" t="n"/>
      <c r="C610" s="152" t="n"/>
      <c r="D610" s="152" t="n"/>
      <c r="E610" s="150" t="n"/>
      <c r="F610" s="152" t="n"/>
      <c r="G610" s="152" t="n"/>
      <c r="H610" s="152" t="n"/>
      <c r="I610" s="152" t="n"/>
      <c r="J610" s="150" t="n"/>
      <c r="K610" s="150" t="n"/>
      <c r="L610" s="150" t="n"/>
      <c r="M610" s="152" t="n"/>
      <c r="N610" s="150" t="n"/>
      <c r="O610" s="150" t="n"/>
      <c r="P610" s="150" t="n"/>
      <c r="Q610" s="151" t="n"/>
      <c r="R610" s="150" t="n"/>
      <c r="S610" s="150" t="n"/>
      <c r="T610" s="150" t="n"/>
      <c r="U610" s="152" t="n"/>
      <c r="V610" s="150" t="n"/>
      <c r="W610" s="150" t="n"/>
      <c r="X610" s="150" t="n"/>
      <c r="Y610" s="150" t="n"/>
      <c r="Z610" s="150" t="n"/>
      <c r="AA610" s="150" t="n"/>
      <c r="AB610" s="150" t="n"/>
      <c r="AC610" s="150" t="n"/>
      <c r="AD610" s="150" t="n"/>
      <c r="AE610" s="150" t="n"/>
      <c r="AF610" s="150" t="n"/>
      <c r="AG610" s="147">
        <f>IF(OR(C610="",G610="",G610=0),"",IFERROR(INDEX(Lists!$K$2:$K$12,MATCH(C610,Lists!$I$2:$I$12,0)),"AUD"))</f>
        <v/>
      </c>
      <c r="AH610" s="147">
        <f>IF(OR(G610="",G610=0),"",IF(G610&lt;1,TEXT(G610*100,"0")&amp;IFERROR(INDEX(Lists!$U$2:$U$12,MATCH(C610,Lists!$I$2:$I$12,0)),"c"),IFERROR(INDEX(Lists!$L$2:$L$12,MATCH(C610,Lists!$I$2:$I$12,0)),"$")&amp;IF(G610=INT(G610),TEXT(G610,"0"),TEXT(G610,"0.00")))&amp;" "&amp;AG610)</f>
        <v/>
      </c>
      <c r="AI610" s="147">
        <f>IF(X610="","",X610*IFERROR(INDEX(Lists!$M$2:$M$12,MATCH(C610,Lists!$I$2:$I$12,0)),1)/Lists!$Q$2)</f>
        <v/>
      </c>
      <c r="AJ610" s="147">
        <f>IF(Y610="","",Y610*IFERROR(INDEX(Lists!$M$2:$M$12,MATCH(C610,Lists!$I$2:$I$12,0)),1)/Lists!$Q$2)</f>
        <v/>
      </c>
      <c r="AK610" s="105" t="n"/>
      <c r="AL610" s="105" t="n"/>
      <c r="AM610" s="105" t="n"/>
      <c r="AN610" s="105" t="n"/>
      <c r="AO610" s="106" t="n"/>
    </row>
    <row r="611" ht="18" customHeight="1" s="74">
      <c r="A611" s="147">
        <f>IF(OR(F611="",C611="",D611=""),"",IFERROR(INDEX(Lists!$J$2:$J$12,MATCH(C611,Lists!$I$2:$I$12,0)),"XX")&amp;"-"&amp;D611&amp;"-"&amp;TEXT(SUMPRODUCT(($C$2:C611=C611)*($D$2:D611=D611)),"0000"))</f>
        <v/>
      </c>
      <c r="B611" s="152" t="n"/>
      <c r="C611" s="152" t="n"/>
      <c r="D611" s="152" t="n"/>
      <c r="E611" s="150" t="n"/>
      <c r="F611" s="152" t="n"/>
      <c r="G611" s="152" t="n"/>
      <c r="H611" s="152" t="n"/>
      <c r="I611" s="152" t="n"/>
      <c r="J611" s="150" t="n"/>
      <c r="K611" s="150" t="n"/>
      <c r="L611" s="150" t="n"/>
      <c r="M611" s="152" t="n"/>
      <c r="N611" s="150" t="n"/>
      <c r="O611" s="150" t="n"/>
      <c r="P611" s="150" t="n"/>
      <c r="Q611" s="151" t="n"/>
      <c r="R611" s="150" t="n"/>
      <c r="S611" s="150" t="n"/>
      <c r="T611" s="150" t="n"/>
      <c r="U611" s="152" t="n"/>
      <c r="V611" s="150" t="n"/>
      <c r="W611" s="150" t="n"/>
      <c r="X611" s="150" t="n"/>
      <c r="Y611" s="150" t="n"/>
      <c r="Z611" s="150" t="n"/>
      <c r="AA611" s="150" t="n"/>
      <c r="AB611" s="150" t="n"/>
      <c r="AC611" s="150" t="n"/>
      <c r="AD611" s="150" t="n"/>
      <c r="AE611" s="150" t="n"/>
      <c r="AF611" s="150" t="n"/>
      <c r="AG611" s="147">
        <f>IF(OR(C611="",G611="",G611=0),"",IFERROR(INDEX(Lists!$K$2:$K$12,MATCH(C611,Lists!$I$2:$I$12,0)),"AUD"))</f>
        <v/>
      </c>
      <c r="AH611" s="147">
        <f>IF(OR(G611="",G611=0),"",IF(G611&lt;1,TEXT(G611*100,"0")&amp;IFERROR(INDEX(Lists!$U$2:$U$12,MATCH(C611,Lists!$I$2:$I$12,0)),"c"),IFERROR(INDEX(Lists!$L$2:$L$12,MATCH(C611,Lists!$I$2:$I$12,0)),"$")&amp;IF(G611=INT(G611),TEXT(G611,"0"),TEXT(G611,"0.00")))&amp;" "&amp;AG611)</f>
        <v/>
      </c>
      <c r="AI611" s="147">
        <f>IF(X611="","",X611*IFERROR(INDEX(Lists!$M$2:$M$12,MATCH(C611,Lists!$I$2:$I$12,0)),1)/Lists!$Q$2)</f>
        <v/>
      </c>
      <c r="AJ611" s="147">
        <f>IF(Y611="","",Y611*IFERROR(INDEX(Lists!$M$2:$M$12,MATCH(C611,Lists!$I$2:$I$12,0)),1)/Lists!$Q$2)</f>
        <v/>
      </c>
      <c r="AK611" s="105" t="n"/>
      <c r="AL611" s="105" t="n"/>
      <c r="AM611" s="105" t="n"/>
      <c r="AN611" s="105" t="n"/>
      <c r="AO611" s="106" t="n"/>
    </row>
    <row r="612" ht="18" customHeight="1" s="74">
      <c r="A612" s="147">
        <f>IF(OR(F612="",C612="",D612=""),"",IFERROR(INDEX(Lists!$J$2:$J$12,MATCH(C612,Lists!$I$2:$I$12,0)),"XX")&amp;"-"&amp;D612&amp;"-"&amp;TEXT(SUMPRODUCT(($C$2:C612=C612)*($D$2:D612=D612)),"0000"))</f>
        <v/>
      </c>
      <c r="B612" s="152" t="n"/>
      <c r="C612" s="152" t="n"/>
      <c r="D612" s="152" t="n"/>
      <c r="E612" s="150" t="n"/>
      <c r="F612" s="152" t="n"/>
      <c r="G612" s="152" t="n"/>
      <c r="H612" s="152" t="n"/>
      <c r="I612" s="152" t="n"/>
      <c r="J612" s="150" t="n"/>
      <c r="K612" s="150" t="n"/>
      <c r="L612" s="150" t="n"/>
      <c r="M612" s="152" t="n"/>
      <c r="N612" s="150" t="n"/>
      <c r="O612" s="150" t="n"/>
      <c r="P612" s="150" t="n"/>
      <c r="Q612" s="151" t="n"/>
      <c r="R612" s="150" t="n"/>
      <c r="S612" s="150" t="n"/>
      <c r="T612" s="150" t="n"/>
      <c r="U612" s="152" t="n"/>
      <c r="V612" s="150" t="n"/>
      <c r="W612" s="150" t="n"/>
      <c r="X612" s="150" t="n"/>
      <c r="Y612" s="150" t="n"/>
      <c r="Z612" s="150" t="n"/>
      <c r="AA612" s="150" t="n"/>
      <c r="AB612" s="150" t="n"/>
      <c r="AC612" s="150" t="n"/>
      <c r="AD612" s="150" t="n"/>
      <c r="AE612" s="150" t="n"/>
      <c r="AF612" s="150" t="n"/>
      <c r="AG612" s="147">
        <f>IF(OR(C612="",G612="",G612=0),"",IFERROR(INDEX(Lists!$K$2:$K$12,MATCH(C612,Lists!$I$2:$I$12,0)),"AUD"))</f>
        <v/>
      </c>
      <c r="AH612" s="147">
        <f>IF(OR(G612="",G612=0),"",IF(G612&lt;1,TEXT(G612*100,"0")&amp;IFERROR(INDEX(Lists!$U$2:$U$12,MATCH(C612,Lists!$I$2:$I$12,0)),"c"),IFERROR(INDEX(Lists!$L$2:$L$12,MATCH(C612,Lists!$I$2:$I$12,0)),"$")&amp;IF(G612=INT(G612),TEXT(G612,"0"),TEXT(G612,"0.00")))&amp;" "&amp;AG612)</f>
        <v/>
      </c>
      <c r="AI612" s="147">
        <f>IF(X612="","",X612*IFERROR(INDEX(Lists!$M$2:$M$12,MATCH(C612,Lists!$I$2:$I$12,0)),1)/Lists!$Q$2)</f>
        <v/>
      </c>
      <c r="AJ612" s="147">
        <f>IF(Y612="","",Y612*IFERROR(INDEX(Lists!$M$2:$M$12,MATCH(C612,Lists!$I$2:$I$12,0)),1)/Lists!$Q$2)</f>
        <v/>
      </c>
      <c r="AK612" s="105" t="n"/>
      <c r="AL612" s="105" t="n"/>
      <c r="AM612" s="105" t="n"/>
      <c r="AN612" s="105" t="n"/>
      <c r="AO612" s="106" t="n"/>
    </row>
    <row r="613" ht="18" customHeight="1" s="74">
      <c r="A613" s="147">
        <f>IF(OR(F613="",C613="",D613=""),"",IFERROR(INDEX(Lists!$J$2:$J$12,MATCH(C613,Lists!$I$2:$I$12,0)),"XX")&amp;"-"&amp;D613&amp;"-"&amp;TEXT(SUMPRODUCT(($C$2:C613=C613)*($D$2:D613=D613)),"0000"))</f>
        <v/>
      </c>
      <c r="B613" s="152" t="n"/>
      <c r="C613" s="152" t="n"/>
      <c r="D613" s="152" t="n"/>
      <c r="E613" s="150" t="n"/>
      <c r="F613" s="152" t="n"/>
      <c r="G613" s="152" t="n"/>
      <c r="H613" s="152" t="n"/>
      <c r="I613" s="152" t="n"/>
      <c r="J613" s="150" t="n"/>
      <c r="K613" s="150" t="n"/>
      <c r="L613" s="150" t="n"/>
      <c r="M613" s="152" t="n"/>
      <c r="N613" s="150" t="n"/>
      <c r="O613" s="150" t="n"/>
      <c r="P613" s="150" t="n"/>
      <c r="Q613" s="151" t="n"/>
      <c r="R613" s="150" t="n"/>
      <c r="S613" s="150" t="n"/>
      <c r="T613" s="150" t="n"/>
      <c r="U613" s="152" t="n"/>
      <c r="V613" s="150" t="n"/>
      <c r="W613" s="150" t="n"/>
      <c r="X613" s="150" t="n"/>
      <c r="Y613" s="150" t="n"/>
      <c r="Z613" s="150" t="n"/>
      <c r="AA613" s="150" t="n"/>
      <c r="AB613" s="150" t="n"/>
      <c r="AC613" s="150" t="n"/>
      <c r="AD613" s="150" t="n"/>
      <c r="AE613" s="150" t="n"/>
      <c r="AF613" s="150" t="n"/>
      <c r="AG613" s="147">
        <f>IF(OR(C613="",G613="",G613=0),"",IFERROR(INDEX(Lists!$K$2:$K$12,MATCH(C613,Lists!$I$2:$I$12,0)),"AUD"))</f>
        <v/>
      </c>
      <c r="AH613" s="147">
        <f>IF(OR(G613="",G613=0),"",IF(G613&lt;1,TEXT(G613*100,"0")&amp;IFERROR(INDEX(Lists!$U$2:$U$12,MATCH(C613,Lists!$I$2:$I$12,0)),"c"),IFERROR(INDEX(Lists!$L$2:$L$12,MATCH(C613,Lists!$I$2:$I$12,0)),"$")&amp;IF(G613=INT(G613),TEXT(G613,"0"),TEXT(G613,"0.00")))&amp;" "&amp;AG613)</f>
        <v/>
      </c>
      <c r="AI613" s="147">
        <f>IF(X613="","",X613*IFERROR(INDEX(Lists!$M$2:$M$12,MATCH(C613,Lists!$I$2:$I$12,0)),1)/Lists!$Q$2)</f>
        <v/>
      </c>
      <c r="AJ613" s="147">
        <f>IF(Y613="","",Y613*IFERROR(INDEX(Lists!$M$2:$M$12,MATCH(C613,Lists!$I$2:$I$12,0)),1)/Lists!$Q$2)</f>
        <v/>
      </c>
      <c r="AK613" s="105" t="n"/>
      <c r="AL613" s="105" t="n"/>
      <c r="AM613" s="105" t="n"/>
      <c r="AN613" s="105" t="n"/>
      <c r="AO613" s="106" t="n"/>
    </row>
    <row r="614" ht="18" customHeight="1" s="74">
      <c r="A614" s="147">
        <f>IF(OR(F614="",C614="",D614=""),"",IFERROR(INDEX(Lists!$J$2:$J$12,MATCH(C614,Lists!$I$2:$I$12,0)),"XX")&amp;"-"&amp;D614&amp;"-"&amp;TEXT(SUMPRODUCT(($C$2:C614=C614)*($D$2:D614=D614)),"0000"))</f>
        <v/>
      </c>
      <c r="B614" s="152" t="n"/>
      <c r="C614" s="152" t="n"/>
      <c r="D614" s="152" t="n"/>
      <c r="E614" s="150" t="n"/>
      <c r="F614" s="152" t="n"/>
      <c r="G614" s="152" t="n"/>
      <c r="H614" s="152" t="n"/>
      <c r="I614" s="152" t="n"/>
      <c r="J614" s="150" t="n"/>
      <c r="K614" s="150" t="n"/>
      <c r="L614" s="150" t="n"/>
      <c r="M614" s="152" t="n"/>
      <c r="N614" s="150" t="n"/>
      <c r="O614" s="150" t="n"/>
      <c r="P614" s="150" t="n"/>
      <c r="Q614" s="151" t="n"/>
      <c r="R614" s="150" t="n"/>
      <c r="S614" s="150" t="n"/>
      <c r="T614" s="150" t="n"/>
      <c r="U614" s="152" t="n"/>
      <c r="V614" s="150" t="n"/>
      <c r="W614" s="150" t="n"/>
      <c r="X614" s="150" t="n"/>
      <c r="Y614" s="150" t="n"/>
      <c r="Z614" s="150" t="n"/>
      <c r="AA614" s="150" t="n"/>
      <c r="AB614" s="150" t="n"/>
      <c r="AC614" s="150" t="n"/>
      <c r="AD614" s="150" t="n"/>
      <c r="AE614" s="150" t="n"/>
      <c r="AF614" s="150" t="n"/>
      <c r="AG614" s="147">
        <f>IF(OR(C614="",G614="",G614=0),"",IFERROR(INDEX(Lists!$K$2:$K$12,MATCH(C614,Lists!$I$2:$I$12,0)),"AUD"))</f>
        <v/>
      </c>
      <c r="AH614" s="147">
        <f>IF(OR(G614="",G614=0),"",IF(G614&lt;1,TEXT(G614*100,"0")&amp;IFERROR(INDEX(Lists!$U$2:$U$12,MATCH(C614,Lists!$I$2:$I$12,0)),"c"),IFERROR(INDEX(Lists!$L$2:$L$12,MATCH(C614,Lists!$I$2:$I$12,0)),"$")&amp;IF(G614=INT(G614),TEXT(G614,"0"),TEXT(G614,"0.00")))&amp;" "&amp;AG614)</f>
        <v/>
      </c>
      <c r="AI614" s="147">
        <f>IF(X614="","",X614*IFERROR(INDEX(Lists!$M$2:$M$12,MATCH(C614,Lists!$I$2:$I$12,0)),1)/Lists!$Q$2)</f>
        <v/>
      </c>
      <c r="AJ614" s="147">
        <f>IF(Y614="","",Y614*IFERROR(INDEX(Lists!$M$2:$M$12,MATCH(C614,Lists!$I$2:$I$12,0)),1)/Lists!$Q$2)</f>
        <v/>
      </c>
      <c r="AK614" s="105" t="n"/>
      <c r="AL614" s="105" t="n"/>
      <c r="AM614" s="105" t="n"/>
      <c r="AN614" s="105" t="n"/>
      <c r="AO614" s="106" t="n"/>
    </row>
    <row r="615" ht="18" customHeight="1" s="74">
      <c r="A615" s="147">
        <f>IF(OR(F615="",C615="",D615=""),"",IFERROR(INDEX(Lists!$J$2:$J$12,MATCH(C615,Lists!$I$2:$I$12,0)),"XX")&amp;"-"&amp;D615&amp;"-"&amp;TEXT(SUMPRODUCT(($C$2:C615=C615)*($D$2:D615=D615)),"0000"))</f>
        <v/>
      </c>
      <c r="B615" s="152" t="n"/>
      <c r="C615" s="152" t="n"/>
      <c r="D615" s="152" t="n"/>
      <c r="E615" s="150" t="n"/>
      <c r="F615" s="152" t="n"/>
      <c r="G615" s="152" t="n"/>
      <c r="H615" s="152" t="n"/>
      <c r="I615" s="152" t="n"/>
      <c r="J615" s="150" t="n"/>
      <c r="K615" s="150" t="n"/>
      <c r="L615" s="150" t="n"/>
      <c r="M615" s="152" t="n"/>
      <c r="N615" s="150" t="n"/>
      <c r="O615" s="150" t="n"/>
      <c r="P615" s="150" t="n"/>
      <c r="Q615" s="151" t="n"/>
      <c r="R615" s="150" t="n"/>
      <c r="S615" s="150" t="n"/>
      <c r="T615" s="150" t="n"/>
      <c r="U615" s="152" t="n"/>
      <c r="V615" s="150" t="n"/>
      <c r="W615" s="150" t="n"/>
      <c r="X615" s="150" t="n"/>
      <c r="Y615" s="150" t="n"/>
      <c r="Z615" s="150" t="n"/>
      <c r="AA615" s="150" t="n"/>
      <c r="AB615" s="150" t="n"/>
      <c r="AC615" s="150" t="n"/>
      <c r="AD615" s="150" t="n"/>
      <c r="AE615" s="150" t="n"/>
      <c r="AF615" s="150" t="n"/>
      <c r="AG615" s="147">
        <f>IF(OR(C615="",G615="",G615=0),"",IFERROR(INDEX(Lists!$K$2:$K$12,MATCH(C615,Lists!$I$2:$I$12,0)),"AUD"))</f>
        <v/>
      </c>
      <c r="AH615" s="147">
        <f>IF(OR(G615="",G615=0),"",IF(G615&lt;1,TEXT(G615*100,"0")&amp;IFERROR(INDEX(Lists!$U$2:$U$12,MATCH(C615,Lists!$I$2:$I$12,0)),"c"),IFERROR(INDEX(Lists!$L$2:$L$12,MATCH(C615,Lists!$I$2:$I$12,0)),"$")&amp;IF(G615=INT(G615),TEXT(G615,"0"),TEXT(G615,"0.00")))&amp;" "&amp;AG615)</f>
        <v/>
      </c>
      <c r="AI615" s="147">
        <f>IF(X615="","",X615*IFERROR(INDEX(Lists!$M$2:$M$12,MATCH(C615,Lists!$I$2:$I$12,0)),1)/Lists!$Q$2)</f>
        <v/>
      </c>
      <c r="AJ615" s="147">
        <f>IF(Y615="","",Y615*IFERROR(INDEX(Lists!$M$2:$M$12,MATCH(C615,Lists!$I$2:$I$12,0)),1)/Lists!$Q$2)</f>
        <v/>
      </c>
      <c r="AK615" s="105" t="n"/>
      <c r="AL615" s="105" t="n"/>
      <c r="AM615" s="105" t="n"/>
      <c r="AN615" s="105" t="n"/>
      <c r="AO615" s="106" t="n"/>
    </row>
    <row r="616" ht="18" customHeight="1" s="74">
      <c r="A616" s="147">
        <f>IF(OR(F616="",C616="",D616=""),"",IFERROR(INDEX(Lists!$J$2:$J$12,MATCH(C616,Lists!$I$2:$I$12,0)),"XX")&amp;"-"&amp;D616&amp;"-"&amp;TEXT(SUMPRODUCT(($C$2:C616=C616)*($D$2:D616=D616)),"0000"))</f>
        <v/>
      </c>
      <c r="B616" s="152" t="n"/>
      <c r="C616" s="152" t="n"/>
      <c r="D616" s="152" t="n"/>
      <c r="E616" s="150" t="n"/>
      <c r="F616" s="152" t="n"/>
      <c r="G616" s="152" t="n"/>
      <c r="H616" s="152" t="n"/>
      <c r="I616" s="152" t="n"/>
      <c r="J616" s="150" t="n"/>
      <c r="K616" s="150" t="n"/>
      <c r="L616" s="150" t="n"/>
      <c r="M616" s="152" t="n"/>
      <c r="N616" s="150" t="n"/>
      <c r="O616" s="150" t="n"/>
      <c r="P616" s="150" t="n"/>
      <c r="Q616" s="151" t="n"/>
      <c r="R616" s="150" t="n"/>
      <c r="S616" s="150" t="n"/>
      <c r="T616" s="150" t="n"/>
      <c r="U616" s="152" t="n"/>
      <c r="V616" s="150" t="n"/>
      <c r="W616" s="150" t="n"/>
      <c r="X616" s="150" t="n"/>
      <c r="Y616" s="150" t="n"/>
      <c r="Z616" s="150" t="n"/>
      <c r="AA616" s="150" t="n"/>
      <c r="AB616" s="150" t="n"/>
      <c r="AC616" s="150" t="n"/>
      <c r="AD616" s="150" t="n"/>
      <c r="AE616" s="150" t="n"/>
      <c r="AF616" s="150" t="n"/>
      <c r="AG616" s="147">
        <f>IF(OR(C616="",G616="",G616=0),"",IFERROR(INDEX(Lists!$K$2:$K$12,MATCH(C616,Lists!$I$2:$I$12,0)),"AUD"))</f>
        <v/>
      </c>
      <c r="AH616" s="147">
        <f>IF(OR(G616="",G616=0),"",IF(G616&lt;1,TEXT(G616*100,"0")&amp;IFERROR(INDEX(Lists!$U$2:$U$12,MATCH(C616,Lists!$I$2:$I$12,0)),"c"),IFERROR(INDEX(Lists!$L$2:$L$12,MATCH(C616,Lists!$I$2:$I$12,0)),"$")&amp;IF(G616=INT(G616),TEXT(G616,"0"),TEXT(G616,"0.00")))&amp;" "&amp;AG616)</f>
        <v/>
      </c>
      <c r="AI616" s="147">
        <f>IF(X616="","",X616*IFERROR(INDEX(Lists!$M$2:$M$12,MATCH(C616,Lists!$I$2:$I$12,0)),1)/Lists!$Q$2)</f>
        <v/>
      </c>
      <c r="AJ616" s="147">
        <f>IF(Y616="","",Y616*IFERROR(INDEX(Lists!$M$2:$M$12,MATCH(C616,Lists!$I$2:$I$12,0)),1)/Lists!$Q$2)</f>
        <v/>
      </c>
      <c r="AK616" s="105" t="n"/>
      <c r="AL616" s="105" t="n"/>
      <c r="AM616" s="105" t="n"/>
      <c r="AN616" s="105" t="n"/>
      <c r="AO616" s="106" t="n"/>
    </row>
    <row r="617" ht="18" customHeight="1" s="74">
      <c r="A617" s="147">
        <f>IF(OR(F617="",C617="",D617=""),"",IFERROR(INDEX(Lists!$J$2:$J$12,MATCH(C617,Lists!$I$2:$I$12,0)),"XX")&amp;"-"&amp;D617&amp;"-"&amp;TEXT(SUMPRODUCT(($C$2:C617=C617)*($D$2:D617=D617)),"0000"))</f>
        <v/>
      </c>
      <c r="B617" s="152" t="n"/>
      <c r="C617" s="152" t="n"/>
      <c r="D617" s="152" t="n"/>
      <c r="E617" s="150" t="n"/>
      <c r="F617" s="152" t="n"/>
      <c r="G617" s="152" t="n"/>
      <c r="H617" s="152" t="n"/>
      <c r="I617" s="152" t="n"/>
      <c r="J617" s="150" t="n"/>
      <c r="K617" s="150" t="n"/>
      <c r="L617" s="150" t="n"/>
      <c r="M617" s="152" t="n"/>
      <c r="N617" s="150" t="n"/>
      <c r="O617" s="150" t="n"/>
      <c r="P617" s="150" t="n"/>
      <c r="Q617" s="151" t="n"/>
      <c r="R617" s="150" t="n"/>
      <c r="S617" s="150" t="n"/>
      <c r="T617" s="150" t="n"/>
      <c r="U617" s="152" t="n"/>
      <c r="V617" s="150" t="n"/>
      <c r="W617" s="150" t="n"/>
      <c r="X617" s="150" t="n"/>
      <c r="Y617" s="150" t="n"/>
      <c r="Z617" s="150" t="n"/>
      <c r="AA617" s="150" t="n"/>
      <c r="AB617" s="150" t="n"/>
      <c r="AC617" s="150" t="n"/>
      <c r="AD617" s="150" t="n"/>
      <c r="AE617" s="150" t="n"/>
      <c r="AF617" s="150" t="n"/>
      <c r="AG617" s="147">
        <f>IF(OR(C617="",G617="",G617=0),"",IFERROR(INDEX(Lists!$K$2:$K$12,MATCH(C617,Lists!$I$2:$I$12,0)),"AUD"))</f>
        <v/>
      </c>
      <c r="AH617" s="147">
        <f>IF(OR(G617="",G617=0),"",IF(G617&lt;1,TEXT(G617*100,"0")&amp;IFERROR(INDEX(Lists!$U$2:$U$12,MATCH(C617,Lists!$I$2:$I$12,0)),"c"),IFERROR(INDEX(Lists!$L$2:$L$12,MATCH(C617,Lists!$I$2:$I$12,0)),"$")&amp;IF(G617=INT(G617),TEXT(G617,"0"),TEXT(G617,"0.00")))&amp;" "&amp;AG617)</f>
        <v/>
      </c>
      <c r="AI617" s="147">
        <f>IF(X617="","",X617*IFERROR(INDEX(Lists!$M$2:$M$12,MATCH(C617,Lists!$I$2:$I$12,0)),1)/Lists!$Q$2)</f>
        <v/>
      </c>
      <c r="AJ617" s="147">
        <f>IF(Y617="","",Y617*IFERROR(INDEX(Lists!$M$2:$M$12,MATCH(C617,Lists!$I$2:$I$12,0)),1)/Lists!$Q$2)</f>
        <v/>
      </c>
      <c r="AK617" s="105" t="n"/>
      <c r="AL617" s="105" t="n"/>
      <c r="AM617" s="105" t="n"/>
      <c r="AN617" s="105" t="n"/>
      <c r="AO617" s="106" t="n"/>
    </row>
    <row r="618" ht="18" customHeight="1" s="74">
      <c r="A618" s="147">
        <f>IF(OR(F618="",C618="",D618=""),"",IFERROR(INDEX(Lists!$J$2:$J$12,MATCH(C618,Lists!$I$2:$I$12,0)),"XX")&amp;"-"&amp;D618&amp;"-"&amp;TEXT(SUMPRODUCT(($C$2:C618=C618)*($D$2:D618=D618)),"0000"))</f>
        <v/>
      </c>
      <c r="B618" s="152" t="n"/>
      <c r="C618" s="152" t="n"/>
      <c r="D618" s="152" t="n"/>
      <c r="E618" s="150" t="n"/>
      <c r="F618" s="152" t="n"/>
      <c r="G618" s="152" t="n"/>
      <c r="H618" s="152" t="n"/>
      <c r="I618" s="152" t="n"/>
      <c r="J618" s="150" t="n"/>
      <c r="K618" s="150" t="n"/>
      <c r="L618" s="150" t="n"/>
      <c r="M618" s="152" t="n"/>
      <c r="N618" s="150" t="n"/>
      <c r="O618" s="150" t="n"/>
      <c r="P618" s="150" t="n"/>
      <c r="Q618" s="151" t="n"/>
      <c r="R618" s="150" t="n"/>
      <c r="S618" s="150" t="n"/>
      <c r="T618" s="150" t="n"/>
      <c r="U618" s="152" t="n"/>
      <c r="V618" s="150" t="n"/>
      <c r="W618" s="150" t="n"/>
      <c r="X618" s="150" t="n"/>
      <c r="Y618" s="150" t="n"/>
      <c r="Z618" s="150" t="n"/>
      <c r="AA618" s="150" t="n"/>
      <c r="AB618" s="150" t="n"/>
      <c r="AC618" s="150" t="n"/>
      <c r="AD618" s="150" t="n"/>
      <c r="AE618" s="150" t="n"/>
      <c r="AF618" s="150" t="n"/>
      <c r="AG618" s="147">
        <f>IF(OR(C618="",G618="",G618=0),"",IFERROR(INDEX(Lists!$K$2:$K$12,MATCH(C618,Lists!$I$2:$I$12,0)),"AUD"))</f>
        <v/>
      </c>
      <c r="AH618" s="147">
        <f>IF(OR(G618="",G618=0),"",IF(G618&lt;1,TEXT(G618*100,"0")&amp;IFERROR(INDEX(Lists!$U$2:$U$12,MATCH(C618,Lists!$I$2:$I$12,0)),"c"),IFERROR(INDEX(Lists!$L$2:$L$12,MATCH(C618,Lists!$I$2:$I$12,0)),"$")&amp;IF(G618=INT(G618),TEXT(G618,"0"),TEXT(G618,"0.00")))&amp;" "&amp;AG618)</f>
        <v/>
      </c>
      <c r="AI618" s="147">
        <f>IF(X618="","",X618*IFERROR(INDEX(Lists!$M$2:$M$12,MATCH(C618,Lists!$I$2:$I$12,0)),1)/Lists!$Q$2)</f>
        <v/>
      </c>
      <c r="AJ618" s="147">
        <f>IF(Y618="","",Y618*IFERROR(INDEX(Lists!$M$2:$M$12,MATCH(C618,Lists!$I$2:$I$12,0)),1)/Lists!$Q$2)</f>
        <v/>
      </c>
      <c r="AK618" s="105" t="n"/>
      <c r="AL618" s="105" t="n"/>
      <c r="AM618" s="105" t="n"/>
      <c r="AN618" s="105" t="n"/>
      <c r="AO618" s="106" t="n"/>
    </row>
    <row r="619" ht="18" customHeight="1" s="74">
      <c r="A619" s="147">
        <f>IF(OR(F619="",C619="",D619=""),"",IFERROR(INDEX(Lists!$J$2:$J$12,MATCH(C619,Lists!$I$2:$I$12,0)),"XX")&amp;"-"&amp;D619&amp;"-"&amp;TEXT(SUMPRODUCT(($C$2:C619=C619)*($D$2:D619=D619)),"0000"))</f>
        <v/>
      </c>
      <c r="B619" s="152" t="n"/>
      <c r="C619" s="152" t="n"/>
      <c r="D619" s="152" t="n"/>
      <c r="E619" s="150" t="n"/>
      <c r="F619" s="152" t="n"/>
      <c r="G619" s="152" t="n"/>
      <c r="H619" s="152" t="n"/>
      <c r="I619" s="152" t="n"/>
      <c r="J619" s="150" t="n"/>
      <c r="K619" s="150" t="n"/>
      <c r="L619" s="150" t="n"/>
      <c r="M619" s="152" t="n"/>
      <c r="N619" s="150" t="n"/>
      <c r="O619" s="150" t="n"/>
      <c r="P619" s="150" t="n"/>
      <c r="Q619" s="151" t="n"/>
      <c r="R619" s="150" t="n"/>
      <c r="S619" s="150" t="n"/>
      <c r="T619" s="150" t="n"/>
      <c r="U619" s="152" t="n"/>
      <c r="V619" s="150" t="n"/>
      <c r="W619" s="150" t="n"/>
      <c r="X619" s="150" t="n"/>
      <c r="Y619" s="150" t="n"/>
      <c r="Z619" s="150" t="n"/>
      <c r="AA619" s="150" t="n"/>
      <c r="AB619" s="150" t="n"/>
      <c r="AC619" s="150" t="n"/>
      <c r="AD619" s="150" t="n"/>
      <c r="AE619" s="150" t="n"/>
      <c r="AF619" s="150" t="n"/>
      <c r="AG619" s="147">
        <f>IF(OR(C619="",G619="",G619=0),"",IFERROR(INDEX(Lists!$K$2:$K$12,MATCH(C619,Lists!$I$2:$I$12,0)),"AUD"))</f>
        <v/>
      </c>
      <c r="AH619" s="147">
        <f>IF(OR(G619="",G619=0),"",IF(G619&lt;1,TEXT(G619*100,"0")&amp;IFERROR(INDEX(Lists!$U$2:$U$12,MATCH(C619,Lists!$I$2:$I$12,0)),"c"),IFERROR(INDEX(Lists!$L$2:$L$12,MATCH(C619,Lists!$I$2:$I$12,0)),"$")&amp;IF(G619=INT(G619),TEXT(G619,"0"),TEXT(G619,"0.00")))&amp;" "&amp;AG619)</f>
        <v/>
      </c>
      <c r="AI619" s="147">
        <f>IF(X619="","",X619*IFERROR(INDEX(Lists!$M$2:$M$12,MATCH(C619,Lists!$I$2:$I$12,0)),1)/Lists!$Q$2)</f>
        <v/>
      </c>
      <c r="AJ619" s="147">
        <f>IF(Y619="","",Y619*IFERROR(INDEX(Lists!$M$2:$M$12,MATCH(C619,Lists!$I$2:$I$12,0)),1)/Lists!$Q$2)</f>
        <v/>
      </c>
      <c r="AK619" s="105" t="n"/>
      <c r="AL619" s="105" t="n"/>
      <c r="AM619" s="105" t="n"/>
      <c r="AN619" s="105" t="n"/>
      <c r="AO619" s="106" t="n"/>
    </row>
    <row r="620" ht="18" customHeight="1" s="74">
      <c r="A620" s="147">
        <f>IF(OR(F620="",C620="",D620=""),"",IFERROR(INDEX(Lists!$J$2:$J$12,MATCH(C620,Lists!$I$2:$I$12,0)),"XX")&amp;"-"&amp;D620&amp;"-"&amp;TEXT(SUMPRODUCT(($C$2:C620=C620)*($D$2:D620=D620)),"0000"))</f>
        <v/>
      </c>
      <c r="B620" s="152" t="n"/>
      <c r="C620" s="152" t="n"/>
      <c r="D620" s="152" t="n"/>
      <c r="E620" s="150" t="n"/>
      <c r="F620" s="152" t="n"/>
      <c r="G620" s="152" t="n"/>
      <c r="H620" s="152" t="n"/>
      <c r="I620" s="152" t="n"/>
      <c r="J620" s="150" t="n"/>
      <c r="K620" s="150" t="n"/>
      <c r="L620" s="150" t="n"/>
      <c r="M620" s="152" t="n"/>
      <c r="N620" s="150" t="n"/>
      <c r="O620" s="150" t="n"/>
      <c r="P620" s="150" t="n"/>
      <c r="Q620" s="151" t="n"/>
      <c r="R620" s="150" t="n"/>
      <c r="S620" s="150" t="n"/>
      <c r="T620" s="150" t="n"/>
      <c r="U620" s="152" t="n"/>
      <c r="V620" s="150" t="n"/>
      <c r="W620" s="150" t="n"/>
      <c r="X620" s="150" t="n"/>
      <c r="Y620" s="150" t="n"/>
      <c r="Z620" s="150" t="n"/>
      <c r="AA620" s="150" t="n"/>
      <c r="AB620" s="150" t="n"/>
      <c r="AC620" s="150" t="n"/>
      <c r="AD620" s="150" t="n"/>
      <c r="AE620" s="150" t="n"/>
      <c r="AF620" s="150" t="n"/>
      <c r="AG620" s="147">
        <f>IF(OR(C620="",G620="",G620=0),"",IFERROR(INDEX(Lists!$K$2:$K$12,MATCH(C620,Lists!$I$2:$I$12,0)),"AUD"))</f>
        <v/>
      </c>
      <c r="AH620" s="147">
        <f>IF(OR(G620="",G620=0),"",IF(G620&lt;1,TEXT(G620*100,"0")&amp;IFERROR(INDEX(Lists!$U$2:$U$12,MATCH(C620,Lists!$I$2:$I$12,0)),"c"),IFERROR(INDEX(Lists!$L$2:$L$12,MATCH(C620,Lists!$I$2:$I$12,0)),"$")&amp;IF(G620=INT(G620),TEXT(G620,"0"),TEXT(G620,"0.00")))&amp;" "&amp;AG620)</f>
        <v/>
      </c>
      <c r="AI620" s="147">
        <f>IF(X620="","",X620*IFERROR(INDEX(Lists!$M$2:$M$12,MATCH(C620,Lists!$I$2:$I$12,0)),1)/Lists!$Q$2)</f>
        <v/>
      </c>
      <c r="AJ620" s="147">
        <f>IF(Y620="","",Y620*IFERROR(INDEX(Lists!$M$2:$M$12,MATCH(C620,Lists!$I$2:$I$12,0)),1)/Lists!$Q$2)</f>
        <v/>
      </c>
      <c r="AK620" s="105" t="n"/>
      <c r="AL620" s="105" t="n"/>
      <c r="AM620" s="105" t="n"/>
      <c r="AN620" s="105" t="n"/>
      <c r="AO620" s="106" t="n"/>
    </row>
    <row r="621" ht="18" customHeight="1" s="74">
      <c r="A621" s="147">
        <f>IF(OR(F621="",C621="",D621=""),"",IFERROR(INDEX(Lists!$J$2:$J$12,MATCH(C621,Lists!$I$2:$I$12,0)),"XX")&amp;"-"&amp;D621&amp;"-"&amp;TEXT(SUMPRODUCT(($C$2:C621=C621)*($D$2:D621=D621)),"0000"))</f>
        <v/>
      </c>
      <c r="B621" s="152" t="n"/>
      <c r="C621" s="152" t="n"/>
      <c r="D621" s="152" t="n"/>
      <c r="E621" s="150" t="n"/>
      <c r="F621" s="152" t="n"/>
      <c r="G621" s="152" t="n"/>
      <c r="H621" s="152" t="n"/>
      <c r="I621" s="152" t="n"/>
      <c r="J621" s="150" t="n"/>
      <c r="K621" s="150" t="n"/>
      <c r="L621" s="150" t="n"/>
      <c r="M621" s="152" t="n"/>
      <c r="N621" s="150" t="n"/>
      <c r="O621" s="150" t="n"/>
      <c r="P621" s="150" t="n"/>
      <c r="Q621" s="151" t="n"/>
      <c r="R621" s="150" t="n"/>
      <c r="S621" s="150" t="n"/>
      <c r="T621" s="150" t="n"/>
      <c r="U621" s="152" t="n"/>
      <c r="V621" s="150" t="n"/>
      <c r="W621" s="150" t="n"/>
      <c r="X621" s="150" t="n"/>
      <c r="Y621" s="150" t="n"/>
      <c r="Z621" s="150" t="n"/>
      <c r="AA621" s="150" t="n"/>
      <c r="AB621" s="150" t="n"/>
      <c r="AC621" s="150" t="n"/>
      <c r="AD621" s="150" t="n"/>
      <c r="AE621" s="150" t="n"/>
      <c r="AF621" s="150" t="n"/>
      <c r="AG621" s="147">
        <f>IF(OR(C621="",G621="",G621=0),"",IFERROR(INDEX(Lists!$K$2:$K$12,MATCH(C621,Lists!$I$2:$I$12,0)),"AUD"))</f>
        <v/>
      </c>
      <c r="AH621" s="147">
        <f>IF(OR(G621="",G621=0),"",IF(G621&lt;1,TEXT(G621*100,"0")&amp;IFERROR(INDEX(Lists!$U$2:$U$12,MATCH(C621,Lists!$I$2:$I$12,0)),"c"),IFERROR(INDEX(Lists!$L$2:$L$12,MATCH(C621,Lists!$I$2:$I$12,0)),"$")&amp;IF(G621=INT(G621),TEXT(G621,"0"),TEXT(G621,"0.00")))&amp;" "&amp;AG621)</f>
        <v/>
      </c>
      <c r="AI621" s="147">
        <f>IF(X621="","",X621*IFERROR(INDEX(Lists!$M$2:$M$12,MATCH(C621,Lists!$I$2:$I$12,0)),1)/Lists!$Q$2)</f>
        <v/>
      </c>
      <c r="AJ621" s="147">
        <f>IF(Y621="","",Y621*IFERROR(INDEX(Lists!$M$2:$M$12,MATCH(C621,Lists!$I$2:$I$12,0)),1)/Lists!$Q$2)</f>
        <v/>
      </c>
      <c r="AK621" s="105" t="n"/>
      <c r="AL621" s="105" t="n"/>
      <c r="AM621" s="105" t="n"/>
      <c r="AN621" s="105" t="n"/>
      <c r="AO621" s="106" t="n"/>
    </row>
    <row r="622" ht="18" customHeight="1" s="74">
      <c r="A622" s="147">
        <f>IF(OR(F622="",C622="",D622=""),"",IFERROR(INDEX(Lists!$J$2:$J$12,MATCH(C622,Lists!$I$2:$I$12,0)),"XX")&amp;"-"&amp;D622&amp;"-"&amp;TEXT(SUMPRODUCT(($C$2:C622=C622)*($D$2:D622=D622)),"0000"))</f>
        <v/>
      </c>
      <c r="B622" s="152" t="n"/>
      <c r="C622" s="152" t="n"/>
      <c r="D622" s="152" t="n"/>
      <c r="E622" s="150" t="n"/>
      <c r="F622" s="152" t="n"/>
      <c r="G622" s="152" t="n"/>
      <c r="H622" s="152" t="n"/>
      <c r="I622" s="152" t="n"/>
      <c r="J622" s="150" t="n"/>
      <c r="K622" s="150" t="n"/>
      <c r="L622" s="150" t="n"/>
      <c r="M622" s="152" t="n"/>
      <c r="N622" s="150" t="n"/>
      <c r="O622" s="150" t="n"/>
      <c r="P622" s="150" t="n"/>
      <c r="Q622" s="151" t="n"/>
      <c r="R622" s="150" t="n"/>
      <c r="S622" s="150" t="n"/>
      <c r="T622" s="150" t="n"/>
      <c r="U622" s="152" t="n"/>
      <c r="V622" s="150" t="n"/>
      <c r="W622" s="150" t="n"/>
      <c r="X622" s="150" t="n"/>
      <c r="Y622" s="150" t="n"/>
      <c r="Z622" s="150" t="n"/>
      <c r="AA622" s="150" t="n"/>
      <c r="AB622" s="150" t="n"/>
      <c r="AC622" s="150" t="n"/>
      <c r="AD622" s="150" t="n"/>
      <c r="AE622" s="150" t="n"/>
      <c r="AF622" s="150" t="n"/>
      <c r="AG622" s="147">
        <f>IF(OR(C622="",G622="",G622=0),"",IFERROR(INDEX(Lists!$K$2:$K$12,MATCH(C622,Lists!$I$2:$I$12,0)),"AUD"))</f>
        <v/>
      </c>
      <c r="AH622" s="147">
        <f>IF(OR(G622="",G622=0),"",IF(G622&lt;1,TEXT(G622*100,"0")&amp;IFERROR(INDEX(Lists!$U$2:$U$12,MATCH(C622,Lists!$I$2:$I$12,0)),"c"),IFERROR(INDEX(Lists!$L$2:$L$12,MATCH(C622,Lists!$I$2:$I$12,0)),"$")&amp;IF(G622=INT(G622),TEXT(G622,"0"),TEXT(G622,"0.00")))&amp;" "&amp;AG622)</f>
        <v/>
      </c>
      <c r="AI622" s="147">
        <f>IF(X622="","",X622*IFERROR(INDEX(Lists!$M$2:$M$12,MATCH(C622,Lists!$I$2:$I$12,0)),1)/Lists!$Q$2)</f>
        <v/>
      </c>
      <c r="AJ622" s="147">
        <f>IF(Y622="","",Y622*IFERROR(INDEX(Lists!$M$2:$M$12,MATCH(C622,Lists!$I$2:$I$12,0)),1)/Lists!$Q$2)</f>
        <v/>
      </c>
      <c r="AK622" s="105" t="n"/>
      <c r="AL622" s="105" t="n"/>
      <c r="AM622" s="105" t="n"/>
      <c r="AN622" s="105" t="n"/>
      <c r="AO622" s="106" t="n"/>
    </row>
    <row r="623" ht="18" customHeight="1" s="74">
      <c r="A623" s="147">
        <f>IF(OR(F623="",C623="",D623=""),"",IFERROR(INDEX(Lists!$J$2:$J$12,MATCH(C623,Lists!$I$2:$I$12,0)),"XX")&amp;"-"&amp;D623&amp;"-"&amp;TEXT(SUMPRODUCT(($C$2:C623=C623)*($D$2:D623=D623)),"0000"))</f>
        <v/>
      </c>
      <c r="B623" s="152" t="n"/>
      <c r="C623" s="152" t="n"/>
      <c r="D623" s="152" t="n"/>
      <c r="E623" s="150" t="n"/>
      <c r="F623" s="152" t="n"/>
      <c r="G623" s="152" t="n"/>
      <c r="H623" s="152" t="n"/>
      <c r="I623" s="152" t="n"/>
      <c r="J623" s="150" t="n"/>
      <c r="K623" s="150" t="n"/>
      <c r="L623" s="150" t="n"/>
      <c r="M623" s="152" t="n"/>
      <c r="N623" s="150" t="n"/>
      <c r="O623" s="150" t="n"/>
      <c r="P623" s="150" t="n"/>
      <c r="Q623" s="151" t="n"/>
      <c r="R623" s="150" t="n"/>
      <c r="S623" s="150" t="n"/>
      <c r="T623" s="150" t="n"/>
      <c r="U623" s="152" t="n"/>
      <c r="V623" s="150" t="n"/>
      <c r="W623" s="150" t="n"/>
      <c r="X623" s="150" t="n"/>
      <c r="Y623" s="150" t="n"/>
      <c r="Z623" s="150" t="n"/>
      <c r="AA623" s="150" t="n"/>
      <c r="AB623" s="150" t="n"/>
      <c r="AC623" s="150" t="n"/>
      <c r="AD623" s="150" t="n"/>
      <c r="AE623" s="150" t="n"/>
      <c r="AF623" s="150" t="n"/>
      <c r="AG623" s="147">
        <f>IF(OR(C623="",G623="",G623=0),"",IFERROR(INDEX(Lists!$K$2:$K$12,MATCH(C623,Lists!$I$2:$I$12,0)),"AUD"))</f>
        <v/>
      </c>
      <c r="AH623" s="147">
        <f>IF(OR(G623="",G623=0),"",IF(G623&lt;1,TEXT(G623*100,"0")&amp;IFERROR(INDEX(Lists!$U$2:$U$12,MATCH(C623,Lists!$I$2:$I$12,0)),"c"),IFERROR(INDEX(Lists!$L$2:$L$12,MATCH(C623,Lists!$I$2:$I$12,0)),"$")&amp;IF(G623=INT(G623),TEXT(G623,"0"),TEXT(G623,"0.00")))&amp;" "&amp;AG623)</f>
        <v/>
      </c>
      <c r="AI623" s="147">
        <f>IF(X623="","",X623*IFERROR(INDEX(Lists!$M$2:$M$12,MATCH(C623,Lists!$I$2:$I$12,0)),1)/Lists!$Q$2)</f>
        <v/>
      </c>
      <c r="AJ623" s="147">
        <f>IF(Y623="","",Y623*IFERROR(INDEX(Lists!$M$2:$M$12,MATCH(C623,Lists!$I$2:$I$12,0)),1)/Lists!$Q$2)</f>
        <v/>
      </c>
      <c r="AK623" s="105" t="n"/>
      <c r="AL623" s="105" t="n"/>
      <c r="AM623" s="105" t="n"/>
      <c r="AN623" s="105" t="n"/>
      <c r="AO623" s="106" t="n"/>
    </row>
    <row r="624" ht="18" customHeight="1" s="74">
      <c r="A624" s="147">
        <f>IF(OR(F624="",C624="",D624=""),"",IFERROR(INDEX(Lists!$J$2:$J$12,MATCH(C624,Lists!$I$2:$I$12,0)),"XX")&amp;"-"&amp;D624&amp;"-"&amp;TEXT(SUMPRODUCT(($C$2:C624=C624)*($D$2:D624=D624)),"0000"))</f>
        <v/>
      </c>
      <c r="B624" s="152" t="n"/>
      <c r="C624" s="152" t="n"/>
      <c r="D624" s="152" t="n"/>
      <c r="E624" s="150" t="n"/>
      <c r="F624" s="152" t="n"/>
      <c r="G624" s="152" t="n"/>
      <c r="H624" s="152" t="n"/>
      <c r="I624" s="152" t="n"/>
      <c r="J624" s="150" t="n"/>
      <c r="K624" s="150" t="n"/>
      <c r="L624" s="150" t="n"/>
      <c r="M624" s="152" t="n"/>
      <c r="N624" s="150" t="n"/>
      <c r="O624" s="150" t="n"/>
      <c r="P624" s="150" t="n"/>
      <c r="Q624" s="151" t="n"/>
      <c r="R624" s="150" t="n"/>
      <c r="S624" s="150" t="n"/>
      <c r="T624" s="150" t="n"/>
      <c r="U624" s="152" t="n"/>
      <c r="V624" s="150" t="n"/>
      <c r="W624" s="150" t="n"/>
      <c r="X624" s="150" t="n"/>
      <c r="Y624" s="150" t="n"/>
      <c r="Z624" s="150" t="n"/>
      <c r="AA624" s="150" t="n"/>
      <c r="AB624" s="150" t="n"/>
      <c r="AC624" s="150" t="n"/>
      <c r="AD624" s="150" t="n"/>
      <c r="AE624" s="150" t="n"/>
      <c r="AF624" s="150" t="n"/>
      <c r="AG624" s="147">
        <f>IF(OR(C624="",G624="",G624=0),"",IFERROR(INDEX(Lists!$K$2:$K$12,MATCH(C624,Lists!$I$2:$I$12,0)),"AUD"))</f>
        <v/>
      </c>
      <c r="AH624" s="147">
        <f>IF(OR(G624="",G624=0),"",IF(G624&lt;1,TEXT(G624*100,"0")&amp;IFERROR(INDEX(Lists!$U$2:$U$12,MATCH(C624,Lists!$I$2:$I$12,0)),"c"),IFERROR(INDEX(Lists!$L$2:$L$12,MATCH(C624,Lists!$I$2:$I$12,0)),"$")&amp;IF(G624=INT(G624),TEXT(G624,"0"),TEXT(G624,"0.00")))&amp;" "&amp;AG624)</f>
        <v/>
      </c>
      <c r="AI624" s="147">
        <f>IF(X624="","",X624*IFERROR(INDEX(Lists!$M$2:$M$12,MATCH(C624,Lists!$I$2:$I$12,0)),1)/Lists!$Q$2)</f>
        <v/>
      </c>
      <c r="AJ624" s="147">
        <f>IF(Y624="","",Y624*IFERROR(INDEX(Lists!$M$2:$M$12,MATCH(C624,Lists!$I$2:$I$12,0)),1)/Lists!$Q$2)</f>
        <v/>
      </c>
      <c r="AK624" s="105" t="n"/>
      <c r="AL624" s="105" t="n"/>
      <c r="AM624" s="105" t="n"/>
      <c r="AN624" s="105" t="n"/>
      <c r="AO624" s="106" t="n"/>
    </row>
    <row r="625" ht="18" customHeight="1" s="74">
      <c r="A625" s="147">
        <f>IF(OR(F625="",C625="",D625=""),"",IFERROR(INDEX(Lists!$J$2:$J$12,MATCH(C625,Lists!$I$2:$I$12,0)),"XX")&amp;"-"&amp;D625&amp;"-"&amp;TEXT(SUMPRODUCT(($C$2:C625=C625)*($D$2:D625=D625)),"0000"))</f>
        <v/>
      </c>
      <c r="B625" s="152" t="n"/>
      <c r="C625" s="152" t="n"/>
      <c r="D625" s="152" t="n"/>
      <c r="E625" s="150" t="n"/>
      <c r="F625" s="152" t="n"/>
      <c r="G625" s="152" t="n"/>
      <c r="H625" s="152" t="n"/>
      <c r="I625" s="152" t="n"/>
      <c r="J625" s="150" t="n"/>
      <c r="K625" s="150" t="n"/>
      <c r="L625" s="150" t="n"/>
      <c r="M625" s="152" t="n"/>
      <c r="N625" s="150" t="n"/>
      <c r="O625" s="150" t="n"/>
      <c r="P625" s="150" t="n"/>
      <c r="Q625" s="151" t="n"/>
      <c r="R625" s="150" t="n"/>
      <c r="S625" s="150" t="n"/>
      <c r="T625" s="150" t="n"/>
      <c r="U625" s="152" t="n"/>
      <c r="V625" s="150" t="n"/>
      <c r="W625" s="150" t="n"/>
      <c r="X625" s="150" t="n"/>
      <c r="Y625" s="150" t="n"/>
      <c r="Z625" s="150" t="n"/>
      <c r="AA625" s="150" t="n"/>
      <c r="AB625" s="150" t="n"/>
      <c r="AC625" s="150" t="n"/>
      <c r="AD625" s="150" t="n"/>
      <c r="AE625" s="150" t="n"/>
      <c r="AF625" s="150" t="n"/>
      <c r="AG625" s="147">
        <f>IF(OR(C625="",G625="",G625=0),"",IFERROR(INDEX(Lists!$K$2:$K$12,MATCH(C625,Lists!$I$2:$I$12,0)),"AUD"))</f>
        <v/>
      </c>
      <c r="AH625" s="147">
        <f>IF(OR(G625="",G625=0),"",IF(G625&lt;1,TEXT(G625*100,"0")&amp;IFERROR(INDEX(Lists!$U$2:$U$12,MATCH(C625,Lists!$I$2:$I$12,0)),"c"),IFERROR(INDEX(Lists!$L$2:$L$12,MATCH(C625,Lists!$I$2:$I$12,0)),"$")&amp;IF(G625=INT(G625),TEXT(G625,"0"),TEXT(G625,"0.00")))&amp;" "&amp;AG625)</f>
        <v/>
      </c>
      <c r="AI625" s="147">
        <f>IF(X625="","",X625*IFERROR(INDEX(Lists!$M$2:$M$12,MATCH(C625,Lists!$I$2:$I$12,0)),1)/Lists!$Q$2)</f>
        <v/>
      </c>
      <c r="AJ625" s="147">
        <f>IF(Y625="","",Y625*IFERROR(INDEX(Lists!$M$2:$M$12,MATCH(C625,Lists!$I$2:$I$12,0)),1)/Lists!$Q$2)</f>
        <v/>
      </c>
      <c r="AK625" s="105" t="n"/>
      <c r="AL625" s="105" t="n"/>
      <c r="AM625" s="105" t="n"/>
      <c r="AN625" s="105" t="n"/>
      <c r="AO625" s="106" t="n"/>
    </row>
    <row r="626" ht="18" customHeight="1" s="74">
      <c r="A626" s="147">
        <f>IF(OR(F626="",C626="",D626=""),"",IFERROR(INDEX(Lists!$J$2:$J$12,MATCH(C626,Lists!$I$2:$I$12,0)),"XX")&amp;"-"&amp;D626&amp;"-"&amp;TEXT(SUMPRODUCT(($C$2:C626=C626)*($D$2:D626=D626)),"0000"))</f>
        <v/>
      </c>
      <c r="B626" s="152" t="n"/>
      <c r="C626" s="152" t="n"/>
      <c r="D626" s="152" t="n"/>
      <c r="E626" s="150" t="n"/>
      <c r="F626" s="152" t="n"/>
      <c r="G626" s="152" t="n"/>
      <c r="H626" s="152" t="n"/>
      <c r="I626" s="152" t="n"/>
      <c r="J626" s="150" t="n"/>
      <c r="K626" s="150" t="n"/>
      <c r="L626" s="150" t="n"/>
      <c r="M626" s="152" t="n"/>
      <c r="N626" s="150" t="n"/>
      <c r="O626" s="150" t="n"/>
      <c r="P626" s="150" t="n"/>
      <c r="Q626" s="151" t="n"/>
      <c r="R626" s="150" t="n"/>
      <c r="S626" s="150" t="n"/>
      <c r="T626" s="150" t="n"/>
      <c r="U626" s="152" t="n"/>
      <c r="V626" s="150" t="n"/>
      <c r="W626" s="150" t="n"/>
      <c r="X626" s="150" t="n"/>
      <c r="Y626" s="150" t="n"/>
      <c r="Z626" s="150" t="n"/>
      <c r="AA626" s="150" t="n"/>
      <c r="AB626" s="150" t="n"/>
      <c r="AC626" s="150" t="n"/>
      <c r="AD626" s="150" t="n"/>
      <c r="AE626" s="150" t="n"/>
      <c r="AF626" s="150" t="n"/>
      <c r="AG626" s="147">
        <f>IF(OR(C626="",G626="",G626=0),"",IFERROR(INDEX(Lists!$K$2:$K$12,MATCH(C626,Lists!$I$2:$I$12,0)),"AUD"))</f>
        <v/>
      </c>
      <c r="AH626" s="147">
        <f>IF(OR(G626="",G626=0),"",IF(G626&lt;1,TEXT(G626*100,"0")&amp;IFERROR(INDEX(Lists!$U$2:$U$12,MATCH(C626,Lists!$I$2:$I$12,0)),"c"),IFERROR(INDEX(Lists!$L$2:$L$12,MATCH(C626,Lists!$I$2:$I$12,0)),"$")&amp;IF(G626=INT(G626),TEXT(G626,"0"),TEXT(G626,"0.00")))&amp;" "&amp;AG626)</f>
        <v/>
      </c>
      <c r="AI626" s="147">
        <f>IF(X626="","",X626*IFERROR(INDEX(Lists!$M$2:$M$12,MATCH(C626,Lists!$I$2:$I$12,0)),1)/Lists!$Q$2)</f>
        <v/>
      </c>
      <c r="AJ626" s="147">
        <f>IF(Y626="","",Y626*IFERROR(INDEX(Lists!$M$2:$M$12,MATCH(C626,Lists!$I$2:$I$12,0)),1)/Lists!$Q$2)</f>
        <v/>
      </c>
      <c r="AK626" s="105" t="n"/>
      <c r="AL626" s="105" t="n"/>
      <c r="AM626" s="105" t="n"/>
      <c r="AN626" s="105" t="n"/>
      <c r="AO626" s="106" t="n"/>
    </row>
    <row r="627" ht="18" customHeight="1" s="74">
      <c r="A627" s="147">
        <f>IF(OR(F627="",C627="",D627=""),"",IFERROR(INDEX(Lists!$J$2:$J$12,MATCH(C627,Lists!$I$2:$I$12,0)),"XX")&amp;"-"&amp;D627&amp;"-"&amp;TEXT(SUMPRODUCT(($C$2:C627=C627)*($D$2:D627=D627)),"0000"))</f>
        <v/>
      </c>
      <c r="B627" s="152" t="n"/>
      <c r="C627" s="152" t="n"/>
      <c r="D627" s="152" t="n"/>
      <c r="E627" s="150" t="n"/>
      <c r="F627" s="152" t="n"/>
      <c r="G627" s="152" t="n"/>
      <c r="H627" s="152" t="n"/>
      <c r="I627" s="152" t="n"/>
      <c r="J627" s="150" t="n"/>
      <c r="K627" s="150" t="n"/>
      <c r="L627" s="150" t="n"/>
      <c r="M627" s="152" t="n"/>
      <c r="N627" s="150" t="n"/>
      <c r="O627" s="150" t="n"/>
      <c r="P627" s="150" t="n"/>
      <c r="Q627" s="151" t="n"/>
      <c r="R627" s="150" t="n"/>
      <c r="S627" s="150" t="n"/>
      <c r="T627" s="150" t="n"/>
      <c r="U627" s="152" t="n"/>
      <c r="V627" s="150" t="n"/>
      <c r="W627" s="150" t="n"/>
      <c r="X627" s="150" t="n"/>
      <c r="Y627" s="150" t="n"/>
      <c r="Z627" s="150" t="n"/>
      <c r="AA627" s="150" t="n"/>
      <c r="AB627" s="150" t="n"/>
      <c r="AC627" s="150" t="n"/>
      <c r="AD627" s="150" t="n"/>
      <c r="AE627" s="150" t="n"/>
      <c r="AF627" s="150" t="n"/>
      <c r="AG627" s="147">
        <f>IF(OR(C627="",G627="",G627=0),"",IFERROR(INDEX(Lists!$K$2:$K$12,MATCH(C627,Lists!$I$2:$I$12,0)),"AUD"))</f>
        <v/>
      </c>
      <c r="AH627" s="147">
        <f>IF(OR(G627="",G627=0),"",IF(G627&lt;1,TEXT(G627*100,"0")&amp;IFERROR(INDEX(Lists!$U$2:$U$12,MATCH(C627,Lists!$I$2:$I$12,0)),"c"),IFERROR(INDEX(Lists!$L$2:$L$12,MATCH(C627,Lists!$I$2:$I$12,0)),"$")&amp;IF(G627=INT(G627),TEXT(G627,"0"),TEXT(G627,"0.00")))&amp;" "&amp;AG627)</f>
        <v/>
      </c>
      <c r="AI627" s="147">
        <f>IF(X627="","",X627*IFERROR(INDEX(Lists!$M$2:$M$12,MATCH(C627,Lists!$I$2:$I$12,0)),1)/Lists!$Q$2)</f>
        <v/>
      </c>
      <c r="AJ627" s="147">
        <f>IF(Y627="","",Y627*IFERROR(INDEX(Lists!$M$2:$M$12,MATCH(C627,Lists!$I$2:$I$12,0)),1)/Lists!$Q$2)</f>
        <v/>
      </c>
      <c r="AK627" s="105" t="n"/>
      <c r="AL627" s="105" t="n"/>
      <c r="AM627" s="105" t="n"/>
      <c r="AN627" s="105" t="n"/>
      <c r="AO627" s="106" t="n"/>
    </row>
    <row r="628" ht="18" customHeight="1" s="74">
      <c r="A628" s="147">
        <f>IF(OR(F628="",C628="",D628=""),"",IFERROR(INDEX(Lists!$J$2:$J$12,MATCH(C628,Lists!$I$2:$I$12,0)),"XX")&amp;"-"&amp;D628&amp;"-"&amp;TEXT(SUMPRODUCT(($C$2:C628=C628)*($D$2:D628=D628)),"0000"))</f>
        <v/>
      </c>
      <c r="B628" s="152" t="n"/>
      <c r="C628" s="152" t="n"/>
      <c r="D628" s="152" t="n"/>
      <c r="E628" s="150" t="n"/>
      <c r="F628" s="152" t="n"/>
      <c r="G628" s="152" t="n"/>
      <c r="H628" s="152" t="n"/>
      <c r="I628" s="152" t="n"/>
      <c r="J628" s="150" t="n"/>
      <c r="K628" s="150" t="n"/>
      <c r="L628" s="150" t="n"/>
      <c r="M628" s="152" t="n"/>
      <c r="N628" s="150" t="n"/>
      <c r="O628" s="150" t="n"/>
      <c r="P628" s="150" t="n"/>
      <c r="Q628" s="151" t="n"/>
      <c r="R628" s="150" t="n"/>
      <c r="S628" s="150" t="n"/>
      <c r="T628" s="150" t="n"/>
      <c r="U628" s="152" t="n"/>
      <c r="V628" s="150" t="n"/>
      <c r="W628" s="150" t="n"/>
      <c r="X628" s="150" t="n"/>
      <c r="Y628" s="150" t="n"/>
      <c r="Z628" s="150" t="n"/>
      <c r="AA628" s="150" t="n"/>
      <c r="AB628" s="150" t="n"/>
      <c r="AC628" s="150" t="n"/>
      <c r="AD628" s="150" t="n"/>
      <c r="AE628" s="150" t="n"/>
      <c r="AF628" s="150" t="n"/>
      <c r="AG628" s="147">
        <f>IF(OR(C628="",G628="",G628=0),"",IFERROR(INDEX(Lists!$K$2:$K$12,MATCH(C628,Lists!$I$2:$I$12,0)),"AUD"))</f>
        <v/>
      </c>
      <c r="AH628" s="147">
        <f>IF(OR(G628="",G628=0),"",IF(G628&lt;1,TEXT(G628*100,"0")&amp;IFERROR(INDEX(Lists!$U$2:$U$12,MATCH(C628,Lists!$I$2:$I$12,0)),"c"),IFERROR(INDEX(Lists!$L$2:$L$12,MATCH(C628,Lists!$I$2:$I$12,0)),"$")&amp;IF(G628=INT(G628),TEXT(G628,"0"),TEXT(G628,"0.00")))&amp;" "&amp;AG628)</f>
        <v/>
      </c>
      <c r="AI628" s="147">
        <f>IF(X628="","",X628*IFERROR(INDEX(Lists!$M$2:$M$12,MATCH(C628,Lists!$I$2:$I$12,0)),1)/Lists!$Q$2)</f>
        <v/>
      </c>
      <c r="AJ628" s="147">
        <f>IF(Y628="","",Y628*IFERROR(INDEX(Lists!$M$2:$M$12,MATCH(C628,Lists!$I$2:$I$12,0)),1)/Lists!$Q$2)</f>
        <v/>
      </c>
      <c r="AK628" s="105" t="n"/>
      <c r="AL628" s="105" t="n"/>
      <c r="AM628" s="105" t="n"/>
      <c r="AN628" s="105" t="n"/>
      <c r="AO628" s="106" t="n"/>
    </row>
    <row r="629" ht="18" customHeight="1" s="74">
      <c r="A629" s="147">
        <f>IF(OR(F629="",C629="",D629=""),"",IFERROR(INDEX(Lists!$J$2:$J$12,MATCH(C629,Lists!$I$2:$I$12,0)),"XX")&amp;"-"&amp;D629&amp;"-"&amp;TEXT(SUMPRODUCT(($C$2:C629=C629)*($D$2:D629=D629)),"0000"))</f>
        <v/>
      </c>
      <c r="B629" s="152" t="n"/>
      <c r="C629" s="152" t="n"/>
      <c r="D629" s="152" t="n"/>
      <c r="E629" s="150" t="n"/>
      <c r="F629" s="152" t="n"/>
      <c r="G629" s="152" t="n"/>
      <c r="H629" s="152" t="n"/>
      <c r="I629" s="152" t="n"/>
      <c r="J629" s="150" t="n"/>
      <c r="K629" s="150" t="n"/>
      <c r="L629" s="150" t="n"/>
      <c r="M629" s="152" t="n"/>
      <c r="N629" s="150" t="n"/>
      <c r="O629" s="150" t="n"/>
      <c r="P629" s="150" t="n"/>
      <c r="Q629" s="151" t="n"/>
      <c r="R629" s="150" t="n"/>
      <c r="S629" s="150" t="n"/>
      <c r="T629" s="150" t="n"/>
      <c r="U629" s="152" t="n"/>
      <c r="V629" s="150" t="n"/>
      <c r="W629" s="150" t="n"/>
      <c r="X629" s="150" t="n"/>
      <c r="Y629" s="150" t="n"/>
      <c r="Z629" s="150" t="n"/>
      <c r="AA629" s="150" t="n"/>
      <c r="AB629" s="150" t="n"/>
      <c r="AC629" s="150" t="n"/>
      <c r="AD629" s="150" t="n"/>
      <c r="AE629" s="150" t="n"/>
      <c r="AF629" s="150" t="n"/>
      <c r="AG629" s="147">
        <f>IF(OR(C629="",G629="",G629=0),"",IFERROR(INDEX(Lists!$K$2:$K$12,MATCH(C629,Lists!$I$2:$I$12,0)),"AUD"))</f>
        <v/>
      </c>
      <c r="AH629" s="147">
        <f>IF(OR(G629="",G629=0),"",IF(G629&lt;1,TEXT(G629*100,"0")&amp;IFERROR(INDEX(Lists!$U$2:$U$12,MATCH(C629,Lists!$I$2:$I$12,0)),"c"),IFERROR(INDEX(Lists!$L$2:$L$12,MATCH(C629,Lists!$I$2:$I$12,0)),"$")&amp;IF(G629=INT(G629),TEXT(G629,"0"),TEXT(G629,"0.00")))&amp;" "&amp;AG629)</f>
        <v/>
      </c>
      <c r="AI629" s="147">
        <f>IF(X629="","",X629*IFERROR(INDEX(Lists!$M$2:$M$12,MATCH(C629,Lists!$I$2:$I$12,0)),1)/Lists!$Q$2)</f>
        <v/>
      </c>
      <c r="AJ629" s="147">
        <f>IF(Y629="","",Y629*IFERROR(INDEX(Lists!$M$2:$M$12,MATCH(C629,Lists!$I$2:$I$12,0)),1)/Lists!$Q$2)</f>
        <v/>
      </c>
      <c r="AK629" s="105" t="n"/>
      <c r="AL629" s="105" t="n"/>
      <c r="AM629" s="105" t="n"/>
      <c r="AN629" s="105" t="n"/>
      <c r="AO629" s="106" t="n"/>
    </row>
    <row r="630" ht="18" customHeight="1" s="74">
      <c r="A630" s="147">
        <f>IF(OR(F630="",C630="",D630=""),"",IFERROR(INDEX(Lists!$J$2:$J$12,MATCH(C630,Lists!$I$2:$I$12,0)),"XX")&amp;"-"&amp;D630&amp;"-"&amp;TEXT(SUMPRODUCT(($C$2:C630=C630)*($D$2:D630=D630)),"0000"))</f>
        <v/>
      </c>
      <c r="B630" s="152" t="n"/>
      <c r="C630" s="152" t="n"/>
      <c r="D630" s="152" t="n"/>
      <c r="E630" s="150" t="n"/>
      <c r="F630" s="152" t="n"/>
      <c r="G630" s="152" t="n"/>
      <c r="H630" s="152" t="n"/>
      <c r="I630" s="152" t="n"/>
      <c r="J630" s="150" t="n"/>
      <c r="K630" s="150" t="n"/>
      <c r="L630" s="150" t="n"/>
      <c r="M630" s="152" t="n"/>
      <c r="N630" s="150" t="n"/>
      <c r="O630" s="150" t="n"/>
      <c r="P630" s="150" t="n"/>
      <c r="Q630" s="151" t="n"/>
      <c r="R630" s="150" t="n"/>
      <c r="S630" s="150" t="n"/>
      <c r="T630" s="150" t="n"/>
      <c r="U630" s="152" t="n"/>
      <c r="V630" s="150" t="n"/>
      <c r="W630" s="150" t="n"/>
      <c r="X630" s="150" t="n"/>
      <c r="Y630" s="150" t="n"/>
      <c r="Z630" s="150" t="n"/>
      <c r="AA630" s="150" t="n"/>
      <c r="AB630" s="150" t="n"/>
      <c r="AC630" s="150" t="n"/>
      <c r="AD630" s="150" t="n"/>
      <c r="AE630" s="150" t="n"/>
      <c r="AF630" s="150" t="n"/>
      <c r="AG630" s="147">
        <f>IF(OR(C630="",G630="",G630=0),"",IFERROR(INDEX(Lists!$K$2:$K$12,MATCH(C630,Lists!$I$2:$I$12,0)),"AUD"))</f>
        <v/>
      </c>
      <c r="AH630" s="147">
        <f>IF(OR(G630="",G630=0),"",IF(G630&lt;1,TEXT(G630*100,"0")&amp;IFERROR(INDEX(Lists!$U$2:$U$12,MATCH(C630,Lists!$I$2:$I$12,0)),"c"),IFERROR(INDEX(Lists!$L$2:$L$12,MATCH(C630,Lists!$I$2:$I$12,0)),"$")&amp;IF(G630=INT(G630),TEXT(G630,"0"),TEXT(G630,"0.00")))&amp;" "&amp;AG630)</f>
        <v/>
      </c>
      <c r="AI630" s="147">
        <f>IF(X630="","",X630*IFERROR(INDEX(Lists!$M$2:$M$12,MATCH(C630,Lists!$I$2:$I$12,0)),1)/Lists!$Q$2)</f>
        <v/>
      </c>
      <c r="AJ630" s="147">
        <f>IF(Y630="","",Y630*IFERROR(INDEX(Lists!$M$2:$M$12,MATCH(C630,Lists!$I$2:$I$12,0)),1)/Lists!$Q$2)</f>
        <v/>
      </c>
      <c r="AK630" s="105" t="n"/>
      <c r="AL630" s="105" t="n"/>
      <c r="AM630" s="105" t="n"/>
      <c r="AN630" s="105" t="n"/>
      <c r="AO630" s="106" t="n"/>
    </row>
    <row r="631" ht="18" customHeight="1" s="74">
      <c r="A631" s="147">
        <f>IF(OR(F631="",C631="",D631=""),"",IFERROR(INDEX(Lists!$J$2:$J$12,MATCH(C631,Lists!$I$2:$I$12,0)),"XX")&amp;"-"&amp;D631&amp;"-"&amp;TEXT(SUMPRODUCT(($C$2:C631=C631)*($D$2:D631=D631)),"0000"))</f>
        <v/>
      </c>
      <c r="B631" s="152" t="n"/>
      <c r="C631" s="152" t="n"/>
      <c r="D631" s="152" t="n"/>
      <c r="E631" s="150" t="n"/>
      <c r="F631" s="152" t="n"/>
      <c r="G631" s="152" t="n"/>
      <c r="H631" s="152" t="n"/>
      <c r="I631" s="152" t="n"/>
      <c r="J631" s="150" t="n"/>
      <c r="K631" s="150" t="n"/>
      <c r="L631" s="150" t="n"/>
      <c r="M631" s="152" t="n"/>
      <c r="N631" s="150" t="n"/>
      <c r="O631" s="150" t="n"/>
      <c r="P631" s="150" t="n"/>
      <c r="Q631" s="151" t="n"/>
      <c r="R631" s="150" t="n"/>
      <c r="S631" s="150" t="n"/>
      <c r="T631" s="150" t="n"/>
      <c r="U631" s="152" t="n"/>
      <c r="V631" s="150" t="n"/>
      <c r="W631" s="150" t="n"/>
      <c r="X631" s="150" t="n"/>
      <c r="Y631" s="150" t="n"/>
      <c r="Z631" s="150" t="n"/>
      <c r="AA631" s="150" t="n"/>
      <c r="AB631" s="150" t="n"/>
      <c r="AC631" s="150" t="n"/>
      <c r="AD631" s="150" t="n"/>
      <c r="AE631" s="150" t="n"/>
      <c r="AF631" s="150" t="n"/>
      <c r="AG631" s="147">
        <f>IF(OR(C631="",G631="",G631=0),"",IFERROR(INDEX(Lists!$K$2:$K$12,MATCH(C631,Lists!$I$2:$I$12,0)),"AUD"))</f>
        <v/>
      </c>
      <c r="AH631" s="147">
        <f>IF(OR(G631="",G631=0),"",IF(G631&lt;1,TEXT(G631*100,"0")&amp;IFERROR(INDEX(Lists!$U$2:$U$12,MATCH(C631,Lists!$I$2:$I$12,0)),"c"),IFERROR(INDEX(Lists!$L$2:$L$12,MATCH(C631,Lists!$I$2:$I$12,0)),"$")&amp;IF(G631=INT(G631),TEXT(G631,"0"),TEXT(G631,"0.00")))&amp;" "&amp;AG631)</f>
        <v/>
      </c>
      <c r="AI631" s="147">
        <f>IF(X631="","",X631*IFERROR(INDEX(Lists!$M$2:$M$12,MATCH(C631,Lists!$I$2:$I$12,0)),1)/Lists!$Q$2)</f>
        <v/>
      </c>
      <c r="AJ631" s="147">
        <f>IF(Y631="","",Y631*IFERROR(INDEX(Lists!$M$2:$M$12,MATCH(C631,Lists!$I$2:$I$12,0)),1)/Lists!$Q$2)</f>
        <v/>
      </c>
      <c r="AK631" s="105" t="n"/>
      <c r="AL631" s="105" t="n"/>
      <c r="AM631" s="105" t="n"/>
      <c r="AN631" s="105" t="n"/>
      <c r="AO631" s="106" t="n"/>
    </row>
    <row r="632" ht="18" customHeight="1" s="74">
      <c r="A632" s="147">
        <f>IF(OR(F632="",C632="",D632=""),"",IFERROR(INDEX(Lists!$J$2:$J$12,MATCH(C632,Lists!$I$2:$I$12,0)),"XX")&amp;"-"&amp;D632&amp;"-"&amp;TEXT(SUMPRODUCT(($C$2:C632=C632)*($D$2:D632=D632)),"0000"))</f>
        <v/>
      </c>
      <c r="B632" s="152" t="n"/>
      <c r="C632" s="152" t="n"/>
      <c r="D632" s="152" t="n"/>
      <c r="E632" s="150" t="n"/>
      <c r="F632" s="152" t="n"/>
      <c r="G632" s="152" t="n"/>
      <c r="H632" s="152" t="n"/>
      <c r="I632" s="152" t="n"/>
      <c r="J632" s="150" t="n"/>
      <c r="K632" s="150" t="n"/>
      <c r="L632" s="150" t="n"/>
      <c r="M632" s="152" t="n"/>
      <c r="N632" s="150" t="n"/>
      <c r="O632" s="150" t="n"/>
      <c r="P632" s="150" t="n"/>
      <c r="Q632" s="151" t="n"/>
      <c r="R632" s="150" t="n"/>
      <c r="S632" s="150" t="n"/>
      <c r="T632" s="150" t="n"/>
      <c r="U632" s="152" t="n"/>
      <c r="V632" s="150" t="n"/>
      <c r="W632" s="150" t="n"/>
      <c r="X632" s="150" t="n"/>
      <c r="Y632" s="150" t="n"/>
      <c r="Z632" s="150" t="n"/>
      <c r="AA632" s="150" t="n"/>
      <c r="AB632" s="150" t="n"/>
      <c r="AC632" s="150" t="n"/>
      <c r="AD632" s="150" t="n"/>
      <c r="AE632" s="150" t="n"/>
      <c r="AF632" s="150" t="n"/>
      <c r="AG632" s="147">
        <f>IF(OR(C632="",G632="",G632=0),"",IFERROR(INDEX(Lists!$K$2:$K$12,MATCH(C632,Lists!$I$2:$I$12,0)),"AUD"))</f>
        <v/>
      </c>
      <c r="AH632" s="147">
        <f>IF(OR(G632="",G632=0),"",IF(G632&lt;1,TEXT(G632*100,"0")&amp;IFERROR(INDEX(Lists!$U$2:$U$12,MATCH(C632,Lists!$I$2:$I$12,0)),"c"),IFERROR(INDEX(Lists!$L$2:$L$12,MATCH(C632,Lists!$I$2:$I$12,0)),"$")&amp;IF(G632=INT(G632),TEXT(G632,"0"),TEXT(G632,"0.00")))&amp;" "&amp;AG632)</f>
        <v/>
      </c>
      <c r="AI632" s="147">
        <f>IF(X632="","",X632*IFERROR(INDEX(Lists!$M$2:$M$12,MATCH(C632,Lists!$I$2:$I$12,0)),1)/Lists!$Q$2)</f>
        <v/>
      </c>
      <c r="AJ632" s="147">
        <f>IF(Y632="","",Y632*IFERROR(INDEX(Lists!$M$2:$M$12,MATCH(C632,Lists!$I$2:$I$12,0)),1)/Lists!$Q$2)</f>
        <v/>
      </c>
      <c r="AK632" s="105" t="n"/>
      <c r="AL632" s="105" t="n"/>
      <c r="AM632" s="105" t="n"/>
      <c r="AN632" s="105" t="n"/>
      <c r="AO632" s="106" t="n"/>
    </row>
    <row r="633" ht="18" customHeight="1" s="74">
      <c r="A633" s="147">
        <f>IF(OR(F633="",C633="",D633=""),"",IFERROR(INDEX(Lists!$J$2:$J$12,MATCH(C633,Lists!$I$2:$I$12,0)),"XX")&amp;"-"&amp;D633&amp;"-"&amp;TEXT(SUMPRODUCT(($C$2:C633=C633)*($D$2:D633=D633)),"0000"))</f>
        <v/>
      </c>
      <c r="B633" s="152" t="n"/>
      <c r="C633" s="152" t="n"/>
      <c r="D633" s="152" t="n"/>
      <c r="E633" s="150" t="n"/>
      <c r="F633" s="152" t="n"/>
      <c r="G633" s="152" t="n"/>
      <c r="H633" s="152" t="n"/>
      <c r="I633" s="152" t="n"/>
      <c r="J633" s="150" t="n"/>
      <c r="K633" s="150" t="n"/>
      <c r="L633" s="150" t="n"/>
      <c r="M633" s="152" t="n"/>
      <c r="N633" s="150" t="n"/>
      <c r="O633" s="150" t="n"/>
      <c r="P633" s="150" t="n"/>
      <c r="Q633" s="151" t="n"/>
      <c r="R633" s="150" t="n"/>
      <c r="S633" s="150" t="n"/>
      <c r="T633" s="150" t="n"/>
      <c r="U633" s="152" t="n"/>
      <c r="V633" s="150" t="n"/>
      <c r="W633" s="150" t="n"/>
      <c r="X633" s="150" t="n"/>
      <c r="Y633" s="150" t="n"/>
      <c r="Z633" s="150" t="n"/>
      <c r="AA633" s="150" t="n"/>
      <c r="AB633" s="150" t="n"/>
      <c r="AC633" s="150" t="n"/>
      <c r="AD633" s="150" t="n"/>
      <c r="AE633" s="150" t="n"/>
      <c r="AF633" s="150" t="n"/>
      <c r="AG633" s="147">
        <f>IF(OR(C633="",G633="",G633=0),"",IFERROR(INDEX(Lists!$K$2:$K$12,MATCH(C633,Lists!$I$2:$I$12,0)),"AUD"))</f>
        <v/>
      </c>
      <c r="AH633" s="147">
        <f>IF(OR(G633="",G633=0),"",IF(G633&lt;1,TEXT(G633*100,"0")&amp;IFERROR(INDEX(Lists!$U$2:$U$12,MATCH(C633,Lists!$I$2:$I$12,0)),"c"),IFERROR(INDEX(Lists!$L$2:$L$12,MATCH(C633,Lists!$I$2:$I$12,0)),"$")&amp;IF(G633=INT(G633),TEXT(G633,"0"),TEXT(G633,"0.00")))&amp;" "&amp;AG633)</f>
        <v/>
      </c>
      <c r="AI633" s="147">
        <f>IF(X633="","",X633*IFERROR(INDEX(Lists!$M$2:$M$12,MATCH(C633,Lists!$I$2:$I$12,0)),1)/Lists!$Q$2)</f>
        <v/>
      </c>
      <c r="AJ633" s="147">
        <f>IF(Y633="","",Y633*IFERROR(INDEX(Lists!$M$2:$M$12,MATCH(C633,Lists!$I$2:$I$12,0)),1)/Lists!$Q$2)</f>
        <v/>
      </c>
      <c r="AK633" s="105" t="n"/>
      <c r="AL633" s="105" t="n"/>
      <c r="AM633" s="105" t="n"/>
      <c r="AN633" s="105" t="n"/>
      <c r="AO633" s="106" t="n"/>
    </row>
    <row r="634" ht="18" customHeight="1" s="74">
      <c r="A634" s="147">
        <f>IF(OR(F634="",C634="",D634=""),"",IFERROR(INDEX(Lists!$J$2:$J$12,MATCH(C634,Lists!$I$2:$I$12,0)),"XX")&amp;"-"&amp;D634&amp;"-"&amp;TEXT(SUMPRODUCT(($C$2:C634=C634)*($D$2:D634=D634)),"0000"))</f>
        <v/>
      </c>
      <c r="B634" s="152" t="n"/>
      <c r="C634" s="152" t="n"/>
      <c r="D634" s="152" t="n"/>
      <c r="E634" s="150" t="n"/>
      <c r="F634" s="152" t="n"/>
      <c r="G634" s="152" t="n"/>
      <c r="H634" s="152" t="n"/>
      <c r="I634" s="152" t="n"/>
      <c r="J634" s="150" t="n"/>
      <c r="K634" s="150" t="n"/>
      <c r="L634" s="150" t="n"/>
      <c r="M634" s="152" t="n"/>
      <c r="N634" s="150" t="n"/>
      <c r="O634" s="150" t="n"/>
      <c r="P634" s="150" t="n"/>
      <c r="Q634" s="151" t="n"/>
      <c r="R634" s="150" t="n"/>
      <c r="S634" s="150" t="n"/>
      <c r="T634" s="150" t="n"/>
      <c r="U634" s="152" t="n"/>
      <c r="V634" s="150" t="n"/>
      <c r="W634" s="150" t="n"/>
      <c r="X634" s="150" t="n"/>
      <c r="Y634" s="150" t="n"/>
      <c r="Z634" s="150" t="n"/>
      <c r="AA634" s="150" t="n"/>
      <c r="AB634" s="150" t="n"/>
      <c r="AC634" s="150" t="n"/>
      <c r="AD634" s="150" t="n"/>
      <c r="AE634" s="150" t="n"/>
      <c r="AF634" s="150" t="n"/>
      <c r="AG634" s="147">
        <f>IF(OR(C634="",G634="",G634=0),"",IFERROR(INDEX(Lists!$K$2:$K$12,MATCH(C634,Lists!$I$2:$I$12,0)),"AUD"))</f>
        <v/>
      </c>
      <c r="AH634" s="147">
        <f>IF(OR(G634="",G634=0),"",IF(G634&lt;1,TEXT(G634*100,"0")&amp;IFERROR(INDEX(Lists!$U$2:$U$12,MATCH(C634,Lists!$I$2:$I$12,0)),"c"),IFERROR(INDEX(Lists!$L$2:$L$12,MATCH(C634,Lists!$I$2:$I$12,0)),"$")&amp;IF(G634=INT(G634),TEXT(G634,"0"),TEXT(G634,"0.00")))&amp;" "&amp;AG634)</f>
        <v/>
      </c>
      <c r="AI634" s="147">
        <f>IF(X634="","",X634*IFERROR(INDEX(Lists!$M$2:$M$12,MATCH(C634,Lists!$I$2:$I$12,0)),1)/Lists!$Q$2)</f>
        <v/>
      </c>
      <c r="AJ634" s="147">
        <f>IF(Y634="","",Y634*IFERROR(INDEX(Lists!$M$2:$M$12,MATCH(C634,Lists!$I$2:$I$12,0)),1)/Lists!$Q$2)</f>
        <v/>
      </c>
      <c r="AK634" s="105" t="n"/>
      <c r="AL634" s="105" t="n"/>
      <c r="AM634" s="105" t="n"/>
      <c r="AN634" s="105" t="n"/>
      <c r="AO634" s="106" t="n"/>
    </row>
    <row r="635" ht="18" customHeight="1" s="74">
      <c r="A635" s="147">
        <f>IF(OR(F635="",C635="",D635=""),"",IFERROR(INDEX(Lists!$J$2:$J$12,MATCH(C635,Lists!$I$2:$I$12,0)),"XX")&amp;"-"&amp;D635&amp;"-"&amp;TEXT(SUMPRODUCT(($C$2:C635=C635)*($D$2:D635=D635)),"0000"))</f>
        <v/>
      </c>
      <c r="B635" s="152" t="n"/>
      <c r="C635" s="152" t="n"/>
      <c r="D635" s="152" t="n"/>
      <c r="E635" s="150" t="n"/>
      <c r="F635" s="152" t="n"/>
      <c r="G635" s="152" t="n"/>
      <c r="H635" s="152" t="n"/>
      <c r="I635" s="152" t="n"/>
      <c r="J635" s="150" t="n"/>
      <c r="K635" s="150" t="n"/>
      <c r="L635" s="150" t="n"/>
      <c r="M635" s="152" t="n"/>
      <c r="N635" s="150" t="n"/>
      <c r="O635" s="150" t="n"/>
      <c r="P635" s="150" t="n"/>
      <c r="Q635" s="151" t="n"/>
      <c r="R635" s="150" t="n"/>
      <c r="S635" s="150" t="n"/>
      <c r="T635" s="150" t="n"/>
      <c r="U635" s="152" t="n"/>
      <c r="V635" s="150" t="n"/>
      <c r="W635" s="150" t="n"/>
      <c r="X635" s="150" t="n"/>
      <c r="Y635" s="150" t="n"/>
      <c r="Z635" s="150" t="n"/>
      <c r="AA635" s="150" t="n"/>
      <c r="AB635" s="150" t="n"/>
      <c r="AC635" s="150" t="n"/>
      <c r="AD635" s="150" t="n"/>
      <c r="AE635" s="150" t="n"/>
      <c r="AF635" s="150" t="n"/>
      <c r="AG635" s="147">
        <f>IF(OR(C635="",G635="",G635=0),"",IFERROR(INDEX(Lists!$K$2:$K$12,MATCH(C635,Lists!$I$2:$I$12,0)),"AUD"))</f>
        <v/>
      </c>
      <c r="AH635" s="147">
        <f>IF(OR(G635="",G635=0),"",IF(G635&lt;1,TEXT(G635*100,"0")&amp;IFERROR(INDEX(Lists!$U$2:$U$12,MATCH(C635,Lists!$I$2:$I$12,0)),"c"),IFERROR(INDEX(Lists!$L$2:$L$12,MATCH(C635,Lists!$I$2:$I$12,0)),"$")&amp;IF(G635=INT(G635),TEXT(G635,"0"),TEXT(G635,"0.00")))&amp;" "&amp;AG635)</f>
        <v/>
      </c>
      <c r="AI635" s="147">
        <f>IF(X635="","",X635*IFERROR(INDEX(Lists!$M$2:$M$12,MATCH(C635,Lists!$I$2:$I$12,0)),1)/Lists!$Q$2)</f>
        <v/>
      </c>
      <c r="AJ635" s="147">
        <f>IF(Y635="","",Y635*IFERROR(INDEX(Lists!$M$2:$M$12,MATCH(C635,Lists!$I$2:$I$12,0)),1)/Lists!$Q$2)</f>
        <v/>
      </c>
      <c r="AK635" s="105" t="n"/>
      <c r="AL635" s="105" t="n"/>
      <c r="AM635" s="105" t="n"/>
      <c r="AN635" s="105" t="n"/>
      <c r="AO635" s="106" t="n"/>
    </row>
    <row r="636" ht="18" customHeight="1" s="74">
      <c r="A636" s="147">
        <f>IF(OR(F636="",C636="",D636=""),"",IFERROR(INDEX(Lists!$J$2:$J$12,MATCH(C636,Lists!$I$2:$I$12,0)),"XX")&amp;"-"&amp;D636&amp;"-"&amp;TEXT(SUMPRODUCT(($C$2:C636=C636)*($D$2:D636=D636)),"0000"))</f>
        <v/>
      </c>
      <c r="B636" s="152" t="n"/>
      <c r="C636" s="152" t="n"/>
      <c r="D636" s="152" t="n"/>
      <c r="E636" s="150" t="n"/>
      <c r="F636" s="152" t="n"/>
      <c r="G636" s="152" t="n"/>
      <c r="H636" s="152" t="n"/>
      <c r="I636" s="152" t="n"/>
      <c r="J636" s="150" t="n"/>
      <c r="K636" s="150" t="n"/>
      <c r="L636" s="150" t="n"/>
      <c r="M636" s="152" t="n"/>
      <c r="N636" s="150" t="n"/>
      <c r="O636" s="150" t="n"/>
      <c r="P636" s="150" t="n"/>
      <c r="Q636" s="151" t="n"/>
      <c r="R636" s="150" t="n"/>
      <c r="S636" s="150" t="n"/>
      <c r="T636" s="150" t="n"/>
      <c r="U636" s="152" t="n"/>
      <c r="V636" s="150" t="n"/>
      <c r="W636" s="150" t="n"/>
      <c r="X636" s="150" t="n"/>
      <c r="Y636" s="150" t="n"/>
      <c r="Z636" s="150" t="n"/>
      <c r="AA636" s="150" t="n"/>
      <c r="AB636" s="150" t="n"/>
      <c r="AC636" s="150" t="n"/>
      <c r="AD636" s="150" t="n"/>
      <c r="AE636" s="150" t="n"/>
      <c r="AF636" s="150" t="n"/>
      <c r="AG636" s="147">
        <f>IF(OR(C636="",G636="",G636=0),"",IFERROR(INDEX(Lists!$K$2:$K$12,MATCH(C636,Lists!$I$2:$I$12,0)),"AUD"))</f>
        <v/>
      </c>
      <c r="AH636" s="147">
        <f>IF(OR(G636="",G636=0),"",IF(G636&lt;1,TEXT(G636*100,"0")&amp;IFERROR(INDEX(Lists!$U$2:$U$12,MATCH(C636,Lists!$I$2:$I$12,0)),"c"),IFERROR(INDEX(Lists!$L$2:$L$12,MATCH(C636,Lists!$I$2:$I$12,0)),"$")&amp;IF(G636=INT(G636),TEXT(G636,"0"),TEXT(G636,"0.00")))&amp;" "&amp;AG636)</f>
        <v/>
      </c>
      <c r="AI636" s="147">
        <f>IF(X636="","",X636*IFERROR(INDEX(Lists!$M$2:$M$12,MATCH(C636,Lists!$I$2:$I$12,0)),1)/Lists!$Q$2)</f>
        <v/>
      </c>
      <c r="AJ636" s="147">
        <f>IF(Y636="","",Y636*IFERROR(INDEX(Lists!$M$2:$M$12,MATCH(C636,Lists!$I$2:$I$12,0)),1)/Lists!$Q$2)</f>
        <v/>
      </c>
      <c r="AK636" s="105" t="n"/>
      <c r="AL636" s="105" t="n"/>
      <c r="AM636" s="105" t="n"/>
      <c r="AN636" s="105" t="n"/>
      <c r="AO636" s="106" t="n"/>
    </row>
    <row r="637" ht="18" customHeight="1" s="74">
      <c r="A637" s="147">
        <f>IF(OR(F637="",C637="",D637=""),"",IFERROR(INDEX(Lists!$J$2:$J$12,MATCH(C637,Lists!$I$2:$I$12,0)),"XX")&amp;"-"&amp;D637&amp;"-"&amp;TEXT(SUMPRODUCT(($C$2:C637=C637)*($D$2:D637=D637)),"0000"))</f>
        <v/>
      </c>
      <c r="B637" s="152" t="n"/>
      <c r="C637" s="152" t="n"/>
      <c r="D637" s="152" t="n"/>
      <c r="E637" s="150" t="n"/>
      <c r="F637" s="152" t="n"/>
      <c r="G637" s="152" t="n"/>
      <c r="H637" s="152" t="n"/>
      <c r="I637" s="152" t="n"/>
      <c r="J637" s="150" t="n"/>
      <c r="K637" s="150" t="n"/>
      <c r="L637" s="150" t="n"/>
      <c r="M637" s="152" t="n"/>
      <c r="N637" s="150" t="n"/>
      <c r="O637" s="150" t="n"/>
      <c r="P637" s="150" t="n"/>
      <c r="Q637" s="151" t="n"/>
      <c r="R637" s="150" t="n"/>
      <c r="S637" s="150" t="n"/>
      <c r="T637" s="150" t="n"/>
      <c r="U637" s="152" t="n"/>
      <c r="V637" s="150" t="n"/>
      <c r="W637" s="150" t="n"/>
      <c r="X637" s="150" t="n"/>
      <c r="Y637" s="150" t="n"/>
      <c r="Z637" s="150" t="n"/>
      <c r="AA637" s="150" t="n"/>
      <c r="AB637" s="150" t="n"/>
      <c r="AC637" s="150" t="n"/>
      <c r="AD637" s="150" t="n"/>
      <c r="AE637" s="150" t="n"/>
      <c r="AF637" s="150" t="n"/>
      <c r="AG637" s="147">
        <f>IF(OR(C637="",G637="",G637=0),"",IFERROR(INDEX(Lists!$K$2:$K$12,MATCH(C637,Lists!$I$2:$I$12,0)),"AUD"))</f>
        <v/>
      </c>
      <c r="AH637" s="147">
        <f>IF(OR(G637="",G637=0),"",IF(G637&lt;1,TEXT(G637*100,"0")&amp;IFERROR(INDEX(Lists!$U$2:$U$12,MATCH(C637,Lists!$I$2:$I$12,0)),"c"),IFERROR(INDEX(Lists!$L$2:$L$12,MATCH(C637,Lists!$I$2:$I$12,0)),"$")&amp;IF(G637=INT(G637),TEXT(G637,"0"),TEXT(G637,"0.00")))&amp;" "&amp;AG637)</f>
        <v/>
      </c>
      <c r="AI637" s="147">
        <f>IF(X637="","",X637*IFERROR(INDEX(Lists!$M$2:$M$12,MATCH(C637,Lists!$I$2:$I$12,0)),1)/Lists!$Q$2)</f>
        <v/>
      </c>
      <c r="AJ637" s="147">
        <f>IF(Y637="","",Y637*IFERROR(INDEX(Lists!$M$2:$M$12,MATCH(C637,Lists!$I$2:$I$12,0)),1)/Lists!$Q$2)</f>
        <v/>
      </c>
      <c r="AK637" s="105" t="n"/>
      <c r="AL637" s="105" t="n"/>
      <c r="AM637" s="105" t="n"/>
      <c r="AN637" s="105" t="n"/>
      <c r="AO637" s="106" t="n"/>
    </row>
    <row r="638" ht="18" customHeight="1" s="74">
      <c r="A638" s="147">
        <f>IF(OR(F638="",C638="",D638=""),"",IFERROR(INDEX(Lists!$J$2:$J$12,MATCH(C638,Lists!$I$2:$I$12,0)),"XX")&amp;"-"&amp;D638&amp;"-"&amp;TEXT(SUMPRODUCT(($C$2:C638=C638)*($D$2:D638=D638)),"0000"))</f>
        <v/>
      </c>
      <c r="B638" s="152" t="n"/>
      <c r="C638" s="152" t="n"/>
      <c r="D638" s="152" t="n"/>
      <c r="E638" s="150" t="n"/>
      <c r="F638" s="152" t="n"/>
      <c r="G638" s="152" t="n"/>
      <c r="H638" s="152" t="n"/>
      <c r="I638" s="152" t="n"/>
      <c r="J638" s="150" t="n"/>
      <c r="K638" s="150" t="n"/>
      <c r="L638" s="150" t="n"/>
      <c r="M638" s="152" t="n"/>
      <c r="N638" s="150" t="n"/>
      <c r="O638" s="150" t="n"/>
      <c r="P638" s="150" t="n"/>
      <c r="Q638" s="151" t="n"/>
      <c r="R638" s="150" t="n"/>
      <c r="S638" s="150" t="n"/>
      <c r="T638" s="150" t="n"/>
      <c r="U638" s="152" t="n"/>
      <c r="V638" s="150" t="n"/>
      <c r="W638" s="150" t="n"/>
      <c r="X638" s="150" t="n"/>
      <c r="Y638" s="150" t="n"/>
      <c r="Z638" s="150" t="n"/>
      <c r="AA638" s="150" t="n"/>
      <c r="AB638" s="150" t="n"/>
      <c r="AC638" s="150" t="n"/>
      <c r="AD638" s="150" t="n"/>
      <c r="AE638" s="150" t="n"/>
      <c r="AF638" s="150" t="n"/>
      <c r="AG638" s="147">
        <f>IF(OR(C638="",G638="",G638=0),"",IFERROR(INDEX(Lists!$K$2:$K$12,MATCH(C638,Lists!$I$2:$I$12,0)),"AUD"))</f>
        <v/>
      </c>
      <c r="AH638" s="147">
        <f>IF(OR(G638="",G638=0),"",IF(G638&lt;1,TEXT(G638*100,"0")&amp;IFERROR(INDEX(Lists!$U$2:$U$12,MATCH(C638,Lists!$I$2:$I$12,0)),"c"),IFERROR(INDEX(Lists!$L$2:$L$12,MATCH(C638,Lists!$I$2:$I$12,0)),"$")&amp;IF(G638=INT(G638),TEXT(G638,"0"),TEXT(G638,"0.00")))&amp;" "&amp;AG638)</f>
        <v/>
      </c>
      <c r="AI638" s="147">
        <f>IF(X638="","",X638*IFERROR(INDEX(Lists!$M$2:$M$12,MATCH(C638,Lists!$I$2:$I$12,0)),1)/Lists!$Q$2)</f>
        <v/>
      </c>
      <c r="AJ638" s="147">
        <f>IF(Y638="","",Y638*IFERROR(INDEX(Lists!$M$2:$M$12,MATCH(C638,Lists!$I$2:$I$12,0)),1)/Lists!$Q$2)</f>
        <v/>
      </c>
      <c r="AK638" s="105" t="n"/>
      <c r="AL638" s="105" t="n"/>
      <c r="AM638" s="105" t="n"/>
      <c r="AN638" s="105" t="n"/>
      <c r="AO638" s="106" t="n"/>
    </row>
    <row r="639" ht="18" customHeight="1" s="74">
      <c r="A639" s="147">
        <f>IF(OR(F639="",C639="",D639=""),"",IFERROR(INDEX(Lists!$J$2:$J$12,MATCH(C639,Lists!$I$2:$I$12,0)),"XX")&amp;"-"&amp;D639&amp;"-"&amp;TEXT(SUMPRODUCT(($C$2:C639=C639)*($D$2:D639=D639)),"0000"))</f>
        <v/>
      </c>
      <c r="B639" s="152" t="n"/>
      <c r="C639" s="152" t="n"/>
      <c r="D639" s="152" t="n"/>
      <c r="E639" s="150" t="n"/>
      <c r="F639" s="152" t="n"/>
      <c r="G639" s="152" t="n"/>
      <c r="H639" s="152" t="n"/>
      <c r="I639" s="152" t="n"/>
      <c r="J639" s="150" t="n"/>
      <c r="K639" s="150" t="n"/>
      <c r="L639" s="150" t="n"/>
      <c r="M639" s="152" t="n"/>
      <c r="N639" s="150" t="n"/>
      <c r="O639" s="150" t="n"/>
      <c r="P639" s="150" t="n"/>
      <c r="Q639" s="151" t="n"/>
      <c r="R639" s="150" t="n"/>
      <c r="S639" s="150" t="n"/>
      <c r="T639" s="150" t="n"/>
      <c r="U639" s="152" t="n"/>
      <c r="V639" s="150" t="n"/>
      <c r="W639" s="150" t="n"/>
      <c r="X639" s="150" t="n"/>
      <c r="Y639" s="150" t="n"/>
      <c r="Z639" s="150" t="n"/>
      <c r="AA639" s="150" t="n"/>
      <c r="AB639" s="150" t="n"/>
      <c r="AC639" s="150" t="n"/>
      <c r="AD639" s="150" t="n"/>
      <c r="AE639" s="150" t="n"/>
      <c r="AF639" s="150" t="n"/>
      <c r="AG639" s="147">
        <f>IF(OR(C639="",G639="",G639=0),"",IFERROR(INDEX(Lists!$K$2:$K$12,MATCH(C639,Lists!$I$2:$I$12,0)),"AUD"))</f>
        <v/>
      </c>
      <c r="AH639" s="147">
        <f>IF(OR(G639="",G639=0),"",IF(G639&lt;1,TEXT(G639*100,"0")&amp;IFERROR(INDEX(Lists!$U$2:$U$12,MATCH(C639,Lists!$I$2:$I$12,0)),"c"),IFERROR(INDEX(Lists!$L$2:$L$12,MATCH(C639,Lists!$I$2:$I$12,0)),"$")&amp;IF(G639=INT(G639),TEXT(G639,"0"),TEXT(G639,"0.00")))&amp;" "&amp;AG639)</f>
        <v/>
      </c>
      <c r="AI639" s="147">
        <f>IF(X639="","",X639*IFERROR(INDEX(Lists!$M$2:$M$12,MATCH(C639,Lists!$I$2:$I$12,0)),1)/Lists!$Q$2)</f>
        <v/>
      </c>
      <c r="AJ639" s="147">
        <f>IF(Y639="","",Y639*IFERROR(INDEX(Lists!$M$2:$M$12,MATCH(C639,Lists!$I$2:$I$12,0)),1)/Lists!$Q$2)</f>
        <v/>
      </c>
      <c r="AK639" s="105" t="n"/>
      <c r="AL639" s="105" t="n"/>
      <c r="AM639" s="105" t="n"/>
      <c r="AN639" s="105" t="n"/>
      <c r="AO639" s="106" t="n"/>
    </row>
    <row r="640" ht="18" customHeight="1" s="74">
      <c r="A640" s="147">
        <f>IF(OR(F640="",C640="",D640=""),"",IFERROR(INDEX(Lists!$J$2:$J$12,MATCH(C640,Lists!$I$2:$I$12,0)),"XX")&amp;"-"&amp;D640&amp;"-"&amp;TEXT(SUMPRODUCT(($C$2:C640=C640)*($D$2:D640=D640)),"0000"))</f>
        <v/>
      </c>
      <c r="B640" s="152" t="n"/>
      <c r="C640" s="152" t="n"/>
      <c r="D640" s="152" t="n"/>
      <c r="E640" s="150" t="n"/>
      <c r="F640" s="152" t="n"/>
      <c r="G640" s="152" t="n"/>
      <c r="H640" s="152" t="n"/>
      <c r="I640" s="152" t="n"/>
      <c r="J640" s="150" t="n"/>
      <c r="K640" s="150" t="n"/>
      <c r="L640" s="150" t="n"/>
      <c r="M640" s="152" t="n"/>
      <c r="N640" s="150" t="n"/>
      <c r="O640" s="150" t="n"/>
      <c r="P640" s="150" t="n"/>
      <c r="Q640" s="151" t="n"/>
      <c r="R640" s="150" t="n"/>
      <c r="S640" s="150" t="n"/>
      <c r="T640" s="150" t="n"/>
      <c r="U640" s="152" t="n"/>
      <c r="V640" s="150" t="n"/>
      <c r="W640" s="150" t="n"/>
      <c r="X640" s="150" t="n"/>
      <c r="Y640" s="150" t="n"/>
      <c r="Z640" s="150" t="n"/>
      <c r="AA640" s="150" t="n"/>
      <c r="AB640" s="150" t="n"/>
      <c r="AC640" s="150" t="n"/>
      <c r="AD640" s="150" t="n"/>
      <c r="AE640" s="150" t="n"/>
      <c r="AF640" s="150" t="n"/>
      <c r="AG640" s="147">
        <f>IF(OR(C640="",G640="",G640=0),"",IFERROR(INDEX(Lists!$K$2:$K$12,MATCH(C640,Lists!$I$2:$I$12,0)),"AUD"))</f>
        <v/>
      </c>
      <c r="AH640" s="147">
        <f>IF(OR(G640="",G640=0),"",IF(G640&lt;1,TEXT(G640*100,"0")&amp;IFERROR(INDEX(Lists!$U$2:$U$12,MATCH(C640,Lists!$I$2:$I$12,0)),"c"),IFERROR(INDEX(Lists!$L$2:$L$12,MATCH(C640,Lists!$I$2:$I$12,0)),"$")&amp;IF(G640=INT(G640),TEXT(G640,"0"),TEXT(G640,"0.00")))&amp;" "&amp;AG640)</f>
        <v/>
      </c>
      <c r="AI640" s="147">
        <f>IF(X640="","",X640*IFERROR(INDEX(Lists!$M$2:$M$12,MATCH(C640,Lists!$I$2:$I$12,0)),1)/Lists!$Q$2)</f>
        <v/>
      </c>
      <c r="AJ640" s="147">
        <f>IF(Y640="","",Y640*IFERROR(INDEX(Lists!$M$2:$M$12,MATCH(C640,Lists!$I$2:$I$12,0)),1)/Lists!$Q$2)</f>
        <v/>
      </c>
      <c r="AK640" s="105" t="n"/>
      <c r="AL640" s="105" t="n"/>
      <c r="AM640" s="105" t="n"/>
      <c r="AN640" s="105" t="n"/>
      <c r="AO640" s="106" t="n"/>
    </row>
    <row r="641" ht="18" customHeight="1" s="74">
      <c r="A641" s="147">
        <f>IF(OR(F641="",C641="",D641=""),"",IFERROR(INDEX(Lists!$J$2:$J$12,MATCH(C641,Lists!$I$2:$I$12,0)),"XX")&amp;"-"&amp;D641&amp;"-"&amp;TEXT(SUMPRODUCT(($C$2:C641=C641)*($D$2:D641=D641)),"0000"))</f>
        <v/>
      </c>
      <c r="B641" s="152" t="n"/>
      <c r="C641" s="152" t="n"/>
      <c r="D641" s="152" t="n"/>
      <c r="E641" s="150" t="n"/>
      <c r="F641" s="152" t="n"/>
      <c r="G641" s="152" t="n"/>
      <c r="H641" s="152" t="n"/>
      <c r="I641" s="152" t="n"/>
      <c r="J641" s="150" t="n"/>
      <c r="K641" s="150" t="n"/>
      <c r="L641" s="150" t="n"/>
      <c r="M641" s="152" t="n"/>
      <c r="N641" s="150" t="n"/>
      <c r="O641" s="150" t="n"/>
      <c r="P641" s="150" t="n"/>
      <c r="Q641" s="151" t="n"/>
      <c r="R641" s="150" t="n"/>
      <c r="S641" s="150" t="n"/>
      <c r="T641" s="150" t="n"/>
      <c r="U641" s="152" t="n"/>
      <c r="V641" s="150" t="n"/>
      <c r="W641" s="150" t="n"/>
      <c r="X641" s="150" t="n"/>
      <c r="Y641" s="150" t="n"/>
      <c r="Z641" s="150" t="n"/>
      <c r="AA641" s="150" t="n"/>
      <c r="AB641" s="150" t="n"/>
      <c r="AC641" s="150" t="n"/>
      <c r="AD641" s="150" t="n"/>
      <c r="AE641" s="150" t="n"/>
      <c r="AF641" s="150" t="n"/>
      <c r="AG641" s="147">
        <f>IF(OR(C641="",G641="",G641=0),"",IFERROR(INDEX(Lists!$K$2:$K$12,MATCH(C641,Lists!$I$2:$I$12,0)),"AUD"))</f>
        <v/>
      </c>
      <c r="AH641" s="147">
        <f>IF(OR(G641="",G641=0),"",IF(G641&lt;1,TEXT(G641*100,"0")&amp;IFERROR(INDEX(Lists!$U$2:$U$12,MATCH(C641,Lists!$I$2:$I$12,0)),"c"),IFERROR(INDEX(Lists!$L$2:$L$12,MATCH(C641,Lists!$I$2:$I$12,0)),"$")&amp;IF(G641=INT(G641),TEXT(G641,"0"),TEXT(G641,"0.00")))&amp;" "&amp;AG641)</f>
        <v/>
      </c>
      <c r="AI641" s="147">
        <f>IF(X641="","",X641*IFERROR(INDEX(Lists!$M$2:$M$12,MATCH(C641,Lists!$I$2:$I$12,0)),1)/Lists!$Q$2)</f>
        <v/>
      </c>
      <c r="AJ641" s="147">
        <f>IF(Y641="","",Y641*IFERROR(INDEX(Lists!$M$2:$M$12,MATCH(C641,Lists!$I$2:$I$12,0)),1)/Lists!$Q$2)</f>
        <v/>
      </c>
      <c r="AK641" s="105" t="n"/>
      <c r="AL641" s="105" t="n"/>
      <c r="AM641" s="105" t="n"/>
      <c r="AN641" s="105" t="n"/>
      <c r="AO641" s="106" t="n"/>
    </row>
    <row r="642" ht="18" customHeight="1" s="74">
      <c r="A642" s="147">
        <f>IF(OR(F642="",C642="",D642=""),"",IFERROR(INDEX(Lists!$J$2:$J$12,MATCH(C642,Lists!$I$2:$I$12,0)),"XX")&amp;"-"&amp;D642&amp;"-"&amp;TEXT(SUMPRODUCT(($C$2:C642=C642)*($D$2:D642=D642)),"0000"))</f>
        <v/>
      </c>
      <c r="B642" s="152" t="n"/>
      <c r="C642" s="152" t="n"/>
      <c r="D642" s="152" t="n"/>
      <c r="E642" s="150" t="n"/>
      <c r="F642" s="152" t="n"/>
      <c r="G642" s="152" t="n"/>
      <c r="H642" s="152" t="n"/>
      <c r="I642" s="152" t="n"/>
      <c r="J642" s="150" t="n"/>
      <c r="K642" s="150" t="n"/>
      <c r="L642" s="150" t="n"/>
      <c r="M642" s="152" t="n"/>
      <c r="N642" s="150" t="n"/>
      <c r="O642" s="150" t="n"/>
      <c r="P642" s="150" t="n"/>
      <c r="Q642" s="151" t="n"/>
      <c r="R642" s="150" t="n"/>
      <c r="S642" s="150" t="n"/>
      <c r="T642" s="150" t="n"/>
      <c r="U642" s="152" t="n"/>
      <c r="V642" s="150" t="n"/>
      <c r="W642" s="150" t="n"/>
      <c r="X642" s="150" t="n"/>
      <c r="Y642" s="150" t="n"/>
      <c r="Z642" s="150" t="n"/>
      <c r="AA642" s="150" t="n"/>
      <c r="AB642" s="150" t="n"/>
      <c r="AC642" s="150" t="n"/>
      <c r="AD642" s="150" t="n"/>
      <c r="AE642" s="150" t="n"/>
      <c r="AF642" s="150" t="n"/>
      <c r="AG642" s="147">
        <f>IF(OR(C642="",G642="",G642=0),"",IFERROR(INDEX(Lists!$K$2:$K$12,MATCH(C642,Lists!$I$2:$I$12,0)),"AUD"))</f>
        <v/>
      </c>
      <c r="AH642" s="147">
        <f>IF(OR(G642="",G642=0),"",IF(G642&lt;1,TEXT(G642*100,"0")&amp;IFERROR(INDEX(Lists!$U$2:$U$12,MATCH(C642,Lists!$I$2:$I$12,0)),"c"),IFERROR(INDEX(Lists!$L$2:$L$12,MATCH(C642,Lists!$I$2:$I$12,0)),"$")&amp;IF(G642=INT(G642),TEXT(G642,"0"),TEXT(G642,"0.00")))&amp;" "&amp;AG642)</f>
        <v/>
      </c>
      <c r="AI642" s="147">
        <f>IF(X642="","",X642*IFERROR(INDEX(Lists!$M$2:$M$12,MATCH(C642,Lists!$I$2:$I$12,0)),1)/Lists!$Q$2)</f>
        <v/>
      </c>
      <c r="AJ642" s="147">
        <f>IF(Y642="","",Y642*IFERROR(INDEX(Lists!$M$2:$M$12,MATCH(C642,Lists!$I$2:$I$12,0)),1)/Lists!$Q$2)</f>
        <v/>
      </c>
      <c r="AK642" s="105" t="n"/>
      <c r="AL642" s="105" t="n"/>
      <c r="AM642" s="105" t="n"/>
      <c r="AN642" s="105" t="n"/>
      <c r="AO642" s="106" t="n"/>
    </row>
    <row r="643" ht="18" customHeight="1" s="74">
      <c r="A643" s="147">
        <f>IF(OR(F643="",C643="",D643=""),"",IFERROR(INDEX(Lists!$J$2:$J$12,MATCH(C643,Lists!$I$2:$I$12,0)),"XX")&amp;"-"&amp;D643&amp;"-"&amp;TEXT(SUMPRODUCT(($C$2:C643=C643)*($D$2:D643=D643)),"0000"))</f>
        <v/>
      </c>
      <c r="B643" s="152" t="n"/>
      <c r="C643" s="152" t="n"/>
      <c r="D643" s="152" t="n"/>
      <c r="E643" s="150" t="n"/>
      <c r="F643" s="152" t="n"/>
      <c r="G643" s="152" t="n"/>
      <c r="H643" s="152" t="n"/>
      <c r="I643" s="152" t="n"/>
      <c r="J643" s="150" t="n"/>
      <c r="K643" s="150" t="n"/>
      <c r="L643" s="150" t="n"/>
      <c r="M643" s="152" t="n"/>
      <c r="N643" s="150" t="n"/>
      <c r="O643" s="150" t="n"/>
      <c r="P643" s="150" t="n"/>
      <c r="Q643" s="151" t="n"/>
      <c r="R643" s="150" t="n"/>
      <c r="S643" s="150" t="n"/>
      <c r="T643" s="150" t="n"/>
      <c r="U643" s="152" t="n"/>
      <c r="V643" s="150" t="n"/>
      <c r="W643" s="150" t="n"/>
      <c r="X643" s="150" t="n"/>
      <c r="Y643" s="150" t="n"/>
      <c r="Z643" s="150" t="n"/>
      <c r="AA643" s="150" t="n"/>
      <c r="AB643" s="150" t="n"/>
      <c r="AC643" s="150" t="n"/>
      <c r="AD643" s="150" t="n"/>
      <c r="AE643" s="150" t="n"/>
      <c r="AF643" s="150" t="n"/>
      <c r="AG643" s="147">
        <f>IF(OR(C643="",G643="",G643=0),"",IFERROR(INDEX(Lists!$K$2:$K$12,MATCH(C643,Lists!$I$2:$I$12,0)),"AUD"))</f>
        <v/>
      </c>
      <c r="AH643" s="147">
        <f>IF(OR(G643="",G643=0),"",IF(G643&lt;1,TEXT(G643*100,"0")&amp;IFERROR(INDEX(Lists!$U$2:$U$12,MATCH(C643,Lists!$I$2:$I$12,0)),"c"),IFERROR(INDEX(Lists!$L$2:$L$12,MATCH(C643,Lists!$I$2:$I$12,0)),"$")&amp;IF(G643=INT(G643),TEXT(G643,"0"),TEXT(G643,"0.00")))&amp;" "&amp;AG643)</f>
        <v/>
      </c>
      <c r="AI643" s="147">
        <f>IF(X643="","",X643*IFERROR(INDEX(Lists!$M$2:$M$12,MATCH(C643,Lists!$I$2:$I$12,0)),1)/Lists!$Q$2)</f>
        <v/>
      </c>
      <c r="AJ643" s="147">
        <f>IF(Y643="","",Y643*IFERROR(INDEX(Lists!$M$2:$M$12,MATCH(C643,Lists!$I$2:$I$12,0)),1)/Lists!$Q$2)</f>
        <v/>
      </c>
      <c r="AK643" s="105" t="n"/>
      <c r="AL643" s="105" t="n"/>
      <c r="AM643" s="105" t="n"/>
      <c r="AN643" s="105" t="n"/>
      <c r="AO643" s="106" t="n"/>
    </row>
    <row r="644" ht="18" customHeight="1" s="74">
      <c r="A644" s="147">
        <f>IF(OR(F644="",C644="",D644=""),"",IFERROR(INDEX(Lists!$J$2:$J$12,MATCH(C644,Lists!$I$2:$I$12,0)),"XX")&amp;"-"&amp;D644&amp;"-"&amp;TEXT(SUMPRODUCT(($C$2:C644=C644)*($D$2:D644=D644)),"0000"))</f>
        <v/>
      </c>
      <c r="B644" s="152" t="n"/>
      <c r="C644" s="152" t="n"/>
      <c r="D644" s="152" t="n"/>
      <c r="E644" s="150" t="n"/>
      <c r="F644" s="152" t="n"/>
      <c r="G644" s="152" t="n"/>
      <c r="H644" s="152" t="n"/>
      <c r="I644" s="152" t="n"/>
      <c r="J644" s="150" t="n"/>
      <c r="K644" s="150" t="n"/>
      <c r="L644" s="150" t="n"/>
      <c r="M644" s="152" t="n"/>
      <c r="N644" s="150" t="n"/>
      <c r="O644" s="150" t="n"/>
      <c r="P644" s="150" t="n"/>
      <c r="Q644" s="151" t="n"/>
      <c r="R644" s="150" t="n"/>
      <c r="S644" s="150" t="n"/>
      <c r="T644" s="150" t="n"/>
      <c r="U644" s="152" t="n"/>
      <c r="V644" s="150" t="n"/>
      <c r="W644" s="150" t="n"/>
      <c r="X644" s="150" t="n"/>
      <c r="Y644" s="150" t="n"/>
      <c r="Z644" s="150" t="n"/>
      <c r="AA644" s="150" t="n"/>
      <c r="AB644" s="150" t="n"/>
      <c r="AC644" s="150" t="n"/>
      <c r="AD644" s="150" t="n"/>
      <c r="AE644" s="150" t="n"/>
      <c r="AF644" s="150" t="n"/>
      <c r="AG644" s="147">
        <f>IF(OR(C644="",G644="",G644=0),"",IFERROR(INDEX(Lists!$K$2:$K$12,MATCH(C644,Lists!$I$2:$I$12,0)),"AUD"))</f>
        <v/>
      </c>
      <c r="AH644" s="147">
        <f>IF(OR(G644="",G644=0),"",IF(G644&lt;1,TEXT(G644*100,"0")&amp;IFERROR(INDEX(Lists!$U$2:$U$12,MATCH(C644,Lists!$I$2:$I$12,0)),"c"),IFERROR(INDEX(Lists!$L$2:$L$12,MATCH(C644,Lists!$I$2:$I$12,0)),"$")&amp;IF(G644=INT(G644),TEXT(G644,"0"),TEXT(G644,"0.00")))&amp;" "&amp;AG644)</f>
        <v/>
      </c>
      <c r="AI644" s="147">
        <f>IF(X644="","",X644*IFERROR(INDEX(Lists!$M$2:$M$12,MATCH(C644,Lists!$I$2:$I$12,0)),1)/Lists!$Q$2)</f>
        <v/>
      </c>
      <c r="AJ644" s="147">
        <f>IF(Y644="","",Y644*IFERROR(INDEX(Lists!$M$2:$M$12,MATCH(C644,Lists!$I$2:$I$12,0)),1)/Lists!$Q$2)</f>
        <v/>
      </c>
      <c r="AK644" s="105" t="n"/>
      <c r="AL644" s="105" t="n"/>
      <c r="AM644" s="105" t="n"/>
      <c r="AN644" s="105" t="n"/>
      <c r="AO644" s="106" t="n"/>
    </row>
    <row r="645" ht="18" customHeight="1" s="74">
      <c r="A645" s="147">
        <f>IF(OR(F645="",C645="",D645=""),"",IFERROR(INDEX(Lists!$J$2:$J$12,MATCH(C645,Lists!$I$2:$I$12,0)),"XX")&amp;"-"&amp;D645&amp;"-"&amp;TEXT(SUMPRODUCT(($C$2:C645=C645)*($D$2:D645=D645)),"0000"))</f>
        <v/>
      </c>
      <c r="B645" s="152" t="n"/>
      <c r="C645" s="152" t="n"/>
      <c r="D645" s="152" t="n"/>
      <c r="E645" s="150" t="n"/>
      <c r="F645" s="152" t="n"/>
      <c r="G645" s="152" t="n"/>
      <c r="H645" s="152" t="n"/>
      <c r="I645" s="152" t="n"/>
      <c r="J645" s="150" t="n"/>
      <c r="K645" s="150" t="n"/>
      <c r="L645" s="150" t="n"/>
      <c r="M645" s="152" t="n"/>
      <c r="N645" s="150" t="n"/>
      <c r="O645" s="150" t="n"/>
      <c r="P645" s="150" t="n"/>
      <c r="Q645" s="151" t="n"/>
      <c r="R645" s="150" t="n"/>
      <c r="S645" s="150" t="n"/>
      <c r="T645" s="150" t="n"/>
      <c r="U645" s="152" t="n"/>
      <c r="V645" s="150" t="n"/>
      <c r="W645" s="150" t="n"/>
      <c r="X645" s="150" t="n"/>
      <c r="Y645" s="150" t="n"/>
      <c r="Z645" s="150" t="n"/>
      <c r="AA645" s="150" t="n"/>
      <c r="AB645" s="150" t="n"/>
      <c r="AC645" s="150" t="n"/>
      <c r="AD645" s="150" t="n"/>
      <c r="AE645" s="150" t="n"/>
      <c r="AF645" s="150" t="n"/>
      <c r="AG645" s="147">
        <f>IF(OR(C645="",G645="",G645=0),"",IFERROR(INDEX(Lists!$K$2:$K$12,MATCH(C645,Lists!$I$2:$I$12,0)),"AUD"))</f>
        <v/>
      </c>
      <c r="AH645" s="147">
        <f>IF(OR(G645="",G645=0),"",IF(G645&lt;1,TEXT(G645*100,"0")&amp;IFERROR(INDEX(Lists!$U$2:$U$12,MATCH(C645,Lists!$I$2:$I$12,0)),"c"),IFERROR(INDEX(Lists!$L$2:$L$12,MATCH(C645,Lists!$I$2:$I$12,0)),"$")&amp;IF(G645=INT(G645),TEXT(G645,"0"),TEXT(G645,"0.00")))&amp;" "&amp;AG645)</f>
        <v/>
      </c>
      <c r="AI645" s="147">
        <f>IF(X645="","",X645*IFERROR(INDEX(Lists!$M$2:$M$12,MATCH(C645,Lists!$I$2:$I$12,0)),1)/Lists!$Q$2)</f>
        <v/>
      </c>
      <c r="AJ645" s="147">
        <f>IF(Y645="","",Y645*IFERROR(INDEX(Lists!$M$2:$M$12,MATCH(C645,Lists!$I$2:$I$12,0)),1)/Lists!$Q$2)</f>
        <v/>
      </c>
      <c r="AK645" s="105" t="n"/>
      <c r="AL645" s="105" t="n"/>
      <c r="AM645" s="105" t="n"/>
      <c r="AN645" s="105" t="n"/>
      <c r="AO645" s="106" t="n"/>
    </row>
    <row r="646" ht="18" customHeight="1" s="74">
      <c r="A646" s="147">
        <f>IF(OR(F646="",C646="",D646=""),"",IFERROR(INDEX(Lists!$J$2:$J$12,MATCH(C646,Lists!$I$2:$I$12,0)),"XX")&amp;"-"&amp;D646&amp;"-"&amp;TEXT(SUMPRODUCT(($C$2:C646=C646)*($D$2:D646=D646)),"0000"))</f>
        <v/>
      </c>
      <c r="B646" s="152" t="n"/>
      <c r="C646" s="152" t="n"/>
      <c r="D646" s="152" t="n"/>
      <c r="E646" s="150" t="n"/>
      <c r="F646" s="152" t="n"/>
      <c r="G646" s="152" t="n"/>
      <c r="H646" s="152" t="n"/>
      <c r="I646" s="152" t="n"/>
      <c r="J646" s="150" t="n"/>
      <c r="K646" s="150" t="n"/>
      <c r="L646" s="150" t="n"/>
      <c r="M646" s="152" t="n"/>
      <c r="N646" s="150" t="n"/>
      <c r="O646" s="150" t="n"/>
      <c r="P646" s="150" t="n"/>
      <c r="Q646" s="151" t="n"/>
      <c r="R646" s="150" t="n"/>
      <c r="S646" s="150" t="n"/>
      <c r="T646" s="150" t="n"/>
      <c r="U646" s="152" t="n"/>
      <c r="V646" s="150" t="n"/>
      <c r="W646" s="150" t="n"/>
      <c r="X646" s="150" t="n"/>
      <c r="Y646" s="150" t="n"/>
      <c r="Z646" s="150" t="n"/>
      <c r="AA646" s="150" t="n"/>
      <c r="AB646" s="150" t="n"/>
      <c r="AC646" s="150" t="n"/>
      <c r="AD646" s="150" t="n"/>
      <c r="AE646" s="150" t="n"/>
      <c r="AF646" s="150" t="n"/>
      <c r="AG646" s="147">
        <f>IF(OR(C646="",G646="",G646=0),"",IFERROR(INDEX(Lists!$K$2:$K$12,MATCH(C646,Lists!$I$2:$I$12,0)),"AUD"))</f>
        <v/>
      </c>
      <c r="AH646" s="147">
        <f>IF(OR(G646="",G646=0),"",IF(G646&lt;1,TEXT(G646*100,"0")&amp;IFERROR(INDEX(Lists!$U$2:$U$12,MATCH(C646,Lists!$I$2:$I$12,0)),"c"),IFERROR(INDEX(Lists!$L$2:$L$12,MATCH(C646,Lists!$I$2:$I$12,0)),"$")&amp;IF(G646=INT(G646),TEXT(G646,"0"),TEXT(G646,"0.00")))&amp;" "&amp;AG646)</f>
        <v/>
      </c>
      <c r="AI646" s="147">
        <f>IF(X646="","",X646*IFERROR(INDEX(Lists!$M$2:$M$12,MATCH(C646,Lists!$I$2:$I$12,0)),1)/Lists!$Q$2)</f>
        <v/>
      </c>
      <c r="AJ646" s="147">
        <f>IF(Y646="","",Y646*IFERROR(INDEX(Lists!$M$2:$M$12,MATCH(C646,Lists!$I$2:$I$12,0)),1)/Lists!$Q$2)</f>
        <v/>
      </c>
      <c r="AK646" s="105" t="n"/>
      <c r="AL646" s="105" t="n"/>
      <c r="AM646" s="105" t="n"/>
      <c r="AN646" s="105" t="n"/>
      <c r="AO646" s="106" t="n"/>
    </row>
    <row r="647" ht="18" customHeight="1" s="74">
      <c r="A647" s="147">
        <f>IF(OR(F647="",C647="",D647=""),"",IFERROR(INDEX(Lists!$J$2:$J$12,MATCH(C647,Lists!$I$2:$I$12,0)),"XX")&amp;"-"&amp;D647&amp;"-"&amp;TEXT(SUMPRODUCT(($C$2:C647=C647)*($D$2:D647=D647)),"0000"))</f>
        <v/>
      </c>
      <c r="B647" s="152" t="n"/>
      <c r="C647" s="152" t="n"/>
      <c r="D647" s="152" t="n"/>
      <c r="E647" s="150" t="n"/>
      <c r="F647" s="152" t="n"/>
      <c r="G647" s="152" t="n"/>
      <c r="H647" s="152" t="n"/>
      <c r="I647" s="152" t="n"/>
      <c r="J647" s="150" t="n"/>
      <c r="K647" s="150" t="n"/>
      <c r="L647" s="150" t="n"/>
      <c r="M647" s="152" t="n"/>
      <c r="N647" s="150" t="n"/>
      <c r="O647" s="150" t="n"/>
      <c r="P647" s="150" t="n"/>
      <c r="Q647" s="151" t="n"/>
      <c r="R647" s="150" t="n"/>
      <c r="S647" s="150" t="n"/>
      <c r="T647" s="150" t="n"/>
      <c r="U647" s="152" t="n"/>
      <c r="V647" s="150" t="n"/>
      <c r="W647" s="150" t="n"/>
      <c r="X647" s="150" t="n"/>
      <c r="Y647" s="150" t="n"/>
      <c r="Z647" s="150" t="n"/>
      <c r="AA647" s="150" t="n"/>
      <c r="AB647" s="150" t="n"/>
      <c r="AC647" s="150" t="n"/>
      <c r="AD647" s="150" t="n"/>
      <c r="AE647" s="150" t="n"/>
      <c r="AF647" s="150" t="n"/>
      <c r="AG647" s="147">
        <f>IF(OR(C647="",G647="",G647=0),"",IFERROR(INDEX(Lists!$K$2:$K$12,MATCH(C647,Lists!$I$2:$I$12,0)),"AUD"))</f>
        <v/>
      </c>
      <c r="AH647" s="147">
        <f>IF(OR(G647="",G647=0),"",IF(G647&lt;1,TEXT(G647*100,"0")&amp;IFERROR(INDEX(Lists!$U$2:$U$12,MATCH(C647,Lists!$I$2:$I$12,0)),"c"),IFERROR(INDEX(Lists!$L$2:$L$12,MATCH(C647,Lists!$I$2:$I$12,0)),"$")&amp;IF(G647=INT(G647),TEXT(G647,"0"),TEXT(G647,"0.00")))&amp;" "&amp;AG647)</f>
        <v/>
      </c>
      <c r="AI647" s="147">
        <f>IF(X647="","",X647*IFERROR(INDEX(Lists!$M$2:$M$12,MATCH(C647,Lists!$I$2:$I$12,0)),1)/Lists!$Q$2)</f>
        <v/>
      </c>
      <c r="AJ647" s="147">
        <f>IF(Y647="","",Y647*IFERROR(INDEX(Lists!$M$2:$M$12,MATCH(C647,Lists!$I$2:$I$12,0)),1)/Lists!$Q$2)</f>
        <v/>
      </c>
      <c r="AK647" s="105" t="n"/>
      <c r="AL647" s="105" t="n"/>
      <c r="AM647" s="105" t="n"/>
      <c r="AN647" s="105" t="n"/>
      <c r="AO647" s="106" t="n"/>
    </row>
    <row r="648" ht="18" customHeight="1" s="74">
      <c r="A648" s="147">
        <f>IF(OR(F648="",C648="",D648=""),"",IFERROR(INDEX(Lists!$J$2:$J$12,MATCH(C648,Lists!$I$2:$I$12,0)),"XX")&amp;"-"&amp;D648&amp;"-"&amp;TEXT(SUMPRODUCT(($C$2:C648=C648)*($D$2:D648=D648)),"0000"))</f>
        <v/>
      </c>
      <c r="B648" s="152" t="n"/>
      <c r="C648" s="152" t="n"/>
      <c r="D648" s="152" t="n"/>
      <c r="E648" s="150" t="n"/>
      <c r="F648" s="152" t="n"/>
      <c r="G648" s="152" t="n"/>
      <c r="H648" s="152" t="n"/>
      <c r="I648" s="152" t="n"/>
      <c r="J648" s="150" t="n"/>
      <c r="K648" s="150" t="n"/>
      <c r="L648" s="150" t="n"/>
      <c r="M648" s="152" t="n"/>
      <c r="N648" s="150" t="n"/>
      <c r="O648" s="150" t="n"/>
      <c r="P648" s="150" t="n"/>
      <c r="Q648" s="151" t="n"/>
      <c r="R648" s="150" t="n"/>
      <c r="S648" s="150" t="n"/>
      <c r="T648" s="150" t="n"/>
      <c r="U648" s="152" t="n"/>
      <c r="V648" s="150" t="n"/>
      <c r="W648" s="150" t="n"/>
      <c r="X648" s="150" t="n"/>
      <c r="Y648" s="150" t="n"/>
      <c r="Z648" s="150" t="n"/>
      <c r="AA648" s="150" t="n"/>
      <c r="AB648" s="150" t="n"/>
      <c r="AC648" s="150" t="n"/>
      <c r="AD648" s="150" t="n"/>
      <c r="AE648" s="150" t="n"/>
      <c r="AF648" s="150" t="n"/>
      <c r="AG648" s="147">
        <f>IF(OR(C648="",G648="",G648=0),"",IFERROR(INDEX(Lists!$K$2:$K$12,MATCH(C648,Lists!$I$2:$I$12,0)),"AUD"))</f>
        <v/>
      </c>
      <c r="AH648" s="147">
        <f>IF(OR(G648="",G648=0),"",IF(G648&lt;1,TEXT(G648*100,"0")&amp;IFERROR(INDEX(Lists!$U$2:$U$12,MATCH(C648,Lists!$I$2:$I$12,0)),"c"),IFERROR(INDEX(Lists!$L$2:$L$12,MATCH(C648,Lists!$I$2:$I$12,0)),"$")&amp;IF(G648=INT(G648),TEXT(G648,"0"),TEXT(G648,"0.00")))&amp;" "&amp;AG648)</f>
        <v/>
      </c>
      <c r="AI648" s="147">
        <f>IF(X648="","",X648*IFERROR(INDEX(Lists!$M$2:$M$12,MATCH(C648,Lists!$I$2:$I$12,0)),1)/Lists!$Q$2)</f>
        <v/>
      </c>
      <c r="AJ648" s="147">
        <f>IF(Y648="","",Y648*IFERROR(INDEX(Lists!$M$2:$M$12,MATCH(C648,Lists!$I$2:$I$12,0)),1)/Lists!$Q$2)</f>
        <v/>
      </c>
      <c r="AK648" s="105" t="n"/>
      <c r="AL648" s="105" t="n"/>
      <c r="AM648" s="105" t="n"/>
      <c r="AN648" s="105" t="n"/>
      <c r="AO648" s="106" t="n"/>
    </row>
    <row r="649" ht="18" customHeight="1" s="74">
      <c r="A649" s="147">
        <f>IF(OR(F649="",C649="",D649=""),"",IFERROR(INDEX(Lists!$J$2:$J$12,MATCH(C649,Lists!$I$2:$I$12,0)),"XX")&amp;"-"&amp;D649&amp;"-"&amp;TEXT(SUMPRODUCT(($C$2:C649=C649)*($D$2:D649=D649)),"0000"))</f>
        <v/>
      </c>
      <c r="B649" s="152" t="n"/>
      <c r="C649" s="152" t="n"/>
      <c r="D649" s="152" t="n"/>
      <c r="E649" s="150" t="n"/>
      <c r="F649" s="152" t="n"/>
      <c r="G649" s="152" t="n"/>
      <c r="H649" s="152" t="n"/>
      <c r="I649" s="152" t="n"/>
      <c r="J649" s="150" t="n"/>
      <c r="K649" s="150" t="n"/>
      <c r="L649" s="150" t="n"/>
      <c r="M649" s="152" t="n"/>
      <c r="N649" s="150" t="n"/>
      <c r="O649" s="150" t="n"/>
      <c r="P649" s="150" t="n"/>
      <c r="Q649" s="151" t="n"/>
      <c r="R649" s="150" t="n"/>
      <c r="S649" s="150" t="n"/>
      <c r="T649" s="150" t="n"/>
      <c r="U649" s="152" t="n"/>
      <c r="V649" s="150" t="n"/>
      <c r="W649" s="150" t="n"/>
      <c r="X649" s="150" t="n"/>
      <c r="Y649" s="150" t="n"/>
      <c r="Z649" s="150" t="n"/>
      <c r="AA649" s="150" t="n"/>
      <c r="AB649" s="150" t="n"/>
      <c r="AC649" s="150" t="n"/>
      <c r="AD649" s="150" t="n"/>
      <c r="AE649" s="150" t="n"/>
      <c r="AF649" s="150" t="n"/>
      <c r="AG649" s="147">
        <f>IF(OR(C649="",G649="",G649=0),"",IFERROR(INDEX(Lists!$K$2:$K$12,MATCH(C649,Lists!$I$2:$I$12,0)),"AUD"))</f>
        <v/>
      </c>
      <c r="AH649" s="147">
        <f>IF(OR(G649="",G649=0),"",IF(G649&lt;1,TEXT(G649*100,"0")&amp;IFERROR(INDEX(Lists!$U$2:$U$12,MATCH(C649,Lists!$I$2:$I$12,0)),"c"),IFERROR(INDEX(Lists!$L$2:$L$12,MATCH(C649,Lists!$I$2:$I$12,0)),"$")&amp;IF(G649=INT(G649),TEXT(G649,"0"),TEXT(G649,"0.00")))&amp;" "&amp;AG649)</f>
        <v/>
      </c>
      <c r="AI649" s="147">
        <f>IF(X649="","",X649*IFERROR(INDEX(Lists!$M$2:$M$12,MATCH(C649,Lists!$I$2:$I$12,0)),1)/Lists!$Q$2)</f>
        <v/>
      </c>
      <c r="AJ649" s="147">
        <f>IF(Y649="","",Y649*IFERROR(INDEX(Lists!$M$2:$M$12,MATCH(C649,Lists!$I$2:$I$12,0)),1)/Lists!$Q$2)</f>
        <v/>
      </c>
      <c r="AK649" s="105" t="n"/>
      <c r="AL649" s="105" t="n"/>
      <c r="AM649" s="105" t="n"/>
      <c r="AN649" s="105" t="n"/>
      <c r="AO649" s="106" t="n"/>
    </row>
    <row r="650" ht="18" customHeight="1" s="74">
      <c r="A650" s="147">
        <f>IF(OR(F650="",C650="",D650=""),"",IFERROR(INDEX(Lists!$J$2:$J$12,MATCH(C650,Lists!$I$2:$I$12,0)),"XX")&amp;"-"&amp;D650&amp;"-"&amp;TEXT(SUMPRODUCT(($C$2:C650=C650)*($D$2:D650=D650)),"0000"))</f>
        <v/>
      </c>
      <c r="B650" s="152" t="n"/>
      <c r="C650" s="152" t="n"/>
      <c r="D650" s="152" t="n"/>
      <c r="E650" s="150" t="n"/>
      <c r="F650" s="152" t="n"/>
      <c r="G650" s="152" t="n"/>
      <c r="H650" s="152" t="n"/>
      <c r="I650" s="152" t="n"/>
      <c r="J650" s="150" t="n"/>
      <c r="K650" s="150" t="n"/>
      <c r="L650" s="150" t="n"/>
      <c r="M650" s="152" t="n"/>
      <c r="N650" s="150" t="n"/>
      <c r="O650" s="150" t="n"/>
      <c r="P650" s="150" t="n"/>
      <c r="Q650" s="151" t="n"/>
      <c r="R650" s="150" t="n"/>
      <c r="S650" s="150" t="n"/>
      <c r="T650" s="150" t="n"/>
      <c r="U650" s="152" t="n"/>
      <c r="V650" s="150" t="n"/>
      <c r="W650" s="150" t="n"/>
      <c r="X650" s="150" t="n"/>
      <c r="Y650" s="150" t="n"/>
      <c r="Z650" s="150" t="n"/>
      <c r="AA650" s="150" t="n"/>
      <c r="AB650" s="150" t="n"/>
      <c r="AC650" s="150" t="n"/>
      <c r="AD650" s="150" t="n"/>
      <c r="AE650" s="150" t="n"/>
      <c r="AF650" s="150" t="n"/>
      <c r="AG650" s="147">
        <f>IF(OR(C650="",G650="",G650=0),"",IFERROR(INDEX(Lists!$K$2:$K$12,MATCH(C650,Lists!$I$2:$I$12,0)),"AUD"))</f>
        <v/>
      </c>
      <c r="AH650" s="147">
        <f>IF(OR(G650="",G650=0),"",IF(G650&lt;1,TEXT(G650*100,"0")&amp;IFERROR(INDEX(Lists!$U$2:$U$12,MATCH(C650,Lists!$I$2:$I$12,0)),"c"),IFERROR(INDEX(Lists!$L$2:$L$12,MATCH(C650,Lists!$I$2:$I$12,0)),"$")&amp;IF(G650=INT(G650),TEXT(G650,"0"),TEXT(G650,"0.00")))&amp;" "&amp;AG650)</f>
        <v/>
      </c>
      <c r="AI650" s="147">
        <f>IF(X650="","",X650*IFERROR(INDEX(Lists!$M$2:$M$12,MATCH(C650,Lists!$I$2:$I$12,0)),1)/Lists!$Q$2)</f>
        <v/>
      </c>
      <c r="AJ650" s="147">
        <f>IF(Y650="","",Y650*IFERROR(INDEX(Lists!$M$2:$M$12,MATCH(C650,Lists!$I$2:$I$12,0)),1)/Lists!$Q$2)</f>
        <v/>
      </c>
      <c r="AK650" s="105" t="n"/>
      <c r="AL650" s="105" t="n"/>
      <c r="AM650" s="105" t="n"/>
      <c r="AN650" s="105" t="n"/>
      <c r="AO650" s="106" t="n"/>
    </row>
    <row r="651" ht="18" customHeight="1" s="74">
      <c r="A651" s="147">
        <f>IF(OR(F651="",C651="",D651=""),"",IFERROR(INDEX(Lists!$J$2:$J$12,MATCH(C651,Lists!$I$2:$I$12,0)),"XX")&amp;"-"&amp;D651&amp;"-"&amp;TEXT(SUMPRODUCT(($C$2:C651=C651)*($D$2:D651=D651)),"0000"))</f>
        <v/>
      </c>
      <c r="B651" s="152" t="n"/>
      <c r="C651" s="152" t="n"/>
      <c r="D651" s="152" t="n"/>
      <c r="E651" s="150" t="n"/>
      <c r="F651" s="152" t="n"/>
      <c r="G651" s="152" t="n"/>
      <c r="H651" s="152" t="n"/>
      <c r="I651" s="152" t="n"/>
      <c r="J651" s="150" t="n"/>
      <c r="K651" s="150" t="n"/>
      <c r="L651" s="150" t="n"/>
      <c r="M651" s="152" t="n"/>
      <c r="N651" s="150" t="n"/>
      <c r="O651" s="150" t="n"/>
      <c r="P651" s="150" t="n"/>
      <c r="Q651" s="151" t="n"/>
      <c r="R651" s="150" t="n"/>
      <c r="S651" s="150" t="n"/>
      <c r="T651" s="150" t="n"/>
      <c r="U651" s="152" t="n"/>
      <c r="V651" s="150" t="n"/>
      <c r="W651" s="150" t="n"/>
      <c r="X651" s="150" t="n"/>
      <c r="Y651" s="150" t="n"/>
      <c r="Z651" s="150" t="n"/>
      <c r="AA651" s="150" t="n"/>
      <c r="AB651" s="150" t="n"/>
      <c r="AC651" s="150" t="n"/>
      <c r="AD651" s="150" t="n"/>
      <c r="AE651" s="150" t="n"/>
      <c r="AF651" s="150" t="n"/>
      <c r="AG651" s="147">
        <f>IF(OR(C651="",G651="",G651=0),"",IFERROR(INDEX(Lists!$K$2:$K$12,MATCH(C651,Lists!$I$2:$I$12,0)),"AUD"))</f>
        <v/>
      </c>
      <c r="AH651" s="147">
        <f>IF(OR(G651="",G651=0),"",IF(G651&lt;1,TEXT(G651*100,"0")&amp;IFERROR(INDEX(Lists!$U$2:$U$12,MATCH(C651,Lists!$I$2:$I$12,0)),"c"),IFERROR(INDEX(Lists!$L$2:$L$12,MATCH(C651,Lists!$I$2:$I$12,0)),"$")&amp;IF(G651=INT(G651),TEXT(G651,"0"),TEXT(G651,"0.00")))&amp;" "&amp;AG651)</f>
        <v/>
      </c>
      <c r="AI651" s="147">
        <f>IF(X651="","",X651*IFERROR(INDEX(Lists!$M$2:$M$12,MATCH(C651,Lists!$I$2:$I$12,0)),1)/Lists!$Q$2)</f>
        <v/>
      </c>
      <c r="AJ651" s="147">
        <f>IF(Y651="","",Y651*IFERROR(INDEX(Lists!$M$2:$M$12,MATCH(C651,Lists!$I$2:$I$12,0)),1)/Lists!$Q$2)</f>
        <v/>
      </c>
      <c r="AK651" s="105" t="n"/>
      <c r="AL651" s="105" t="n"/>
      <c r="AM651" s="105" t="n"/>
      <c r="AN651" s="105" t="n"/>
      <c r="AO651" s="106" t="n"/>
    </row>
    <row r="652" ht="18" customHeight="1" s="74">
      <c r="A652" s="147">
        <f>IF(OR(F652="",C652="",D652=""),"",IFERROR(INDEX(Lists!$J$2:$J$12,MATCH(C652,Lists!$I$2:$I$12,0)),"XX")&amp;"-"&amp;D652&amp;"-"&amp;TEXT(SUMPRODUCT(($C$2:C652=C652)*($D$2:D652=D652)),"0000"))</f>
        <v/>
      </c>
      <c r="B652" s="152" t="n"/>
      <c r="C652" s="152" t="n"/>
      <c r="D652" s="152" t="n"/>
      <c r="E652" s="150" t="n"/>
      <c r="F652" s="152" t="n"/>
      <c r="G652" s="152" t="n"/>
      <c r="H652" s="152" t="n"/>
      <c r="I652" s="152" t="n"/>
      <c r="J652" s="150" t="n"/>
      <c r="K652" s="150" t="n"/>
      <c r="L652" s="150" t="n"/>
      <c r="M652" s="152" t="n"/>
      <c r="N652" s="150" t="n"/>
      <c r="O652" s="150" t="n"/>
      <c r="P652" s="150" t="n"/>
      <c r="Q652" s="151" t="n"/>
      <c r="R652" s="150" t="n"/>
      <c r="S652" s="150" t="n"/>
      <c r="T652" s="150" t="n"/>
      <c r="U652" s="152" t="n"/>
      <c r="V652" s="150" t="n"/>
      <c r="W652" s="150" t="n"/>
      <c r="X652" s="150" t="n"/>
      <c r="Y652" s="150" t="n"/>
      <c r="Z652" s="150" t="n"/>
      <c r="AA652" s="150" t="n"/>
      <c r="AB652" s="150" t="n"/>
      <c r="AC652" s="150" t="n"/>
      <c r="AD652" s="150" t="n"/>
      <c r="AE652" s="150" t="n"/>
      <c r="AF652" s="150" t="n"/>
      <c r="AG652" s="147">
        <f>IF(OR(C652="",G652="",G652=0),"",IFERROR(INDEX(Lists!$K$2:$K$12,MATCH(C652,Lists!$I$2:$I$12,0)),"AUD"))</f>
        <v/>
      </c>
      <c r="AH652" s="147">
        <f>IF(OR(G652="",G652=0),"",IF(G652&lt;1,TEXT(G652*100,"0")&amp;IFERROR(INDEX(Lists!$U$2:$U$12,MATCH(C652,Lists!$I$2:$I$12,0)),"c"),IFERROR(INDEX(Lists!$L$2:$L$12,MATCH(C652,Lists!$I$2:$I$12,0)),"$")&amp;IF(G652=INT(G652),TEXT(G652,"0"),TEXT(G652,"0.00")))&amp;" "&amp;AG652)</f>
        <v/>
      </c>
      <c r="AI652" s="147">
        <f>IF(X652="","",X652*IFERROR(INDEX(Lists!$M$2:$M$12,MATCH(C652,Lists!$I$2:$I$12,0)),1)/Lists!$Q$2)</f>
        <v/>
      </c>
      <c r="AJ652" s="147">
        <f>IF(Y652="","",Y652*IFERROR(INDEX(Lists!$M$2:$M$12,MATCH(C652,Lists!$I$2:$I$12,0)),1)/Lists!$Q$2)</f>
        <v/>
      </c>
      <c r="AK652" s="105" t="n"/>
      <c r="AL652" s="105" t="n"/>
      <c r="AM652" s="105" t="n"/>
      <c r="AN652" s="105" t="n"/>
      <c r="AO652" s="106" t="n"/>
    </row>
    <row r="653" ht="18" customHeight="1" s="74">
      <c r="A653" s="147">
        <f>IF(OR(F653="",C653="",D653=""),"",IFERROR(INDEX(Lists!$J$2:$J$12,MATCH(C653,Lists!$I$2:$I$12,0)),"XX")&amp;"-"&amp;D653&amp;"-"&amp;TEXT(SUMPRODUCT(($C$2:C653=C653)*($D$2:D653=D653)),"0000"))</f>
        <v/>
      </c>
      <c r="B653" s="152" t="n"/>
      <c r="C653" s="152" t="n"/>
      <c r="D653" s="152" t="n"/>
      <c r="E653" s="150" t="n"/>
      <c r="F653" s="152" t="n"/>
      <c r="G653" s="152" t="n"/>
      <c r="H653" s="152" t="n"/>
      <c r="I653" s="152" t="n"/>
      <c r="J653" s="150" t="n"/>
      <c r="K653" s="150" t="n"/>
      <c r="L653" s="150" t="n"/>
      <c r="M653" s="152" t="n"/>
      <c r="N653" s="150" t="n"/>
      <c r="O653" s="150" t="n"/>
      <c r="P653" s="150" t="n"/>
      <c r="Q653" s="151" t="n"/>
      <c r="R653" s="150" t="n"/>
      <c r="S653" s="150" t="n"/>
      <c r="T653" s="150" t="n"/>
      <c r="U653" s="152" t="n"/>
      <c r="V653" s="150" t="n"/>
      <c r="W653" s="150" t="n"/>
      <c r="X653" s="150" t="n"/>
      <c r="Y653" s="150" t="n"/>
      <c r="Z653" s="150" t="n"/>
      <c r="AA653" s="150" t="n"/>
      <c r="AB653" s="150" t="n"/>
      <c r="AC653" s="150" t="n"/>
      <c r="AD653" s="150" t="n"/>
      <c r="AE653" s="150" t="n"/>
      <c r="AF653" s="150" t="n"/>
      <c r="AG653" s="147">
        <f>IF(OR(C653="",G653="",G653=0),"",IFERROR(INDEX(Lists!$K$2:$K$12,MATCH(C653,Lists!$I$2:$I$12,0)),"AUD"))</f>
        <v/>
      </c>
      <c r="AH653" s="147">
        <f>IF(OR(G653="",G653=0),"",IF(G653&lt;1,TEXT(G653*100,"0")&amp;IFERROR(INDEX(Lists!$U$2:$U$12,MATCH(C653,Lists!$I$2:$I$12,0)),"c"),IFERROR(INDEX(Lists!$L$2:$L$12,MATCH(C653,Lists!$I$2:$I$12,0)),"$")&amp;IF(G653=INT(G653),TEXT(G653,"0"),TEXT(G653,"0.00")))&amp;" "&amp;AG653)</f>
        <v/>
      </c>
      <c r="AI653" s="147">
        <f>IF(X653="","",X653*IFERROR(INDEX(Lists!$M$2:$M$12,MATCH(C653,Lists!$I$2:$I$12,0)),1)/Lists!$Q$2)</f>
        <v/>
      </c>
      <c r="AJ653" s="147">
        <f>IF(Y653="","",Y653*IFERROR(INDEX(Lists!$M$2:$M$12,MATCH(C653,Lists!$I$2:$I$12,0)),1)/Lists!$Q$2)</f>
        <v/>
      </c>
      <c r="AK653" s="105" t="n"/>
      <c r="AL653" s="105" t="n"/>
      <c r="AM653" s="105" t="n"/>
      <c r="AN653" s="105" t="n"/>
      <c r="AO653" s="106" t="n"/>
    </row>
    <row r="654" ht="18" customHeight="1" s="74">
      <c r="A654" s="147">
        <f>IF(OR(F654="",C654="",D654=""),"",IFERROR(INDEX(Lists!$J$2:$J$12,MATCH(C654,Lists!$I$2:$I$12,0)),"XX")&amp;"-"&amp;D654&amp;"-"&amp;TEXT(SUMPRODUCT(($C$2:C654=C654)*($D$2:D654=D654)),"0000"))</f>
        <v/>
      </c>
      <c r="B654" s="152" t="n"/>
      <c r="C654" s="152" t="n"/>
      <c r="D654" s="152" t="n"/>
      <c r="E654" s="150" t="n"/>
      <c r="F654" s="152" t="n"/>
      <c r="G654" s="152" t="n"/>
      <c r="H654" s="152" t="n"/>
      <c r="I654" s="152" t="n"/>
      <c r="J654" s="150" t="n"/>
      <c r="K654" s="150" t="n"/>
      <c r="L654" s="150" t="n"/>
      <c r="M654" s="152" t="n"/>
      <c r="N654" s="150" t="n"/>
      <c r="O654" s="150" t="n"/>
      <c r="P654" s="150" t="n"/>
      <c r="Q654" s="151" t="n"/>
      <c r="R654" s="150" t="n"/>
      <c r="S654" s="150" t="n"/>
      <c r="T654" s="150" t="n"/>
      <c r="U654" s="152" t="n"/>
      <c r="V654" s="150" t="n"/>
      <c r="W654" s="150" t="n"/>
      <c r="X654" s="150" t="n"/>
      <c r="Y654" s="150" t="n"/>
      <c r="Z654" s="150" t="n"/>
      <c r="AA654" s="150" t="n"/>
      <c r="AB654" s="150" t="n"/>
      <c r="AC654" s="150" t="n"/>
      <c r="AD654" s="150" t="n"/>
      <c r="AE654" s="150" t="n"/>
      <c r="AF654" s="150" t="n"/>
      <c r="AG654" s="147">
        <f>IF(OR(C654="",G654="",G654=0),"",IFERROR(INDEX(Lists!$K$2:$K$12,MATCH(C654,Lists!$I$2:$I$12,0)),"AUD"))</f>
        <v/>
      </c>
      <c r="AH654" s="147">
        <f>IF(OR(G654="",G654=0),"",IF(G654&lt;1,TEXT(G654*100,"0")&amp;IFERROR(INDEX(Lists!$U$2:$U$12,MATCH(C654,Lists!$I$2:$I$12,0)),"c"),IFERROR(INDEX(Lists!$L$2:$L$12,MATCH(C654,Lists!$I$2:$I$12,0)),"$")&amp;IF(G654=INT(G654),TEXT(G654,"0"),TEXT(G654,"0.00")))&amp;" "&amp;AG654)</f>
        <v/>
      </c>
      <c r="AI654" s="147">
        <f>IF(X654="","",X654*IFERROR(INDEX(Lists!$M$2:$M$12,MATCH(C654,Lists!$I$2:$I$12,0)),1)/Lists!$Q$2)</f>
        <v/>
      </c>
      <c r="AJ654" s="147">
        <f>IF(Y654="","",Y654*IFERROR(INDEX(Lists!$M$2:$M$12,MATCH(C654,Lists!$I$2:$I$12,0)),1)/Lists!$Q$2)</f>
        <v/>
      </c>
      <c r="AK654" s="105" t="n"/>
      <c r="AL654" s="105" t="n"/>
      <c r="AM654" s="105" t="n"/>
      <c r="AN654" s="105" t="n"/>
      <c r="AO654" s="106" t="n"/>
    </row>
    <row r="655" ht="18" customHeight="1" s="74">
      <c r="A655" s="147">
        <f>IF(OR(F655="",C655="",D655=""),"",IFERROR(INDEX(Lists!$J$2:$J$12,MATCH(C655,Lists!$I$2:$I$12,0)),"XX")&amp;"-"&amp;D655&amp;"-"&amp;TEXT(SUMPRODUCT(($C$2:C655=C655)*($D$2:D655=D655)),"0000"))</f>
        <v/>
      </c>
      <c r="B655" s="152" t="n"/>
      <c r="C655" s="152" t="n"/>
      <c r="D655" s="152" t="n"/>
      <c r="E655" s="150" t="n"/>
      <c r="F655" s="152" t="n"/>
      <c r="G655" s="152" t="n"/>
      <c r="H655" s="152" t="n"/>
      <c r="I655" s="152" t="n"/>
      <c r="J655" s="150" t="n"/>
      <c r="K655" s="150" t="n"/>
      <c r="L655" s="150" t="n"/>
      <c r="M655" s="152" t="n"/>
      <c r="N655" s="150" t="n"/>
      <c r="O655" s="150" t="n"/>
      <c r="P655" s="150" t="n"/>
      <c r="Q655" s="151" t="n"/>
      <c r="R655" s="150" t="n"/>
      <c r="S655" s="150" t="n"/>
      <c r="T655" s="150" t="n"/>
      <c r="U655" s="152" t="n"/>
      <c r="V655" s="150" t="n"/>
      <c r="W655" s="150" t="n"/>
      <c r="X655" s="150" t="n"/>
      <c r="Y655" s="150" t="n"/>
      <c r="Z655" s="150" t="n"/>
      <c r="AA655" s="150" t="n"/>
      <c r="AB655" s="150" t="n"/>
      <c r="AC655" s="150" t="n"/>
      <c r="AD655" s="150" t="n"/>
      <c r="AE655" s="150" t="n"/>
      <c r="AF655" s="150" t="n"/>
      <c r="AG655" s="147">
        <f>IF(OR(C655="",G655="",G655=0),"",IFERROR(INDEX(Lists!$K$2:$K$12,MATCH(C655,Lists!$I$2:$I$12,0)),"AUD"))</f>
        <v/>
      </c>
      <c r="AH655" s="147">
        <f>IF(OR(G655="",G655=0),"",IF(G655&lt;1,TEXT(G655*100,"0")&amp;IFERROR(INDEX(Lists!$U$2:$U$12,MATCH(C655,Lists!$I$2:$I$12,0)),"c"),IFERROR(INDEX(Lists!$L$2:$L$12,MATCH(C655,Lists!$I$2:$I$12,0)),"$")&amp;IF(G655=INT(G655),TEXT(G655,"0"),TEXT(G655,"0.00")))&amp;" "&amp;AG655)</f>
        <v/>
      </c>
      <c r="AI655" s="147">
        <f>IF(X655="","",X655*IFERROR(INDEX(Lists!$M$2:$M$12,MATCH(C655,Lists!$I$2:$I$12,0)),1)/Lists!$Q$2)</f>
        <v/>
      </c>
      <c r="AJ655" s="147">
        <f>IF(Y655="","",Y655*IFERROR(INDEX(Lists!$M$2:$M$12,MATCH(C655,Lists!$I$2:$I$12,0)),1)/Lists!$Q$2)</f>
        <v/>
      </c>
      <c r="AK655" s="105" t="n"/>
      <c r="AL655" s="105" t="n"/>
      <c r="AM655" s="105" t="n"/>
      <c r="AN655" s="105" t="n"/>
      <c r="AO655" s="106" t="n"/>
    </row>
    <row r="656" ht="18" customHeight="1" s="74">
      <c r="A656" s="147">
        <f>IF(OR(F656="",C656="",D656=""),"",IFERROR(INDEX(Lists!$J$2:$J$12,MATCH(C656,Lists!$I$2:$I$12,0)),"XX")&amp;"-"&amp;D656&amp;"-"&amp;TEXT(SUMPRODUCT(($C$2:C656=C656)*($D$2:D656=D656)),"0000"))</f>
        <v/>
      </c>
      <c r="B656" s="152" t="n"/>
      <c r="C656" s="152" t="n"/>
      <c r="D656" s="152" t="n"/>
      <c r="E656" s="150" t="n"/>
      <c r="F656" s="152" t="n"/>
      <c r="G656" s="152" t="n"/>
      <c r="H656" s="152" t="n"/>
      <c r="I656" s="152" t="n"/>
      <c r="J656" s="150" t="n"/>
      <c r="K656" s="150" t="n"/>
      <c r="L656" s="150" t="n"/>
      <c r="M656" s="152" t="n"/>
      <c r="N656" s="150" t="n"/>
      <c r="O656" s="150" t="n"/>
      <c r="P656" s="150" t="n"/>
      <c r="Q656" s="151" t="n"/>
      <c r="R656" s="150" t="n"/>
      <c r="S656" s="150" t="n"/>
      <c r="T656" s="150" t="n"/>
      <c r="U656" s="152" t="n"/>
      <c r="V656" s="150" t="n"/>
      <c r="W656" s="150" t="n"/>
      <c r="X656" s="150" t="n"/>
      <c r="Y656" s="150" t="n"/>
      <c r="Z656" s="150" t="n"/>
      <c r="AA656" s="150" t="n"/>
      <c r="AB656" s="150" t="n"/>
      <c r="AC656" s="150" t="n"/>
      <c r="AD656" s="150" t="n"/>
      <c r="AE656" s="150" t="n"/>
      <c r="AF656" s="150" t="n"/>
      <c r="AG656" s="147">
        <f>IF(OR(C656="",G656="",G656=0),"",IFERROR(INDEX(Lists!$K$2:$K$12,MATCH(C656,Lists!$I$2:$I$12,0)),"AUD"))</f>
        <v/>
      </c>
      <c r="AH656" s="147">
        <f>IF(OR(G656="",G656=0),"",IF(G656&lt;1,TEXT(G656*100,"0")&amp;IFERROR(INDEX(Lists!$U$2:$U$12,MATCH(C656,Lists!$I$2:$I$12,0)),"c"),IFERROR(INDEX(Lists!$L$2:$L$12,MATCH(C656,Lists!$I$2:$I$12,0)),"$")&amp;IF(G656=INT(G656),TEXT(G656,"0"),TEXT(G656,"0.00")))&amp;" "&amp;AG656)</f>
        <v/>
      </c>
      <c r="AI656" s="147">
        <f>IF(X656="","",X656*IFERROR(INDEX(Lists!$M$2:$M$12,MATCH(C656,Lists!$I$2:$I$12,0)),1)/Lists!$Q$2)</f>
        <v/>
      </c>
      <c r="AJ656" s="147">
        <f>IF(Y656="","",Y656*IFERROR(INDEX(Lists!$M$2:$M$12,MATCH(C656,Lists!$I$2:$I$12,0)),1)/Lists!$Q$2)</f>
        <v/>
      </c>
      <c r="AK656" s="105" t="n"/>
      <c r="AL656" s="105" t="n"/>
      <c r="AM656" s="105" t="n"/>
      <c r="AN656" s="105" t="n"/>
      <c r="AO656" s="106" t="n"/>
    </row>
    <row r="657" ht="18" customHeight="1" s="74">
      <c r="A657" s="147">
        <f>IF(OR(F657="",C657="",D657=""),"",IFERROR(INDEX(Lists!$J$2:$J$12,MATCH(C657,Lists!$I$2:$I$12,0)),"XX")&amp;"-"&amp;D657&amp;"-"&amp;TEXT(SUMPRODUCT(($C$2:C657=C657)*($D$2:D657=D657)),"0000"))</f>
        <v/>
      </c>
      <c r="B657" s="152" t="n"/>
      <c r="C657" s="152" t="n"/>
      <c r="D657" s="152" t="n"/>
      <c r="E657" s="150" t="n"/>
      <c r="F657" s="152" t="n"/>
      <c r="G657" s="152" t="n"/>
      <c r="H657" s="152" t="n"/>
      <c r="I657" s="152" t="n"/>
      <c r="J657" s="150" t="n"/>
      <c r="K657" s="150" t="n"/>
      <c r="L657" s="150" t="n"/>
      <c r="M657" s="152" t="n"/>
      <c r="N657" s="150" t="n"/>
      <c r="O657" s="150" t="n"/>
      <c r="P657" s="150" t="n"/>
      <c r="Q657" s="151" t="n"/>
      <c r="R657" s="150" t="n"/>
      <c r="S657" s="150" t="n"/>
      <c r="T657" s="150" t="n"/>
      <c r="U657" s="152" t="n"/>
      <c r="V657" s="150" t="n"/>
      <c r="W657" s="150" t="n"/>
      <c r="X657" s="150" t="n"/>
      <c r="Y657" s="150" t="n"/>
      <c r="Z657" s="150" t="n"/>
      <c r="AA657" s="150" t="n"/>
      <c r="AB657" s="150" t="n"/>
      <c r="AC657" s="150" t="n"/>
      <c r="AD657" s="150" t="n"/>
      <c r="AE657" s="150" t="n"/>
      <c r="AF657" s="150" t="n"/>
      <c r="AG657" s="147">
        <f>IF(OR(C657="",G657="",G657=0),"",IFERROR(INDEX(Lists!$K$2:$K$12,MATCH(C657,Lists!$I$2:$I$12,0)),"AUD"))</f>
        <v/>
      </c>
      <c r="AH657" s="147">
        <f>IF(OR(G657="",G657=0),"",IF(G657&lt;1,TEXT(G657*100,"0")&amp;IFERROR(INDEX(Lists!$U$2:$U$12,MATCH(C657,Lists!$I$2:$I$12,0)),"c"),IFERROR(INDEX(Lists!$L$2:$L$12,MATCH(C657,Lists!$I$2:$I$12,0)),"$")&amp;IF(G657=INT(G657),TEXT(G657,"0"),TEXT(G657,"0.00")))&amp;" "&amp;AG657)</f>
        <v/>
      </c>
      <c r="AI657" s="147">
        <f>IF(X657="","",X657*IFERROR(INDEX(Lists!$M$2:$M$12,MATCH(C657,Lists!$I$2:$I$12,0)),1)/Lists!$Q$2)</f>
        <v/>
      </c>
      <c r="AJ657" s="147">
        <f>IF(Y657="","",Y657*IFERROR(INDEX(Lists!$M$2:$M$12,MATCH(C657,Lists!$I$2:$I$12,0)),1)/Lists!$Q$2)</f>
        <v/>
      </c>
      <c r="AK657" s="105" t="n"/>
      <c r="AL657" s="105" t="n"/>
      <c r="AM657" s="105" t="n"/>
      <c r="AN657" s="105" t="n"/>
      <c r="AO657" s="106" t="n"/>
    </row>
    <row r="658" ht="18" customHeight="1" s="74">
      <c r="A658" s="147">
        <f>IF(OR(F658="",C658="",D658=""),"",IFERROR(INDEX(Lists!$J$2:$J$12,MATCH(C658,Lists!$I$2:$I$12,0)),"XX")&amp;"-"&amp;D658&amp;"-"&amp;TEXT(SUMPRODUCT(($C$2:C658=C658)*($D$2:D658=D658)),"0000"))</f>
        <v/>
      </c>
      <c r="B658" s="152" t="n"/>
      <c r="C658" s="152" t="n"/>
      <c r="D658" s="152" t="n"/>
      <c r="E658" s="150" t="n"/>
      <c r="F658" s="152" t="n"/>
      <c r="G658" s="152" t="n"/>
      <c r="H658" s="152" t="n"/>
      <c r="I658" s="152" t="n"/>
      <c r="J658" s="150" t="n"/>
      <c r="K658" s="150" t="n"/>
      <c r="L658" s="150" t="n"/>
      <c r="M658" s="152" t="n"/>
      <c r="N658" s="150" t="n"/>
      <c r="O658" s="150" t="n"/>
      <c r="P658" s="150" t="n"/>
      <c r="Q658" s="151" t="n"/>
      <c r="R658" s="150" t="n"/>
      <c r="S658" s="150" t="n"/>
      <c r="T658" s="150" t="n"/>
      <c r="U658" s="152" t="n"/>
      <c r="V658" s="150" t="n"/>
      <c r="W658" s="150" t="n"/>
      <c r="X658" s="150" t="n"/>
      <c r="Y658" s="150" t="n"/>
      <c r="Z658" s="150" t="n"/>
      <c r="AA658" s="150" t="n"/>
      <c r="AB658" s="150" t="n"/>
      <c r="AC658" s="150" t="n"/>
      <c r="AD658" s="150" t="n"/>
      <c r="AE658" s="150" t="n"/>
      <c r="AF658" s="150" t="n"/>
      <c r="AG658" s="147">
        <f>IF(OR(C658="",G658="",G658=0),"",IFERROR(INDEX(Lists!$K$2:$K$12,MATCH(C658,Lists!$I$2:$I$12,0)),"AUD"))</f>
        <v/>
      </c>
      <c r="AH658" s="147">
        <f>IF(OR(G658="",G658=0),"",IF(G658&lt;1,TEXT(G658*100,"0")&amp;IFERROR(INDEX(Lists!$U$2:$U$12,MATCH(C658,Lists!$I$2:$I$12,0)),"c"),IFERROR(INDEX(Lists!$L$2:$L$12,MATCH(C658,Lists!$I$2:$I$12,0)),"$")&amp;IF(G658=INT(G658),TEXT(G658,"0"),TEXT(G658,"0.00")))&amp;" "&amp;AG658)</f>
        <v/>
      </c>
      <c r="AI658" s="147">
        <f>IF(X658="","",X658*IFERROR(INDEX(Lists!$M$2:$M$12,MATCH(C658,Lists!$I$2:$I$12,0)),1)/Lists!$Q$2)</f>
        <v/>
      </c>
      <c r="AJ658" s="147">
        <f>IF(Y658="","",Y658*IFERROR(INDEX(Lists!$M$2:$M$12,MATCH(C658,Lists!$I$2:$I$12,0)),1)/Lists!$Q$2)</f>
        <v/>
      </c>
      <c r="AK658" s="105" t="n"/>
      <c r="AL658" s="105" t="n"/>
      <c r="AM658" s="105" t="n"/>
      <c r="AN658" s="105" t="n"/>
      <c r="AO658" s="106" t="n"/>
    </row>
    <row r="659" ht="18" customHeight="1" s="74">
      <c r="A659" s="147">
        <f>IF(OR(F659="",C659="",D659=""),"",IFERROR(INDEX(Lists!$J$2:$J$12,MATCH(C659,Lists!$I$2:$I$12,0)),"XX")&amp;"-"&amp;D659&amp;"-"&amp;TEXT(SUMPRODUCT(($C$2:C659=C659)*($D$2:D659=D659)),"0000"))</f>
        <v/>
      </c>
      <c r="B659" s="152" t="n"/>
      <c r="C659" s="152" t="n"/>
      <c r="D659" s="152" t="n"/>
      <c r="E659" s="150" t="n"/>
      <c r="F659" s="152" t="n"/>
      <c r="G659" s="152" t="n"/>
      <c r="H659" s="152" t="n"/>
      <c r="I659" s="152" t="n"/>
      <c r="J659" s="150" t="n"/>
      <c r="K659" s="150" t="n"/>
      <c r="L659" s="150" t="n"/>
      <c r="M659" s="152" t="n"/>
      <c r="N659" s="150" t="n"/>
      <c r="O659" s="150" t="n"/>
      <c r="P659" s="150" t="n"/>
      <c r="Q659" s="151" t="n"/>
      <c r="R659" s="150" t="n"/>
      <c r="S659" s="150" t="n"/>
      <c r="T659" s="150" t="n"/>
      <c r="U659" s="152" t="n"/>
      <c r="V659" s="150" t="n"/>
      <c r="W659" s="150" t="n"/>
      <c r="X659" s="150" t="n"/>
      <c r="Y659" s="150" t="n"/>
      <c r="Z659" s="150" t="n"/>
      <c r="AA659" s="150" t="n"/>
      <c r="AB659" s="150" t="n"/>
      <c r="AC659" s="150" t="n"/>
      <c r="AD659" s="150" t="n"/>
      <c r="AE659" s="150" t="n"/>
      <c r="AF659" s="150" t="n"/>
      <c r="AG659" s="147">
        <f>IF(OR(C659="",G659="",G659=0),"",IFERROR(INDEX(Lists!$K$2:$K$12,MATCH(C659,Lists!$I$2:$I$12,0)),"AUD"))</f>
        <v/>
      </c>
      <c r="AH659" s="147">
        <f>IF(OR(G659="",G659=0),"",IF(G659&lt;1,TEXT(G659*100,"0")&amp;IFERROR(INDEX(Lists!$U$2:$U$12,MATCH(C659,Lists!$I$2:$I$12,0)),"c"),IFERROR(INDEX(Lists!$L$2:$L$12,MATCH(C659,Lists!$I$2:$I$12,0)),"$")&amp;IF(G659=INT(G659),TEXT(G659,"0"),TEXT(G659,"0.00")))&amp;" "&amp;AG659)</f>
        <v/>
      </c>
      <c r="AI659" s="147">
        <f>IF(X659="","",X659*IFERROR(INDEX(Lists!$M$2:$M$12,MATCH(C659,Lists!$I$2:$I$12,0)),1)/Lists!$Q$2)</f>
        <v/>
      </c>
      <c r="AJ659" s="147">
        <f>IF(Y659="","",Y659*IFERROR(INDEX(Lists!$M$2:$M$12,MATCH(C659,Lists!$I$2:$I$12,0)),1)/Lists!$Q$2)</f>
        <v/>
      </c>
      <c r="AK659" s="105" t="n"/>
      <c r="AL659" s="105" t="n"/>
      <c r="AM659" s="105" t="n"/>
      <c r="AN659" s="105" t="n"/>
      <c r="AO659" s="106" t="n"/>
    </row>
    <row r="660" ht="18" customHeight="1" s="74">
      <c r="A660" s="147">
        <f>IF(OR(F660="",C660="",D660=""),"",IFERROR(INDEX(Lists!$J$2:$J$12,MATCH(C660,Lists!$I$2:$I$12,0)),"XX")&amp;"-"&amp;D660&amp;"-"&amp;TEXT(SUMPRODUCT(($C$2:C660=C660)*($D$2:D660=D660)),"0000"))</f>
        <v/>
      </c>
      <c r="B660" s="152" t="n"/>
      <c r="C660" s="152" t="n"/>
      <c r="D660" s="152" t="n"/>
      <c r="E660" s="150" t="n"/>
      <c r="F660" s="152" t="n"/>
      <c r="G660" s="152" t="n"/>
      <c r="H660" s="152" t="n"/>
      <c r="I660" s="152" t="n"/>
      <c r="J660" s="150" t="n"/>
      <c r="K660" s="150" t="n"/>
      <c r="L660" s="150" t="n"/>
      <c r="M660" s="152" t="n"/>
      <c r="N660" s="150" t="n"/>
      <c r="O660" s="150" t="n"/>
      <c r="P660" s="150" t="n"/>
      <c r="Q660" s="151" t="n"/>
      <c r="R660" s="150" t="n"/>
      <c r="S660" s="150" t="n"/>
      <c r="T660" s="150" t="n"/>
      <c r="U660" s="152" t="n"/>
      <c r="V660" s="150" t="n"/>
      <c r="W660" s="150" t="n"/>
      <c r="X660" s="150" t="n"/>
      <c r="Y660" s="150" t="n"/>
      <c r="Z660" s="150" t="n"/>
      <c r="AA660" s="150" t="n"/>
      <c r="AB660" s="150" t="n"/>
      <c r="AC660" s="150" t="n"/>
      <c r="AD660" s="150" t="n"/>
      <c r="AE660" s="150" t="n"/>
      <c r="AF660" s="150" t="n"/>
      <c r="AG660" s="147">
        <f>IF(OR(C660="",G660="",G660=0),"",IFERROR(INDEX(Lists!$K$2:$K$12,MATCH(C660,Lists!$I$2:$I$12,0)),"AUD"))</f>
        <v/>
      </c>
      <c r="AH660" s="147">
        <f>IF(OR(G660="",G660=0),"",IF(G660&lt;1,TEXT(G660*100,"0")&amp;IFERROR(INDEX(Lists!$U$2:$U$12,MATCH(C660,Lists!$I$2:$I$12,0)),"c"),IFERROR(INDEX(Lists!$L$2:$L$12,MATCH(C660,Lists!$I$2:$I$12,0)),"$")&amp;IF(G660=INT(G660),TEXT(G660,"0"),TEXT(G660,"0.00")))&amp;" "&amp;AG660)</f>
        <v/>
      </c>
      <c r="AI660" s="147">
        <f>IF(X660="","",X660*IFERROR(INDEX(Lists!$M$2:$M$12,MATCH(C660,Lists!$I$2:$I$12,0)),1)/Lists!$Q$2)</f>
        <v/>
      </c>
      <c r="AJ660" s="147">
        <f>IF(Y660="","",Y660*IFERROR(INDEX(Lists!$M$2:$M$12,MATCH(C660,Lists!$I$2:$I$12,0)),1)/Lists!$Q$2)</f>
        <v/>
      </c>
      <c r="AK660" s="105" t="n"/>
      <c r="AL660" s="105" t="n"/>
      <c r="AM660" s="105" t="n"/>
      <c r="AN660" s="105" t="n"/>
      <c r="AO660" s="106" t="n"/>
    </row>
    <row r="661" ht="18" customHeight="1" s="74">
      <c r="A661" s="147">
        <f>IF(OR(F661="",C661="",D661=""),"",IFERROR(INDEX(Lists!$J$2:$J$12,MATCH(C661,Lists!$I$2:$I$12,0)),"XX")&amp;"-"&amp;D661&amp;"-"&amp;TEXT(SUMPRODUCT(($C$2:C661=C661)*($D$2:D661=D661)),"0000"))</f>
        <v/>
      </c>
      <c r="B661" s="152" t="n"/>
      <c r="C661" s="152" t="n"/>
      <c r="D661" s="152" t="n"/>
      <c r="E661" s="150" t="n"/>
      <c r="F661" s="152" t="n"/>
      <c r="G661" s="152" t="n"/>
      <c r="H661" s="152" t="n"/>
      <c r="I661" s="152" t="n"/>
      <c r="J661" s="150" t="n"/>
      <c r="K661" s="150" t="n"/>
      <c r="L661" s="150" t="n"/>
      <c r="M661" s="152" t="n"/>
      <c r="N661" s="150" t="n"/>
      <c r="O661" s="150" t="n"/>
      <c r="P661" s="150" t="n"/>
      <c r="Q661" s="151" t="n"/>
      <c r="R661" s="150" t="n"/>
      <c r="S661" s="150" t="n"/>
      <c r="T661" s="150" t="n"/>
      <c r="U661" s="152" t="n"/>
      <c r="V661" s="150" t="n"/>
      <c r="W661" s="150" t="n"/>
      <c r="X661" s="150" t="n"/>
      <c r="Y661" s="150" t="n"/>
      <c r="Z661" s="150" t="n"/>
      <c r="AA661" s="150" t="n"/>
      <c r="AB661" s="150" t="n"/>
      <c r="AC661" s="150" t="n"/>
      <c r="AD661" s="150" t="n"/>
      <c r="AE661" s="150" t="n"/>
      <c r="AF661" s="150" t="n"/>
      <c r="AG661" s="147">
        <f>IF(OR(C661="",G661="",G661=0),"",IFERROR(INDEX(Lists!$K$2:$K$12,MATCH(C661,Lists!$I$2:$I$12,0)),"AUD"))</f>
        <v/>
      </c>
      <c r="AH661" s="147">
        <f>IF(OR(G661="",G661=0),"",IF(G661&lt;1,TEXT(G661*100,"0")&amp;IFERROR(INDEX(Lists!$U$2:$U$12,MATCH(C661,Lists!$I$2:$I$12,0)),"c"),IFERROR(INDEX(Lists!$L$2:$L$12,MATCH(C661,Lists!$I$2:$I$12,0)),"$")&amp;IF(G661=INT(G661),TEXT(G661,"0"),TEXT(G661,"0.00")))&amp;" "&amp;AG661)</f>
        <v/>
      </c>
      <c r="AI661" s="147">
        <f>IF(X661="","",X661*IFERROR(INDEX(Lists!$M$2:$M$12,MATCH(C661,Lists!$I$2:$I$12,0)),1)/Lists!$Q$2)</f>
        <v/>
      </c>
      <c r="AJ661" s="147">
        <f>IF(Y661="","",Y661*IFERROR(INDEX(Lists!$M$2:$M$12,MATCH(C661,Lists!$I$2:$I$12,0)),1)/Lists!$Q$2)</f>
        <v/>
      </c>
      <c r="AK661" s="105" t="n"/>
      <c r="AL661" s="105" t="n"/>
      <c r="AM661" s="105" t="n"/>
      <c r="AN661" s="105" t="n"/>
      <c r="AO661" s="106" t="n"/>
    </row>
    <row r="662" ht="18" customHeight="1" s="74">
      <c r="A662" s="147">
        <f>IF(OR(F662="",C662="",D662=""),"",IFERROR(INDEX(Lists!$J$2:$J$12,MATCH(C662,Lists!$I$2:$I$12,0)),"XX")&amp;"-"&amp;D662&amp;"-"&amp;TEXT(SUMPRODUCT(($C$2:C662=C662)*($D$2:D662=D662)),"0000"))</f>
        <v/>
      </c>
      <c r="B662" s="152" t="n"/>
      <c r="C662" s="152" t="n"/>
      <c r="D662" s="152" t="n"/>
      <c r="E662" s="150" t="n"/>
      <c r="F662" s="152" t="n"/>
      <c r="G662" s="152" t="n"/>
      <c r="H662" s="152" t="n"/>
      <c r="I662" s="152" t="n"/>
      <c r="J662" s="150" t="n"/>
      <c r="K662" s="150" t="n"/>
      <c r="L662" s="150" t="n"/>
      <c r="M662" s="152" t="n"/>
      <c r="N662" s="150" t="n"/>
      <c r="O662" s="150" t="n"/>
      <c r="P662" s="150" t="n"/>
      <c r="Q662" s="151" t="n"/>
      <c r="R662" s="150" t="n"/>
      <c r="S662" s="150" t="n"/>
      <c r="T662" s="150" t="n"/>
      <c r="U662" s="152" t="n"/>
      <c r="V662" s="150" t="n"/>
      <c r="W662" s="150" t="n"/>
      <c r="X662" s="150" t="n"/>
      <c r="Y662" s="150" t="n"/>
      <c r="Z662" s="150" t="n"/>
      <c r="AA662" s="150" t="n"/>
      <c r="AB662" s="150" t="n"/>
      <c r="AC662" s="150" t="n"/>
      <c r="AD662" s="150" t="n"/>
      <c r="AE662" s="150" t="n"/>
      <c r="AF662" s="150" t="n"/>
      <c r="AG662" s="147">
        <f>IF(OR(C662="",G662="",G662=0),"",IFERROR(INDEX(Lists!$K$2:$K$12,MATCH(C662,Lists!$I$2:$I$12,0)),"AUD"))</f>
        <v/>
      </c>
      <c r="AH662" s="147">
        <f>IF(OR(G662="",G662=0),"",IF(G662&lt;1,TEXT(G662*100,"0")&amp;IFERROR(INDEX(Lists!$U$2:$U$12,MATCH(C662,Lists!$I$2:$I$12,0)),"c"),IFERROR(INDEX(Lists!$L$2:$L$12,MATCH(C662,Lists!$I$2:$I$12,0)),"$")&amp;IF(G662=INT(G662),TEXT(G662,"0"),TEXT(G662,"0.00")))&amp;" "&amp;AG662)</f>
        <v/>
      </c>
      <c r="AI662" s="147">
        <f>IF(X662="","",X662*IFERROR(INDEX(Lists!$M$2:$M$12,MATCH(C662,Lists!$I$2:$I$12,0)),1)/Lists!$Q$2)</f>
        <v/>
      </c>
      <c r="AJ662" s="147">
        <f>IF(Y662="","",Y662*IFERROR(INDEX(Lists!$M$2:$M$12,MATCH(C662,Lists!$I$2:$I$12,0)),1)/Lists!$Q$2)</f>
        <v/>
      </c>
      <c r="AK662" s="105" t="n"/>
      <c r="AL662" s="105" t="n"/>
      <c r="AM662" s="105" t="n"/>
      <c r="AN662" s="105" t="n"/>
      <c r="AO662" s="106" t="n"/>
    </row>
    <row r="663" ht="18" customHeight="1" s="74">
      <c r="A663" s="147">
        <f>IF(OR(F663="",C663="",D663=""),"",IFERROR(INDEX(Lists!$J$2:$J$12,MATCH(C663,Lists!$I$2:$I$12,0)),"XX")&amp;"-"&amp;D663&amp;"-"&amp;TEXT(SUMPRODUCT(($C$2:C663=C663)*($D$2:D663=D663)),"0000"))</f>
        <v/>
      </c>
      <c r="B663" s="152" t="n"/>
      <c r="C663" s="152" t="n"/>
      <c r="D663" s="152" t="n"/>
      <c r="E663" s="150" t="n"/>
      <c r="F663" s="152" t="n"/>
      <c r="G663" s="152" t="n"/>
      <c r="H663" s="152" t="n"/>
      <c r="I663" s="152" t="n"/>
      <c r="J663" s="150" t="n"/>
      <c r="K663" s="150" t="n"/>
      <c r="L663" s="150" t="n"/>
      <c r="M663" s="152" t="n"/>
      <c r="N663" s="150" t="n"/>
      <c r="O663" s="150" t="n"/>
      <c r="P663" s="150" t="n"/>
      <c r="Q663" s="151" t="n"/>
      <c r="R663" s="150" t="n"/>
      <c r="S663" s="150" t="n"/>
      <c r="T663" s="150" t="n"/>
      <c r="U663" s="152" t="n"/>
      <c r="V663" s="150" t="n"/>
      <c r="W663" s="150" t="n"/>
      <c r="X663" s="150" t="n"/>
      <c r="Y663" s="150" t="n"/>
      <c r="Z663" s="150" t="n"/>
      <c r="AA663" s="150" t="n"/>
      <c r="AB663" s="150" t="n"/>
      <c r="AC663" s="150" t="n"/>
      <c r="AD663" s="150" t="n"/>
      <c r="AE663" s="150" t="n"/>
      <c r="AF663" s="150" t="n"/>
      <c r="AG663" s="147">
        <f>IF(OR(C663="",G663="",G663=0),"",IFERROR(INDEX(Lists!$K$2:$K$12,MATCH(C663,Lists!$I$2:$I$12,0)),"AUD"))</f>
        <v/>
      </c>
      <c r="AH663" s="147">
        <f>IF(OR(G663="",G663=0),"",IF(G663&lt;1,TEXT(G663*100,"0")&amp;IFERROR(INDEX(Lists!$U$2:$U$12,MATCH(C663,Lists!$I$2:$I$12,0)),"c"),IFERROR(INDEX(Lists!$L$2:$L$12,MATCH(C663,Lists!$I$2:$I$12,0)),"$")&amp;IF(G663=INT(G663),TEXT(G663,"0"),TEXT(G663,"0.00")))&amp;" "&amp;AG663)</f>
        <v/>
      </c>
      <c r="AI663" s="147">
        <f>IF(X663="","",X663*IFERROR(INDEX(Lists!$M$2:$M$12,MATCH(C663,Lists!$I$2:$I$12,0)),1)/Lists!$Q$2)</f>
        <v/>
      </c>
      <c r="AJ663" s="147">
        <f>IF(Y663="","",Y663*IFERROR(INDEX(Lists!$M$2:$M$12,MATCH(C663,Lists!$I$2:$I$12,0)),1)/Lists!$Q$2)</f>
        <v/>
      </c>
      <c r="AK663" s="105" t="n"/>
      <c r="AL663" s="105" t="n"/>
      <c r="AM663" s="105" t="n"/>
      <c r="AN663" s="105" t="n"/>
      <c r="AO663" s="106" t="n"/>
    </row>
    <row r="664" ht="18" customHeight="1" s="74">
      <c r="A664" s="147">
        <f>IF(OR(F664="",C664="",D664=""),"",IFERROR(INDEX(Lists!$J$2:$J$12,MATCH(C664,Lists!$I$2:$I$12,0)),"XX")&amp;"-"&amp;D664&amp;"-"&amp;TEXT(SUMPRODUCT(($C$2:C664=C664)*($D$2:D664=D664)),"0000"))</f>
        <v/>
      </c>
      <c r="B664" s="152" t="n"/>
      <c r="C664" s="152" t="n"/>
      <c r="D664" s="152" t="n"/>
      <c r="E664" s="150" t="n"/>
      <c r="F664" s="152" t="n"/>
      <c r="G664" s="152" t="n"/>
      <c r="H664" s="152" t="n"/>
      <c r="I664" s="152" t="n"/>
      <c r="J664" s="150" t="n"/>
      <c r="K664" s="150" t="n"/>
      <c r="L664" s="150" t="n"/>
      <c r="M664" s="152" t="n"/>
      <c r="N664" s="150" t="n"/>
      <c r="O664" s="150" t="n"/>
      <c r="P664" s="150" t="n"/>
      <c r="Q664" s="151" t="n"/>
      <c r="R664" s="150" t="n"/>
      <c r="S664" s="150" t="n"/>
      <c r="T664" s="150" t="n"/>
      <c r="U664" s="152" t="n"/>
      <c r="V664" s="150" t="n"/>
      <c r="W664" s="150" t="n"/>
      <c r="X664" s="150" t="n"/>
      <c r="Y664" s="150" t="n"/>
      <c r="Z664" s="150" t="n"/>
      <c r="AA664" s="150" t="n"/>
      <c r="AB664" s="150" t="n"/>
      <c r="AC664" s="150" t="n"/>
      <c r="AD664" s="150" t="n"/>
      <c r="AE664" s="150" t="n"/>
      <c r="AF664" s="150" t="n"/>
      <c r="AG664" s="147">
        <f>IF(OR(C664="",G664="",G664=0),"",IFERROR(INDEX(Lists!$K$2:$K$12,MATCH(C664,Lists!$I$2:$I$12,0)),"AUD"))</f>
        <v/>
      </c>
      <c r="AH664" s="147">
        <f>IF(OR(G664="",G664=0),"",IF(G664&lt;1,TEXT(G664*100,"0")&amp;IFERROR(INDEX(Lists!$U$2:$U$12,MATCH(C664,Lists!$I$2:$I$12,0)),"c"),IFERROR(INDEX(Lists!$L$2:$L$12,MATCH(C664,Lists!$I$2:$I$12,0)),"$")&amp;IF(G664=INT(G664),TEXT(G664,"0"),TEXT(G664,"0.00")))&amp;" "&amp;AG664)</f>
        <v/>
      </c>
      <c r="AI664" s="147">
        <f>IF(X664="","",X664*IFERROR(INDEX(Lists!$M$2:$M$12,MATCH(C664,Lists!$I$2:$I$12,0)),1)/Lists!$Q$2)</f>
        <v/>
      </c>
      <c r="AJ664" s="147">
        <f>IF(Y664="","",Y664*IFERROR(INDEX(Lists!$M$2:$M$12,MATCH(C664,Lists!$I$2:$I$12,0)),1)/Lists!$Q$2)</f>
        <v/>
      </c>
      <c r="AK664" s="105" t="n"/>
      <c r="AL664" s="105" t="n"/>
      <c r="AM664" s="105" t="n"/>
      <c r="AN664" s="105" t="n"/>
      <c r="AO664" s="106" t="n"/>
    </row>
    <row r="665" ht="18" customHeight="1" s="74">
      <c r="A665" s="147">
        <f>IF(OR(F665="",C665="",D665=""),"",IFERROR(INDEX(Lists!$J$2:$J$12,MATCH(C665,Lists!$I$2:$I$12,0)),"XX")&amp;"-"&amp;D665&amp;"-"&amp;TEXT(SUMPRODUCT(($C$2:C665=C665)*($D$2:D665=D665)),"0000"))</f>
        <v/>
      </c>
      <c r="B665" s="152" t="n"/>
      <c r="C665" s="152" t="n"/>
      <c r="D665" s="152" t="n"/>
      <c r="E665" s="150" t="n"/>
      <c r="F665" s="152" t="n"/>
      <c r="G665" s="152" t="n"/>
      <c r="H665" s="152" t="n"/>
      <c r="I665" s="152" t="n"/>
      <c r="J665" s="150" t="n"/>
      <c r="K665" s="150" t="n"/>
      <c r="L665" s="150" t="n"/>
      <c r="M665" s="152" t="n"/>
      <c r="N665" s="150" t="n"/>
      <c r="O665" s="150" t="n"/>
      <c r="P665" s="150" t="n"/>
      <c r="Q665" s="151" t="n"/>
      <c r="R665" s="150" t="n"/>
      <c r="S665" s="150" t="n"/>
      <c r="T665" s="150" t="n"/>
      <c r="U665" s="152" t="n"/>
      <c r="V665" s="150" t="n"/>
      <c r="W665" s="150" t="n"/>
      <c r="X665" s="150" t="n"/>
      <c r="Y665" s="150" t="n"/>
      <c r="Z665" s="150" t="n"/>
      <c r="AA665" s="150" t="n"/>
      <c r="AB665" s="150" t="n"/>
      <c r="AC665" s="150" t="n"/>
      <c r="AD665" s="150" t="n"/>
      <c r="AE665" s="150" t="n"/>
      <c r="AF665" s="150" t="n"/>
      <c r="AG665" s="147">
        <f>IF(OR(C665="",G665="",G665=0),"",IFERROR(INDEX(Lists!$K$2:$K$12,MATCH(C665,Lists!$I$2:$I$12,0)),"AUD"))</f>
        <v/>
      </c>
      <c r="AH665" s="147">
        <f>IF(OR(G665="",G665=0),"",IF(G665&lt;1,TEXT(G665*100,"0")&amp;IFERROR(INDEX(Lists!$U$2:$U$12,MATCH(C665,Lists!$I$2:$I$12,0)),"c"),IFERROR(INDEX(Lists!$L$2:$L$12,MATCH(C665,Lists!$I$2:$I$12,0)),"$")&amp;IF(G665=INT(G665),TEXT(G665,"0"),TEXT(G665,"0.00")))&amp;" "&amp;AG665)</f>
        <v/>
      </c>
      <c r="AI665" s="147">
        <f>IF(X665="","",X665*IFERROR(INDEX(Lists!$M$2:$M$12,MATCH(C665,Lists!$I$2:$I$12,0)),1)/Lists!$Q$2)</f>
        <v/>
      </c>
      <c r="AJ665" s="147">
        <f>IF(Y665="","",Y665*IFERROR(INDEX(Lists!$M$2:$M$12,MATCH(C665,Lists!$I$2:$I$12,0)),1)/Lists!$Q$2)</f>
        <v/>
      </c>
      <c r="AK665" s="105" t="n"/>
      <c r="AL665" s="105" t="n"/>
      <c r="AM665" s="105" t="n"/>
      <c r="AN665" s="105" t="n"/>
      <c r="AO665" s="106" t="n"/>
    </row>
    <row r="666" ht="18" customHeight="1" s="74">
      <c r="A666" s="147">
        <f>IF(OR(F666="",C666="",D666=""),"",IFERROR(INDEX(Lists!$J$2:$J$12,MATCH(C666,Lists!$I$2:$I$12,0)),"XX")&amp;"-"&amp;D666&amp;"-"&amp;TEXT(SUMPRODUCT(($C$2:C666=C666)*($D$2:D666=D666)),"0000"))</f>
        <v/>
      </c>
      <c r="B666" s="152" t="n"/>
      <c r="C666" s="152" t="n"/>
      <c r="D666" s="152" t="n"/>
      <c r="E666" s="150" t="n"/>
      <c r="F666" s="152" t="n"/>
      <c r="G666" s="152" t="n"/>
      <c r="H666" s="152" t="n"/>
      <c r="I666" s="152" t="n"/>
      <c r="J666" s="150" t="n"/>
      <c r="K666" s="150" t="n"/>
      <c r="L666" s="150" t="n"/>
      <c r="M666" s="152" t="n"/>
      <c r="N666" s="150" t="n"/>
      <c r="O666" s="150" t="n"/>
      <c r="P666" s="150" t="n"/>
      <c r="Q666" s="151" t="n"/>
      <c r="R666" s="150" t="n"/>
      <c r="S666" s="150" t="n"/>
      <c r="T666" s="150" t="n"/>
      <c r="U666" s="152" t="n"/>
      <c r="V666" s="150" t="n"/>
      <c r="W666" s="150" t="n"/>
      <c r="X666" s="150" t="n"/>
      <c r="Y666" s="150" t="n"/>
      <c r="Z666" s="150" t="n"/>
      <c r="AA666" s="150" t="n"/>
      <c r="AB666" s="150" t="n"/>
      <c r="AC666" s="150" t="n"/>
      <c r="AD666" s="150" t="n"/>
      <c r="AE666" s="150" t="n"/>
      <c r="AF666" s="150" t="n"/>
      <c r="AG666" s="147">
        <f>IF(OR(C666="",G666="",G666=0),"",IFERROR(INDEX(Lists!$K$2:$K$12,MATCH(C666,Lists!$I$2:$I$12,0)),"AUD"))</f>
        <v/>
      </c>
      <c r="AH666" s="147">
        <f>IF(OR(G666="",G666=0),"",IF(G666&lt;1,TEXT(G666*100,"0")&amp;IFERROR(INDEX(Lists!$U$2:$U$12,MATCH(C666,Lists!$I$2:$I$12,0)),"c"),IFERROR(INDEX(Lists!$L$2:$L$12,MATCH(C666,Lists!$I$2:$I$12,0)),"$")&amp;IF(G666=INT(G666),TEXT(G666,"0"),TEXT(G666,"0.00")))&amp;" "&amp;AG666)</f>
        <v/>
      </c>
      <c r="AI666" s="147">
        <f>IF(X666="","",X666*IFERROR(INDEX(Lists!$M$2:$M$12,MATCH(C666,Lists!$I$2:$I$12,0)),1)/Lists!$Q$2)</f>
        <v/>
      </c>
      <c r="AJ666" s="147">
        <f>IF(Y666="","",Y666*IFERROR(INDEX(Lists!$M$2:$M$12,MATCH(C666,Lists!$I$2:$I$12,0)),1)/Lists!$Q$2)</f>
        <v/>
      </c>
      <c r="AK666" s="105" t="n"/>
      <c r="AL666" s="105" t="n"/>
      <c r="AM666" s="105" t="n"/>
      <c r="AN666" s="105" t="n"/>
      <c r="AO666" s="106" t="n"/>
    </row>
    <row r="667" ht="18" customHeight="1" s="74">
      <c r="A667" s="147">
        <f>IF(OR(F667="",C667="",D667=""),"",IFERROR(INDEX(Lists!$J$2:$J$12,MATCH(C667,Lists!$I$2:$I$12,0)),"XX")&amp;"-"&amp;D667&amp;"-"&amp;TEXT(SUMPRODUCT(($C$2:C667=C667)*($D$2:D667=D667)),"0000"))</f>
        <v/>
      </c>
      <c r="B667" s="152" t="n"/>
      <c r="C667" s="152" t="n"/>
      <c r="D667" s="152" t="n"/>
      <c r="E667" s="150" t="n"/>
      <c r="F667" s="152" t="n"/>
      <c r="G667" s="152" t="n"/>
      <c r="H667" s="152" t="n"/>
      <c r="I667" s="152" t="n"/>
      <c r="J667" s="150" t="n"/>
      <c r="K667" s="150" t="n"/>
      <c r="L667" s="150" t="n"/>
      <c r="M667" s="152" t="n"/>
      <c r="N667" s="150" t="n"/>
      <c r="O667" s="150" t="n"/>
      <c r="P667" s="150" t="n"/>
      <c r="Q667" s="151" t="n"/>
      <c r="R667" s="150" t="n"/>
      <c r="S667" s="150" t="n"/>
      <c r="T667" s="150" t="n"/>
      <c r="U667" s="152" t="n"/>
      <c r="V667" s="150" t="n"/>
      <c r="W667" s="150" t="n"/>
      <c r="X667" s="150" t="n"/>
      <c r="Y667" s="150" t="n"/>
      <c r="Z667" s="150" t="n"/>
      <c r="AA667" s="150" t="n"/>
      <c r="AB667" s="150" t="n"/>
      <c r="AC667" s="150" t="n"/>
      <c r="AD667" s="150" t="n"/>
      <c r="AE667" s="150" t="n"/>
      <c r="AF667" s="150" t="n"/>
      <c r="AG667" s="147">
        <f>IF(OR(C667="",G667="",G667=0),"",IFERROR(INDEX(Lists!$K$2:$K$12,MATCH(C667,Lists!$I$2:$I$12,0)),"AUD"))</f>
        <v/>
      </c>
      <c r="AH667" s="147">
        <f>IF(OR(G667="",G667=0),"",IF(G667&lt;1,TEXT(G667*100,"0")&amp;IFERROR(INDEX(Lists!$U$2:$U$12,MATCH(C667,Lists!$I$2:$I$12,0)),"c"),IFERROR(INDEX(Lists!$L$2:$L$12,MATCH(C667,Lists!$I$2:$I$12,0)),"$")&amp;IF(G667=INT(G667),TEXT(G667,"0"),TEXT(G667,"0.00")))&amp;" "&amp;AG667)</f>
        <v/>
      </c>
      <c r="AI667" s="147">
        <f>IF(X667="","",X667*IFERROR(INDEX(Lists!$M$2:$M$12,MATCH(C667,Lists!$I$2:$I$12,0)),1)/Lists!$Q$2)</f>
        <v/>
      </c>
      <c r="AJ667" s="147">
        <f>IF(Y667="","",Y667*IFERROR(INDEX(Lists!$M$2:$M$12,MATCH(C667,Lists!$I$2:$I$12,0)),1)/Lists!$Q$2)</f>
        <v/>
      </c>
      <c r="AK667" s="105" t="n"/>
      <c r="AL667" s="105" t="n"/>
      <c r="AM667" s="105" t="n"/>
      <c r="AN667" s="105" t="n"/>
      <c r="AO667" s="106" t="n"/>
    </row>
    <row r="668" ht="18" customHeight="1" s="74">
      <c r="A668" s="147">
        <f>IF(OR(F668="",C668="",D668=""),"",IFERROR(INDEX(Lists!$J$2:$J$12,MATCH(C668,Lists!$I$2:$I$12,0)),"XX")&amp;"-"&amp;D668&amp;"-"&amp;TEXT(SUMPRODUCT(($C$2:C668=C668)*($D$2:D668=D668)),"0000"))</f>
        <v/>
      </c>
      <c r="B668" s="152" t="n"/>
      <c r="C668" s="152" t="n"/>
      <c r="D668" s="152" t="n"/>
      <c r="E668" s="150" t="n"/>
      <c r="F668" s="152" t="n"/>
      <c r="G668" s="152" t="n"/>
      <c r="H668" s="152" t="n"/>
      <c r="I668" s="152" t="n"/>
      <c r="J668" s="150" t="n"/>
      <c r="K668" s="150" t="n"/>
      <c r="L668" s="150" t="n"/>
      <c r="M668" s="152" t="n"/>
      <c r="N668" s="150" t="n"/>
      <c r="O668" s="150" t="n"/>
      <c r="P668" s="150" t="n"/>
      <c r="Q668" s="151" t="n"/>
      <c r="R668" s="150" t="n"/>
      <c r="S668" s="150" t="n"/>
      <c r="T668" s="150" t="n"/>
      <c r="U668" s="152" t="n"/>
      <c r="V668" s="150" t="n"/>
      <c r="W668" s="150" t="n"/>
      <c r="X668" s="150" t="n"/>
      <c r="Y668" s="150" t="n"/>
      <c r="Z668" s="150" t="n"/>
      <c r="AA668" s="150" t="n"/>
      <c r="AB668" s="150" t="n"/>
      <c r="AC668" s="150" t="n"/>
      <c r="AD668" s="150" t="n"/>
      <c r="AE668" s="150" t="n"/>
      <c r="AF668" s="150" t="n"/>
      <c r="AG668" s="147">
        <f>IF(OR(C668="",G668="",G668=0),"",IFERROR(INDEX(Lists!$K$2:$K$12,MATCH(C668,Lists!$I$2:$I$12,0)),"AUD"))</f>
        <v/>
      </c>
      <c r="AH668" s="147">
        <f>IF(OR(G668="",G668=0),"",IF(G668&lt;1,TEXT(G668*100,"0")&amp;IFERROR(INDEX(Lists!$U$2:$U$12,MATCH(C668,Lists!$I$2:$I$12,0)),"c"),IFERROR(INDEX(Lists!$L$2:$L$12,MATCH(C668,Lists!$I$2:$I$12,0)),"$")&amp;IF(G668=INT(G668),TEXT(G668,"0"),TEXT(G668,"0.00")))&amp;" "&amp;AG668)</f>
        <v/>
      </c>
      <c r="AI668" s="147">
        <f>IF(X668="","",X668*IFERROR(INDEX(Lists!$M$2:$M$12,MATCH(C668,Lists!$I$2:$I$12,0)),1)/Lists!$Q$2)</f>
        <v/>
      </c>
      <c r="AJ668" s="147">
        <f>IF(Y668="","",Y668*IFERROR(INDEX(Lists!$M$2:$M$12,MATCH(C668,Lists!$I$2:$I$12,0)),1)/Lists!$Q$2)</f>
        <v/>
      </c>
      <c r="AK668" s="105" t="n"/>
      <c r="AL668" s="105" t="n"/>
      <c r="AM668" s="105" t="n"/>
      <c r="AN668" s="105" t="n"/>
      <c r="AO668" s="106" t="n"/>
    </row>
    <row r="669" ht="18" customHeight="1" s="74">
      <c r="A669" s="147">
        <f>IF(OR(F669="",C669="",D669=""),"",IFERROR(INDEX(Lists!$J$2:$J$12,MATCH(C669,Lists!$I$2:$I$12,0)),"XX")&amp;"-"&amp;D669&amp;"-"&amp;TEXT(SUMPRODUCT(($C$2:C669=C669)*($D$2:D669=D669)),"0000"))</f>
        <v/>
      </c>
      <c r="B669" s="152" t="n"/>
      <c r="C669" s="152" t="n"/>
      <c r="D669" s="152" t="n"/>
      <c r="E669" s="150" t="n"/>
      <c r="F669" s="152" t="n"/>
      <c r="G669" s="152" t="n"/>
      <c r="H669" s="152" t="n"/>
      <c r="I669" s="152" t="n"/>
      <c r="J669" s="150" t="n"/>
      <c r="K669" s="150" t="n"/>
      <c r="L669" s="150" t="n"/>
      <c r="M669" s="152" t="n"/>
      <c r="N669" s="150" t="n"/>
      <c r="O669" s="150" t="n"/>
      <c r="P669" s="150" t="n"/>
      <c r="Q669" s="151" t="n"/>
      <c r="R669" s="150" t="n"/>
      <c r="S669" s="150" t="n"/>
      <c r="T669" s="150" t="n"/>
      <c r="U669" s="152" t="n"/>
      <c r="V669" s="150" t="n"/>
      <c r="W669" s="150" t="n"/>
      <c r="X669" s="150" t="n"/>
      <c r="Y669" s="150" t="n"/>
      <c r="Z669" s="150" t="n"/>
      <c r="AA669" s="150" t="n"/>
      <c r="AB669" s="150" t="n"/>
      <c r="AC669" s="150" t="n"/>
      <c r="AD669" s="150" t="n"/>
      <c r="AE669" s="150" t="n"/>
      <c r="AF669" s="150" t="n"/>
      <c r="AG669" s="147">
        <f>IF(OR(C669="",G669="",G669=0),"",IFERROR(INDEX(Lists!$K$2:$K$12,MATCH(C669,Lists!$I$2:$I$12,0)),"AUD"))</f>
        <v/>
      </c>
      <c r="AH669" s="147">
        <f>IF(OR(G669="",G669=0),"",IF(G669&lt;1,TEXT(G669*100,"0")&amp;IFERROR(INDEX(Lists!$U$2:$U$12,MATCH(C669,Lists!$I$2:$I$12,0)),"c"),IFERROR(INDEX(Lists!$L$2:$L$12,MATCH(C669,Lists!$I$2:$I$12,0)),"$")&amp;IF(G669=INT(G669),TEXT(G669,"0"),TEXT(G669,"0.00")))&amp;" "&amp;AG669)</f>
        <v/>
      </c>
      <c r="AI669" s="147">
        <f>IF(X669="","",X669*IFERROR(INDEX(Lists!$M$2:$M$12,MATCH(C669,Lists!$I$2:$I$12,0)),1)/Lists!$Q$2)</f>
        <v/>
      </c>
      <c r="AJ669" s="147">
        <f>IF(Y669="","",Y669*IFERROR(INDEX(Lists!$M$2:$M$12,MATCH(C669,Lists!$I$2:$I$12,0)),1)/Lists!$Q$2)</f>
        <v/>
      </c>
      <c r="AK669" s="105" t="n"/>
      <c r="AL669" s="105" t="n"/>
      <c r="AM669" s="105" t="n"/>
      <c r="AN669" s="105" t="n"/>
      <c r="AO669" s="106" t="n"/>
    </row>
    <row r="670" ht="18" customHeight="1" s="74">
      <c r="A670" s="147">
        <f>IF(OR(F670="",C670="",D670=""),"",IFERROR(INDEX(Lists!$J$2:$J$12,MATCH(C670,Lists!$I$2:$I$12,0)),"XX")&amp;"-"&amp;D670&amp;"-"&amp;TEXT(SUMPRODUCT(($C$2:C670=C670)*($D$2:D670=D670)),"0000"))</f>
        <v/>
      </c>
      <c r="B670" s="152" t="n"/>
      <c r="C670" s="152" t="n"/>
      <c r="D670" s="152" t="n"/>
      <c r="E670" s="150" t="n"/>
      <c r="F670" s="152" t="n"/>
      <c r="G670" s="152" t="n"/>
      <c r="H670" s="152" t="n"/>
      <c r="I670" s="152" t="n"/>
      <c r="J670" s="150" t="n"/>
      <c r="K670" s="150" t="n"/>
      <c r="L670" s="150" t="n"/>
      <c r="M670" s="152" t="n"/>
      <c r="N670" s="150" t="n"/>
      <c r="O670" s="150" t="n"/>
      <c r="P670" s="150" t="n"/>
      <c r="Q670" s="151" t="n"/>
      <c r="R670" s="150" t="n"/>
      <c r="S670" s="150" t="n"/>
      <c r="T670" s="150" t="n"/>
      <c r="U670" s="152" t="n"/>
      <c r="V670" s="150" t="n"/>
      <c r="W670" s="150" t="n"/>
      <c r="X670" s="150" t="n"/>
      <c r="Y670" s="150" t="n"/>
      <c r="Z670" s="150" t="n"/>
      <c r="AA670" s="150" t="n"/>
      <c r="AB670" s="150" t="n"/>
      <c r="AC670" s="150" t="n"/>
      <c r="AD670" s="150" t="n"/>
      <c r="AE670" s="150" t="n"/>
      <c r="AF670" s="150" t="n"/>
      <c r="AG670" s="147">
        <f>IF(OR(C670="",G670="",G670=0),"",IFERROR(INDEX(Lists!$K$2:$K$12,MATCH(C670,Lists!$I$2:$I$12,0)),"AUD"))</f>
        <v/>
      </c>
      <c r="AH670" s="147">
        <f>IF(OR(G670="",G670=0),"",IF(G670&lt;1,TEXT(G670*100,"0")&amp;IFERROR(INDEX(Lists!$U$2:$U$12,MATCH(C670,Lists!$I$2:$I$12,0)),"c"),IFERROR(INDEX(Lists!$L$2:$L$12,MATCH(C670,Lists!$I$2:$I$12,0)),"$")&amp;IF(G670=INT(G670),TEXT(G670,"0"),TEXT(G670,"0.00")))&amp;" "&amp;AG670)</f>
        <v/>
      </c>
      <c r="AI670" s="147">
        <f>IF(X670="","",X670*IFERROR(INDEX(Lists!$M$2:$M$12,MATCH(C670,Lists!$I$2:$I$12,0)),1)/Lists!$Q$2)</f>
        <v/>
      </c>
      <c r="AJ670" s="147">
        <f>IF(Y670="","",Y670*IFERROR(INDEX(Lists!$M$2:$M$12,MATCH(C670,Lists!$I$2:$I$12,0)),1)/Lists!$Q$2)</f>
        <v/>
      </c>
      <c r="AK670" s="105" t="n"/>
      <c r="AL670" s="105" t="n"/>
      <c r="AM670" s="105" t="n"/>
      <c r="AN670" s="105" t="n"/>
      <c r="AO670" s="106" t="n"/>
    </row>
    <row r="671" ht="18" customHeight="1" s="74">
      <c r="A671" s="147">
        <f>IF(OR(F671="",C671="",D671=""),"",IFERROR(INDEX(Lists!$J$2:$J$12,MATCH(C671,Lists!$I$2:$I$12,0)),"XX")&amp;"-"&amp;D671&amp;"-"&amp;TEXT(SUMPRODUCT(($C$2:C671=C671)*($D$2:D671=D671)),"0000"))</f>
        <v/>
      </c>
      <c r="B671" s="152" t="n"/>
      <c r="C671" s="152" t="n"/>
      <c r="D671" s="152" t="n"/>
      <c r="E671" s="150" t="n"/>
      <c r="F671" s="152" t="n"/>
      <c r="G671" s="152" t="n"/>
      <c r="H671" s="152" t="n"/>
      <c r="I671" s="152" t="n"/>
      <c r="J671" s="150" t="n"/>
      <c r="K671" s="150" t="n"/>
      <c r="L671" s="150" t="n"/>
      <c r="M671" s="152" t="n"/>
      <c r="N671" s="150" t="n"/>
      <c r="O671" s="150" t="n"/>
      <c r="P671" s="150" t="n"/>
      <c r="Q671" s="151" t="n"/>
      <c r="R671" s="150" t="n"/>
      <c r="S671" s="150" t="n"/>
      <c r="T671" s="150" t="n"/>
      <c r="U671" s="152" t="n"/>
      <c r="V671" s="150" t="n"/>
      <c r="W671" s="150" t="n"/>
      <c r="X671" s="150" t="n"/>
      <c r="Y671" s="150" t="n"/>
      <c r="Z671" s="150" t="n"/>
      <c r="AA671" s="150" t="n"/>
      <c r="AB671" s="150" t="n"/>
      <c r="AC671" s="150" t="n"/>
      <c r="AD671" s="150" t="n"/>
      <c r="AE671" s="150" t="n"/>
      <c r="AF671" s="150" t="n"/>
      <c r="AG671" s="147">
        <f>IF(OR(C671="",G671="",G671=0),"",IFERROR(INDEX(Lists!$K$2:$K$12,MATCH(C671,Lists!$I$2:$I$12,0)),"AUD"))</f>
        <v/>
      </c>
      <c r="AH671" s="147">
        <f>IF(OR(G671="",G671=0),"",IF(G671&lt;1,TEXT(G671*100,"0")&amp;IFERROR(INDEX(Lists!$U$2:$U$12,MATCH(C671,Lists!$I$2:$I$12,0)),"c"),IFERROR(INDEX(Lists!$L$2:$L$12,MATCH(C671,Lists!$I$2:$I$12,0)),"$")&amp;IF(G671=INT(G671),TEXT(G671,"0"),TEXT(G671,"0.00")))&amp;" "&amp;AG671)</f>
        <v/>
      </c>
      <c r="AI671" s="147">
        <f>IF(X671="","",X671*IFERROR(INDEX(Lists!$M$2:$M$12,MATCH(C671,Lists!$I$2:$I$12,0)),1)/Lists!$Q$2)</f>
        <v/>
      </c>
      <c r="AJ671" s="147">
        <f>IF(Y671="","",Y671*IFERROR(INDEX(Lists!$M$2:$M$12,MATCH(C671,Lists!$I$2:$I$12,0)),1)/Lists!$Q$2)</f>
        <v/>
      </c>
      <c r="AK671" s="105" t="n"/>
      <c r="AL671" s="105" t="n"/>
      <c r="AM671" s="105" t="n"/>
      <c r="AN671" s="105" t="n"/>
      <c r="AO671" s="106" t="n"/>
    </row>
    <row r="672" ht="18" customHeight="1" s="74">
      <c r="A672" s="147">
        <f>IF(OR(F672="",C672="",D672=""),"",IFERROR(INDEX(Lists!$J$2:$J$12,MATCH(C672,Lists!$I$2:$I$12,0)),"XX")&amp;"-"&amp;D672&amp;"-"&amp;TEXT(SUMPRODUCT(($C$2:C672=C672)*($D$2:D672=D672)),"0000"))</f>
        <v/>
      </c>
      <c r="B672" s="152" t="n"/>
      <c r="C672" s="152" t="n"/>
      <c r="D672" s="152" t="n"/>
      <c r="E672" s="150" t="n"/>
      <c r="F672" s="152" t="n"/>
      <c r="G672" s="152" t="n"/>
      <c r="H672" s="152" t="n"/>
      <c r="I672" s="152" t="n"/>
      <c r="J672" s="150" t="n"/>
      <c r="K672" s="150" t="n"/>
      <c r="L672" s="150" t="n"/>
      <c r="M672" s="152" t="n"/>
      <c r="N672" s="150" t="n"/>
      <c r="O672" s="150" t="n"/>
      <c r="P672" s="150" t="n"/>
      <c r="Q672" s="151" t="n"/>
      <c r="R672" s="150" t="n"/>
      <c r="S672" s="150" t="n"/>
      <c r="T672" s="150" t="n"/>
      <c r="U672" s="152" t="n"/>
      <c r="V672" s="150" t="n"/>
      <c r="W672" s="150" t="n"/>
      <c r="X672" s="150" t="n"/>
      <c r="Y672" s="150" t="n"/>
      <c r="Z672" s="150" t="n"/>
      <c r="AA672" s="150" t="n"/>
      <c r="AB672" s="150" t="n"/>
      <c r="AC672" s="150" t="n"/>
      <c r="AD672" s="150" t="n"/>
      <c r="AE672" s="150" t="n"/>
      <c r="AF672" s="150" t="n"/>
      <c r="AG672" s="147">
        <f>IF(OR(C672="",G672="",G672=0),"",IFERROR(INDEX(Lists!$K$2:$K$12,MATCH(C672,Lists!$I$2:$I$12,0)),"AUD"))</f>
        <v/>
      </c>
      <c r="AH672" s="147">
        <f>IF(OR(G672="",G672=0),"",IF(G672&lt;1,TEXT(G672*100,"0")&amp;IFERROR(INDEX(Lists!$U$2:$U$12,MATCH(C672,Lists!$I$2:$I$12,0)),"c"),IFERROR(INDEX(Lists!$L$2:$L$12,MATCH(C672,Lists!$I$2:$I$12,0)),"$")&amp;IF(G672=INT(G672),TEXT(G672,"0"),TEXT(G672,"0.00")))&amp;" "&amp;AG672)</f>
        <v/>
      </c>
      <c r="AI672" s="147">
        <f>IF(X672="","",X672*IFERROR(INDEX(Lists!$M$2:$M$12,MATCH(C672,Lists!$I$2:$I$12,0)),1)/Lists!$Q$2)</f>
        <v/>
      </c>
      <c r="AJ672" s="147">
        <f>IF(Y672="","",Y672*IFERROR(INDEX(Lists!$M$2:$M$12,MATCH(C672,Lists!$I$2:$I$12,0)),1)/Lists!$Q$2)</f>
        <v/>
      </c>
      <c r="AK672" s="105" t="n"/>
      <c r="AL672" s="105" t="n"/>
      <c r="AM672" s="105" t="n"/>
      <c r="AN672" s="105" t="n"/>
      <c r="AO672" s="106" t="n"/>
    </row>
    <row r="673" ht="18" customHeight="1" s="74">
      <c r="A673" s="147">
        <f>IF(OR(F673="",C673="",D673=""),"",IFERROR(INDEX(Lists!$J$2:$J$12,MATCH(C673,Lists!$I$2:$I$12,0)),"XX")&amp;"-"&amp;D673&amp;"-"&amp;TEXT(SUMPRODUCT(($C$2:C673=C673)*($D$2:D673=D673)),"0000"))</f>
        <v/>
      </c>
      <c r="B673" s="152" t="n"/>
      <c r="C673" s="152" t="n"/>
      <c r="D673" s="152" t="n"/>
      <c r="E673" s="150" t="n"/>
      <c r="F673" s="152" t="n"/>
      <c r="G673" s="152" t="n"/>
      <c r="H673" s="152" t="n"/>
      <c r="I673" s="152" t="n"/>
      <c r="J673" s="150" t="n"/>
      <c r="K673" s="150" t="n"/>
      <c r="L673" s="150" t="n"/>
      <c r="M673" s="152" t="n"/>
      <c r="N673" s="150" t="n"/>
      <c r="O673" s="150" t="n"/>
      <c r="P673" s="150" t="n"/>
      <c r="Q673" s="151" t="n"/>
      <c r="R673" s="150" t="n"/>
      <c r="S673" s="150" t="n"/>
      <c r="T673" s="150" t="n"/>
      <c r="U673" s="152" t="n"/>
      <c r="V673" s="150" t="n"/>
      <c r="W673" s="150" t="n"/>
      <c r="X673" s="150" t="n"/>
      <c r="Y673" s="150" t="n"/>
      <c r="Z673" s="150" t="n"/>
      <c r="AA673" s="150" t="n"/>
      <c r="AB673" s="150" t="n"/>
      <c r="AC673" s="150" t="n"/>
      <c r="AD673" s="150" t="n"/>
      <c r="AE673" s="150" t="n"/>
      <c r="AF673" s="150" t="n"/>
      <c r="AG673" s="147">
        <f>IF(OR(C673="",G673="",G673=0),"",IFERROR(INDEX(Lists!$K$2:$K$12,MATCH(C673,Lists!$I$2:$I$12,0)),"AUD"))</f>
        <v/>
      </c>
      <c r="AH673" s="147">
        <f>IF(OR(G673="",G673=0),"",IF(G673&lt;1,TEXT(G673*100,"0")&amp;IFERROR(INDEX(Lists!$U$2:$U$12,MATCH(C673,Lists!$I$2:$I$12,0)),"c"),IFERROR(INDEX(Lists!$L$2:$L$12,MATCH(C673,Lists!$I$2:$I$12,0)),"$")&amp;IF(G673=INT(G673),TEXT(G673,"0"),TEXT(G673,"0.00")))&amp;" "&amp;AG673)</f>
        <v/>
      </c>
      <c r="AI673" s="147">
        <f>IF(X673="","",X673*IFERROR(INDEX(Lists!$M$2:$M$12,MATCH(C673,Lists!$I$2:$I$12,0)),1)/Lists!$Q$2)</f>
        <v/>
      </c>
      <c r="AJ673" s="147">
        <f>IF(Y673="","",Y673*IFERROR(INDEX(Lists!$M$2:$M$12,MATCH(C673,Lists!$I$2:$I$12,0)),1)/Lists!$Q$2)</f>
        <v/>
      </c>
      <c r="AK673" s="105" t="n"/>
      <c r="AL673" s="105" t="n"/>
      <c r="AM673" s="105" t="n"/>
      <c r="AN673" s="105" t="n"/>
      <c r="AO673" s="106" t="n"/>
    </row>
    <row r="674" ht="18" customHeight="1" s="74">
      <c r="A674" s="147">
        <f>IF(OR(F674="",C674="",D674=""),"",IFERROR(INDEX(Lists!$J$2:$J$12,MATCH(C674,Lists!$I$2:$I$12,0)),"XX")&amp;"-"&amp;D674&amp;"-"&amp;TEXT(SUMPRODUCT(($C$2:C674=C674)*($D$2:D674=D674)),"0000"))</f>
        <v/>
      </c>
      <c r="B674" s="152" t="n"/>
      <c r="C674" s="152" t="n"/>
      <c r="D674" s="152" t="n"/>
      <c r="E674" s="150" t="n"/>
      <c r="F674" s="152" t="n"/>
      <c r="G674" s="152" t="n"/>
      <c r="H674" s="152" t="n"/>
      <c r="I674" s="152" t="n"/>
      <c r="J674" s="150" t="n"/>
      <c r="K674" s="150" t="n"/>
      <c r="L674" s="150" t="n"/>
      <c r="M674" s="152" t="n"/>
      <c r="N674" s="150" t="n"/>
      <c r="O674" s="150" t="n"/>
      <c r="P674" s="150" t="n"/>
      <c r="Q674" s="151" t="n"/>
      <c r="R674" s="150" t="n"/>
      <c r="S674" s="150" t="n"/>
      <c r="T674" s="150" t="n"/>
      <c r="U674" s="152" t="n"/>
      <c r="V674" s="150" t="n"/>
      <c r="W674" s="150" t="n"/>
      <c r="X674" s="150" t="n"/>
      <c r="Y674" s="150" t="n"/>
      <c r="Z674" s="150" t="n"/>
      <c r="AA674" s="150" t="n"/>
      <c r="AB674" s="150" t="n"/>
      <c r="AC674" s="150" t="n"/>
      <c r="AD674" s="150" t="n"/>
      <c r="AE674" s="150" t="n"/>
      <c r="AF674" s="150" t="n"/>
      <c r="AG674" s="147">
        <f>IF(OR(C674="",G674="",G674=0),"",IFERROR(INDEX(Lists!$K$2:$K$12,MATCH(C674,Lists!$I$2:$I$12,0)),"AUD"))</f>
        <v/>
      </c>
      <c r="AH674" s="147">
        <f>IF(OR(G674="",G674=0),"",IF(G674&lt;1,TEXT(G674*100,"0")&amp;IFERROR(INDEX(Lists!$U$2:$U$12,MATCH(C674,Lists!$I$2:$I$12,0)),"c"),IFERROR(INDEX(Lists!$L$2:$L$12,MATCH(C674,Lists!$I$2:$I$12,0)),"$")&amp;IF(G674=INT(G674),TEXT(G674,"0"),TEXT(G674,"0.00")))&amp;" "&amp;AG674)</f>
        <v/>
      </c>
      <c r="AI674" s="147">
        <f>IF(X674="","",X674*IFERROR(INDEX(Lists!$M$2:$M$12,MATCH(C674,Lists!$I$2:$I$12,0)),1)/Lists!$Q$2)</f>
        <v/>
      </c>
      <c r="AJ674" s="147">
        <f>IF(Y674="","",Y674*IFERROR(INDEX(Lists!$M$2:$M$12,MATCH(C674,Lists!$I$2:$I$12,0)),1)/Lists!$Q$2)</f>
        <v/>
      </c>
      <c r="AK674" s="105" t="n"/>
      <c r="AL674" s="105" t="n"/>
      <c r="AM674" s="105" t="n"/>
      <c r="AN674" s="105" t="n"/>
      <c r="AO674" s="106" t="n"/>
    </row>
    <row r="675" ht="18" customHeight="1" s="74">
      <c r="A675" s="147">
        <f>IF(OR(F675="",C675="",D675=""),"",IFERROR(INDEX(Lists!$J$2:$J$12,MATCH(C675,Lists!$I$2:$I$12,0)),"XX")&amp;"-"&amp;D675&amp;"-"&amp;TEXT(SUMPRODUCT(($C$2:C675=C675)*($D$2:D675=D675)),"0000"))</f>
        <v/>
      </c>
      <c r="B675" s="152" t="n"/>
      <c r="C675" s="152" t="n"/>
      <c r="D675" s="152" t="n"/>
      <c r="E675" s="150" t="n"/>
      <c r="F675" s="152" t="n"/>
      <c r="G675" s="152" t="n"/>
      <c r="H675" s="152" t="n"/>
      <c r="I675" s="152" t="n"/>
      <c r="J675" s="150" t="n"/>
      <c r="K675" s="150" t="n"/>
      <c r="L675" s="150" t="n"/>
      <c r="M675" s="152" t="n"/>
      <c r="N675" s="150" t="n"/>
      <c r="O675" s="150" t="n"/>
      <c r="P675" s="150" t="n"/>
      <c r="Q675" s="151" t="n"/>
      <c r="R675" s="150" t="n"/>
      <c r="S675" s="150" t="n"/>
      <c r="T675" s="150" t="n"/>
      <c r="U675" s="152" t="n"/>
      <c r="V675" s="150" t="n"/>
      <c r="W675" s="150" t="n"/>
      <c r="X675" s="150" t="n"/>
      <c r="Y675" s="150" t="n"/>
      <c r="Z675" s="150" t="n"/>
      <c r="AA675" s="150" t="n"/>
      <c r="AB675" s="150" t="n"/>
      <c r="AC675" s="150" t="n"/>
      <c r="AD675" s="150" t="n"/>
      <c r="AE675" s="150" t="n"/>
      <c r="AF675" s="150" t="n"/>
      <c r="AG675" s="147">
        <f>IF(OR(C675="",G675="",G675=0),"",IFERROR(INDEX(Lists!$K$2:$K$12,MATCH(C675,Lists!$I$2:$I$12,0)),"AUD"))</f>
        <v/>
      </c>
      <c r="AH675" s="147">
        <f>IF(OR(G675="",G675=0),"",IF(G675&lt;1,TEXT(G675*100,"0")&amp;IFERROR(INDEX(Lists!$U$2:$U$12,MATCH(C675,Lists!$I$2:$I$12,0)),"c"),IFERROR(INDEX(Lists!$L$2:$L$12,MATCH(C675,Lists!$I$2:$I$12,0)),"$")&amp;IF(G675=INT(G675),TEXT(G675,"0"),TEXT(G675,"0.00")))&amp;" "&amp;AG675)</f>
        <v/>
      </c>
      <c r="AI675" s="147">
        <f>IF(X675="","",X675*IFERROR(INDEX(Lists!$M$2:$M$12,MATCH(C675,Lists!$I$2:$I$12,0)),1)/Lists!$Q$2)</f>
        <v/>
      </c>
      <c r="AJ675" s="147">
        <f>IF(Y675="","",Y675*IFERROR(INDEX(Lists!$M$2:$M$12,MATCH(C675,Lists!$I$2:$I$12,0)),1)/Lists!$Q$2)</f>
        <v/>
      </c>
      <c r="AK675" s="105" t="n"/>
      <c r="AL675" s="105" t="n"/>
      <c r="AM675" s="105" t="n"/>
      <c r="AN675" s="105" t="n"/>
      <c r="AO675" s="106" t="n"/>
    </row>
    <row r="676" ht="18" customHeight="1" s="74">
      <c r="A676" s="147">
        <f>IF(OR(F676="",C676="",D676=""),"",IFERROR(INDEX(Lists!$J$2:$J$12,MATCH(C676,Lists!$I$2:$I$12,0)),"XX")&amp;"-"&amp;D676&amp;"-"&amp;TEXT(SUMPRODUCT(($C$2:C676=C676)*($D$2:D676=D676)),"0000"))</f>
        <v/>
      </c>
      <c r="B676" s="152" t="n"/>
      <c r="C676" s="152" t="n"/>
      <c r="D676" s="152" t="n"/>
      <c r="E676" s="150" t="n"/>
      <c r="F676" s="152" t="n"/>
      <c r="G676" s="152" t="n"/>
      <c r="H676" s="152" t="n"/>
      <c r="I676" s="152" t="n"/>
      <c r="J676" s="150" t="n"/>
      <c r="K676" s="150" t="n"/>
      <c r="L676" s="150" t="n"/>
      <c r="M676" s="152" t="n"/>
      <c r="N676" s="150" t="n"/>
      <c r="O676" s="150" t="n"/>
      <c r="P676" s="150" t="n"/>
      <c r="Q676" s="151" t="n"/>
      <c r="R676" s="150" t="n"/>
      <c r="S676" s="150" t="n"/>
      <c r="T676" s="150" t="n"/>
      <c r="U676" s="152" t="n"/>
      <c r="V676" s="150" t="n"/>
      <c r="W676" s="150" t="n"/>
      <c r="X676" s="150" t="n"/>
      <c r="Y676" s="150" t="n"/>
      <c r="Z676" s="150" t="n"/>
      <c r="AA676" s="150" t="n"/>
      <c r="AB676" s="150" t="n"/>
      <c r="AC676" s="150" t="n"/>
      <c r="AD676" s="150" t="n"/>
      <c r="AE676" s="150" t="n"/>
      <c r="AF676" s="150" t="n"/>
      <c r="AG676" s="147">
        <f>IF(OR(C676="",G676="",G676=0),"",IFERROR(INDEX(Lists!$K$2:$K$12,MATCH(C676,Lists!$I$2:$I$12,0)),"AUD"))</f>
        <v/>
      </c>
      <c r="AH676" s="147">
        <f>IF(OR(G676="",G676=0),"",IF(G676&lt;1,TEXT(G676*100,"0")&amp;IFERROR(INDEX(Lists!$U$2:$U$12,MATCH(C676,Lists!$I$2:$I$12,0)),"c"),IFERROR(INDEX(Lists!$L$2:$L$12,MATCH(C676,Lists!$I$2:$I$12,0)),"$")&amp;IF(G676=INT(G676),TEXT(G676,"0"),TEXT(G676,"0.00")))&amp;" "&amp;AG676)</f>
        <v/>
      </c>
      <c r="AI676" s="147">
        <f>IF(X676="","",X676*IFERROR(INDEX(Lists!$M$2:$M$12,MATCH(C676,Lists!$I$2:$I$12,0)),1)/Lists!$Q$2)</f>
        <v/>
      </c>
      <c r="AJ676" s="147">
        <f>IF(Y676="","",Y676*IFERROR(INDEX(Lists!$M$2:$M$12,MATCH(C676,Lists!$I$2:$I$12,0)),1)/Lists!$Q$2)</f>
        <v/>
      </c>
      <c r="AK676" s="105" t="n"/>
      <c r="AL676" s="105" t="n"/>
      <c r="AM676" s="105" t="n"/>
      <c r="AN676" s="105" t="n"/>
      <c r="AO676" s="106" t="n"/>
    </row>
    <row r="677" ht="18" customHeight="1" s="74">
      <c r="A677" s="147">
        <f>IF(OR(F677="",C677="",D677=""),"",IFERROR(INDEX(Lists!$J$2:$J$12,MATCH(C677,Lists!$I$2:$I$12,0)),"XX")&amp;"-"&amp;D677&amp;"-"&amp;TEXT(SUMPRODUCT(($C$2:C677=C677)*($D$2:D677=D677)),"0000"))</f>
        <v/>
      </c>
      <c r="B677" s="152" t="n"/>
      <c r="C677" s="152" t="n"/>
      <c r="D677" s="152" t="n"/>
      <c r="E677" s="150" t="n"/>
      <c r="F677" s="152" t="n"/>
      <c r="G677" s="152" t="n"/>
      <c r="H677" s="152" t="n"/>
      <c r="I677" s="152" t="n"/>
      <c r="J677" s="150" t="n"/>
      <c r="K677" s="150" t="n"/>
      <c r="L677" s="150" t="n"/>
      <c r="M677" s="152" t="n"/>
      <c r="N677" s="150" t="n"/>
      <c r="O677" s="150" t="n"/>
      <c r="P677" s="150" t="n"/>
      <c r="Q677" s="151" t="n"/>
      <c r="R677" s="150" t="n"/>
      <c r="S677" s="150" t="n"/>
      <c r="T677" s="150" t="n"/>
      <c r="U677" s="152" t="n"/>
      <c r="V677" s="150" t="n"/>
      <c r="W677" s="150" t="n"/>
      <c r="X677" s="150" t="n"/>
      <c r="Y677" s="150" t="n"/>
      <c r="Z677" s="150" t="n"/>
      <c r="AA677" s="150" t="n"/>
      <c r="AB677" s="150" t="n"/>
      <c r="AC677" s="150" t="n"/>
      <c r="AD677" s="150" t="n"/>
      <c r="AE677" s="150" t="n"/>
      <c r="AF677" s="150" t="n"/>
      <c r="AG677" s="147">
        <f>IF(OR(C677="",G677="",G677=0),"",IFERROR(INDEX(Lists!$K$2:$K$12,MATCH(C677,Lists!$I$2:$I$12,0)),"AUD"))</f>
        <v/>
      </c>
      <c r="AH677" s="147">
        <f>IF(OR(G677="",G677=0),"",IF(G677&lt;1,TEXT(G677*100,"0")&amp;IFERROR(INDEX(Lists!$U$2:$U$12,MATCH(C677,Lists!$I$2:$I$12,0)),"c"),IFERROR(INDEX(Lists!$L$2:$L$12,MATCH(C677,Lists!$I$2:$I$12,0)),"$")&amp;IF(G677=INT(G677),TEXT(G677,"0"),TEXT(G677,"0.00")))&amp;" "&amp;AG677)</f>
        <v/>
      </c>
      <c r="AI677" s="147">
        <f>IF(X677="","",X677*IFERROR(INDEX(Lists!$M$2:$M$12,MATCH(C677,Lists!$I$2:$I$12,0)),1)/Lists!$Q$2)</f>
        <v/>
      </c>
      <c r="AJ677" s="147">
        <f>IF(Y677="","",Y677*IFERROR(INDEX(Lists!$M$2:$M$12,MATCH(C677,Lists!$I$2:$I$12,0)),1)/Lists!$Q$2)</f>
        <v/>
      </c>
      <c r="AK677" s="105" t="n"/>
      <c r="AL677" s="105" t="n"/>
      <c r="AM677" s="105" t="n"/>
      <c r="AN677" s="105" t="n"/>
      <c r="AO677" s="106" t="n"/>
    </row>
    <row r="678" ht="18" customHeight="1" s="74">
      <c r="A678" s="147">
        <f>IF(OR(F678="",C678="",D678=""),"",IFERROR(INDEX(Lists!$J$2:$J$12,MATCH(C678,Lists!$I$2:$I$12,0)),"XX")&amp;"-"&amp;D678&amp;"-"&amp;TEXT(SUMPRODUCT(($C$2:C678=C678)*($D$2:D678=D678)),"0000"))</f>
        <v/>
      </c>
      <c r="B678" s="152" t="n"/>
      <c r="C678" s="152" t="n"/>
      <c r="D678" s="152" t="n"/>
      <c r="E678" s="150" t="n"/>
      <c r="F678" s="152" t="n"/>
      <c r="G678" s="152" t="n"/>
      <c r="H678" s="152" t="n"/>
      <c r="I678" s="152" t="n"/>
      <c r="J678" s="150" t="n"/>
      <c r="K678" s="150" t="n"/>
      <c r="L678" s="150" t="n"/>
      <c r="M678" s="152" t="n"/>
      <c r="N678" s="150" t="n"/>
      <c r="O678" s="150" t="n"/>
      <c r="P678" s="150" t="n"/>
      <c r="Q678" s="151" t="n"/>
      <c r="R678" s="150" t="n"/>
      <c r="S678" s="150" t="n"/>
      <c r="T678" s="150" t="n"/>
      <c r="U678" s="152" t="n"/>
      <c r="V678" s="150" t="n"/>
      <c r="W678" s="150" t="n"/>
      <c r="X678" s="150" t="n"/>
      <c r="Y678" s="150" t="n"/>
      <c r="Z678" s="150" t="n"/>
      <c r="AA678" s="150" t="n"/>
      <c r="AB678" s="150" t="n"/>
      <c r="AC678" s="150" t="n"/>
      <c r="AD678" s="150" t="n"/>
      <c r="AE678" s="150" t="n"/>
      <c r="AF678" s="150" t="n"/>
      <c r="AG678" s="147">
        <f>IF(OR(C678="",G678="",G678=0),"",IFERROR(INDEX(Lists!$K$2:$K$12,MATCH(C678,Lists!$I$2:$I$12,0)),"AUD"))</f>
        <v/>
      </c>
      <c r="AH678" s="147">
        <f>IF(OR(G678="",G678=0),"",IF(G678&lt;1,TEXT(G678*100,"0")&amp;IFERROR(INDEX(Lists!$U$2:$U$12,MATCH(C678,Lists!$I$2:$I$12,0)),"c"),IFERROR(INDEX(Lists!$L$2:$L$12,MATCH(C678,Lists!$I$2:$I$12,0)),"$")&amp;IF(G678=INT(G678),TEXT(G678,"0"),TEXT(G678,"0.00")))&amp;" "&amp;AG678)</f>
        <v/>
      </c>
      <c r="AI678" s="147">
        <f>IF(X678="","",X678*IFERROR(INDEX(Lists!$M$2:$M$12,MATCH(C678,Lists!$I$2:$I$12,0)),1)/Lists!$Q$2)</f>
        <v/>
      </c>
      <c r="AJ678" s="147">
        <f>IF(Y678="","",Y678*IFERROR(INDEX(Lists!$M$2:$M$12,MATCH(C678,Lists!$I$2:$I$12,0)),1)/Lists!$Q$2)</f>
        <v/>
      </c>
      <c r="AK678" s="105" t="n"/>
      <c r="AL678" s="105" t="n"/>
      <c r="AM678" s="105" t="n"/>
      <c r="AN678" s="105" t="n"/>
      <c r="AO678" s="106" t="n"/>
    </row>
    <row r="679" ht="18" customHeight="1" s="74">
      <c r="A679" s="147">
        <f>IF(OR(F679="",C679="",D679=""),"",IFERROR(INDEX(Lists!$J$2:$J$12,MATCH(C679,Lists!$I$2:$I$12,0)),"XX")&amp;"-"&amp;D679&amp;"-"&amp;TEXT(SUMPRODUCT(($C$2:C679=C679)*($D$2:D679=D679)),"0000"))</f>
        <v/>
      </c>
      <c r="B679" s="152" t="n"/>
      <c r="C679" s="152" t="n"/>
      <c r="D679" s="152" t="n"/>
      <c r="E679" s="150" t="n"/>
      <c r="F679" s="152" t="n"/>
      <c r="G679" s="152" t="n"/>
      <c r="H679" s="152" t="n"/>
      <c r="I679" s="152" t="n"/>
      <c r="J679" s="150" t="n"/>
      <c r="K679" s="150" t="n"/>
      <c r="L679" s="150" t="n"/>
      <c r="M679" s="152" t="n"/>
      <c r="N679" s="150" t="n"/>
      <c r="O679" s="150" t="n"/>
      <c r="P679" s="150" t="n"/>
      <c r="Q679" s="151" t="n"/>
      <c r="R679" s="150" t="n"/>
      <c r="S679" s="150" t="n"/>
      <c r="T679" s="150" t="n"/>
      <c r="U679" s="152" t="n"/>
      <c r="V679" s="150" t="n"/>
      <c r="W679" s="150" t="n"/>
      <c r="X679" s="150" t="n"/>
      <c r="Y679" s="150" t="n"/>
      <c r="Z679" s="150" t="n"/>
      <c r="AA679" s="150" t="n"/>
      <c r="AB679" s="150" t="n"/>
      <c r="AC679" s="150" t="n"/>
      <c r="AD679" s="150" t="n"/>
      <c r="AE679" s="150" t="n"/>
      <c r="AF679" s="150" t="n"/>
      <c r="AG679" s="147">
        <f>IF(OR(C679="",G679="",G679=0),"",IFERROR(INDEX(Lists!$K$2:$K$12,MATCH(C679,Lists!$I$2:$I$12,0)),"AUD"))</f>
        <v/>
      </c>
      <c r="AH679" s="147">
        <f>IF(OR(G679="",G679=0),"",IF(G679&lt;1,TEXT(G679*100,"0")&amp;IFERROR(INDEX(Lists!$U$2:$U$12,MATCH(C679,Lists!$I$2:$I$12,0)),"c"),IFERROR(INDEX(Lists!$L$2:$L$12,MATCH(C679,Lists!$I$2:$I$12,0)),"$")&amp;IF(G679=INT(G679),TEXT(G679,"0"),TEXT(G679,"0.00")))&amp;" "&amp;AG679)</f>
        <v/>
      </c>
      <c r="AI679" s="147">
        <f>IF(X679="","",X679*IFERROR(INDEX(Lists!$M$2:$M$12,MATCH(C679,Lists!$I$2:$I$12,0)),1)/Lists!$Q$2)</f>
        <v/>
      </c>
      <c r="AJ679" s="147">
        <f>IF(Y679="","",Y679*IFERROR(INDEX(Lists!$M$2:$M$12,MATCH(C679,Lists!$I$2:$I$12,0)),1)/Lists!$Q$2)</f>
        <v/>
      </c>
      <c r="AK679" s="105" t="n"/>
      <c r="AL679" s="105" t="n"/>
      <c r="AM679" s="105" t="n"/>
      <c r="AN679" s="105" t="n"/>
      <c r="AO679" s="106" t="n"/>
    </row>
    <row r="680" ht="18" customHeight="1" s="74">
      <c r="A680" s="147">
        <f>IF(OR(F680="",C680="",D680=""),"",IFERROR(INDEX(Lists!$J$2:$J$12,MATCH(C680,Lists!$I$2:$I$12,0)),"XX")&amp;"-"&amp;D680&amp;"-"&amp;TEXT(SUMPRODUCT(($C$2:C680=C680)*($D$2:D680=D680)),"0000"))</f>
        <v/>
      </c>
      <c r="B680" s="152" t="n"/>
      <c r="C680" s="152" t="n"/>
      <c r="D680" s="152" t="n"/>
      <c r="E680" s="150" t="n"/>
      <c r="F680" s="152" t="n"/>
      <c r="G680" s="152" t="n"/>
      <c r="H680" s="152" t="n"/>
      <c r="I680" s="152" t="n"/>
      <c r="J680" s="150" t="n"/>
      <c r="K680" s="150" t="n"/>
      <c r="L680" s="150" t="n"/>
      <c r="M680" s="152" t="n"/>
      <c r="N680" s="150" t="n"/>
      <c r="O680" s="150" t="n"/>
      <c r="P680" s="150" t="n"/>
      <c r="Q680" s="151" t="n"/>
      <c r="R680" s="150" t="n"/>
      <c r="S680" s="150" t="n"/>
      <c r="T680" s="150" t="n"/>
      <c r="U680" s="152" t="n"/>
      <c r="V680" s="150" t="n"/>
      <c r="W680" s="150" t="n"/>
      <c r="X680" s="150" t="n"/>
      <c r="Y680" s="150" t="n"/>
      <c r="Z680" s="150" t="n"/>
      <c r="AA680" s="150" t="n"/>
      <c r="AB680" s="150" t="n"/>
      <c r="AC680" s="150" t="n"/>
      <c r="AD680" s="150" t="n"/>
      <c r="AE680" s="150" t="n"/>
      <c r="AF680" s="150" t="n"/>
      <c r="AG680" s="147">
        <f>IF(OR(C680="",G680="",G680=0),"",IFERROR(INDEX(Lists!$K$2:$K$12,MATCH(C680,Lists!$I$2:$I$12,0)),"AUD"))</f>
        <v/>
      </c>
      <c r="AH680" s="147">
        <f>IF(OR(G680="",G680=0),"",IF(G680&lt;1,TEXT(G680*100,"0")&amp;IFERROR(INDEX(Lists!$U$2:$U$12,MATCH(C680,Lists!$I$2:$I$12,0)),"c"),IFERROR(INDEX(Lists!$L$2:$L$12,MATCH(C680,Lists!$I$2:$I$12,0)),"$")&amp;IF(G680=INT(G680),TEXT(G680,"0"),TEXT(G680,"0.00")))&amp;" "&amp;AG680)</f>
        <v/>
      </c>
      <c r="AI680" s="147">
        <f>IF(X680="","",X680*IFERROR(INDEX(Lists!$M$2:$M$12,MATCH(C680,Lists!$I$2:$I$12,0)),1)/Lists!$Q$2)</f>
        <v/>
      </c>
      <c r="AJ680" s="147">
        <f>IF(Y680="","",Y680*IFERROR(INDEX(Lists!$M$2:$M$12,MATCH(C680,Lists!$I$2:$I$12,0)),1)/Lists!$Q$2)</f>
        <v/>
      </c>
      <c r="AK680" s="105" t="n"/>
      <c r="AL680" s="105" t="n"/>
      <c r="AM680" s="105" t="n"/>
      <c r="AN680" s="105" t="n"/>
      <c r="AO680" s="106" t="n"/>
    </row>
    <row r="681" ht="18" customHeight="1" s="74">
      <c r="A681" s="147">
        <f>IF(OR(F681="",C681="",D681=""),"",IFERROR(INDEX(Lists!$J$2:$J$12,MATCH(C681,Lists!$I$2:$I$12,0)),"XX")&amp;"-"&amp;D681&amp;"-"&amp;TEXT(SUMPRODUCT(($C$2:C681=C681)*($D$2:D681=D681)),"0000"))</f>
        <v/>
      </c>
      <c r="B681" s="152" t="n"/>
      <c r="C681" s="152" t="n"/>
      <c r="D681" s="152" t="n"/>
      <c r="E681" s="150" t="n"/>
      <c r="F681" s="152" t="n"/>
      <c r="G681" s="152" t="n"/>
      <c r="H681" s="152" t="n"/>
      <c r="I681" s="152" t="n"/>
      <c r="J681" s="150" t="n"/>
      <c r="K681" s="150" t="n"/>
      <c r="L681" s="150" t="n"/>
      <c r="M681" s="152" t="n"/>
      <c r="N681" s="150" t="n"/>
      <c r="O681" s="150" t="n"/>
      <c r="P681" s="150" t="n"/>
      <c r="Q681" s="151" t="n"/>
      <c r="R681" s="150" t="n"/>
      <c r="S681" s="150" t="n"/>
      <c r="T681" s="150" t="n"/>
      <c r="U681" s="152" t="n"/>
      <c r="V681" s="150" t="n"/>
      <c r="W681" s="150" t="n"/>
      <c r="X681" s="150" t="n"/>
      <c r="Y681" s="150" t="n"/>
      <c r="Z681" s="150" t="n"/>
      <c r="AA681" s="150" t="n"/>
      <c r="AB681" s="150" t="n"/>
      <c r="AC681" s="150" t="n"/>
      <c r="AD681" s="150" t="n"/>
      <c r="AE681" s="150" t="n"/>
      <c r="AF681" s="150" t="n"/>
      <c r="AG681" s="147">
        <f>IF(OR(C681="",G681="",G681=0),"",IFERROR(INDEX(Lists!$K$2:$K$12,MATCH(C681,Lists!$I$2:$I$12,0)),"AUD"))</f>
        <v/>
      </c>
      <c r="AH681" s="147">
        <f>IF(OR(G681="",G681=0),"",IF(G681&lt;1,TEXT(G681*100,"0")&amp;IFERROR(INDEX(Lists!$U$2:$U$12,MATCH(C681,Lists!$I$2:$I$12,0)),"c"),IFERROR(INDEX(Lists!$L$2:$L$12,MATCH(C681,Lists!$I$2:$I$12,0)),"$")&amp;IF(G681=INT(G681),TEXT(G681,"0"),TEXT(G681,"0.00")))&amp;" "&amp;AG681)</f>
        <v/>
      </c>
      <c r="AI681" s="147">
        <f>IF(X681="","",X681*IFERROR(INDEX(Lists!$M$2:$M$12,MATCH(C681,Lists!$I$2:$I$12,0)),1)/Lists!$Q$2)</f>
        <v/>
      </c>
      <c r="AJ681" s="147">
        <f>IF(Y681="","",Y681*IFERROR(INDEX(Lists!$M$2:$M$12,MATCH(C681,Lists!$I$2:$I$12,0)),1)/Lists!$Q$2)</f>
        <v/>
      </c>
      <c r="AK681" s="105" t="n"/>
      <c r="AL681" s="105" t="n"/>
      <c r="AM681" s="105" t="n"/>
      <c r="AN681" s="105" t="n"/>
      <c r="AO681" s="106" t="n"/>
    </row>
    <row r="682" ht="18" customHeight="1" s="74">
      <c r="A682" s="147">
        <f>IF(OR(F682="",C682="",D682=""),"",IFERROR(INDEX(Lists!$J$2:$J$12,MATCH(C682,Lists!$I$2:$I$12,0)),"XX")&amp;"-"&amp;D682&amp;"-"&amp;TEXT(SUMPRODUCT(($C$2:C682=C682)*($D$2:D682=D682)),"0000"))</f>
        <v/>
      </c>
      <c r="B682" s="152" t="n"/>
      <c r="C682" s="152" t="n"/>
      <c r="D682" s="152" t="n"/>
      <c r="E682" s="150" t="n"/>
      <c r="F682" s="152" t="n"/>
      <c r="G682" s="152" t="n"/>
      <c r="H682" s="152" t="n"/>
      <c r="I682" s="152" t="n"/>
      <c r="J682" s="150" t="n"/>
      <c r="K682" s="150" t="n"/>
      <c r="L682" s="150" t="n"/>
      <c r="M682" s="152" t="n"/>
      <c r="N682" s="150" t="n"/>
      <c r="O682" s="150" t="n"/>
      <c r="P682" s="150" t="n"/>
      <c r="Q682" s="151" t="n"/>
      <c r="R682" s="150" t="n"/>
      <c r="S682" s="150" t="n"/>
      <c r="T682" s="150" t="n"/>
      <c r="U682" s="152" t="n"/>
      <c r="V682" s="150" t="n"/>
      <c r="W682" s="150" t="n"/>
      <c r="X682" s="150" t="n"/>
      <c r="Y682" s="150" t="n"/>
      <c r="Z682" s="150" t="n"/>
      <c r="AA682" s="150" t="n"/>
      <c r="AB682" s="150" t="n"/>
      <c r="AC682" s="150" t="n"/>
      <c r="AD682" s="150" t="n"/>
      <c r="AE682" s="150" t="n"/>
      <c r="AF682" s="150" t="n"/>
      <c r="AG682" s="147">
        <f>IF(OR(C682="",G682="",G682=0),"",IFERROR(INDEX(Lists!$K$2:$K$12,MATCH(C682,Lists!$I$2:$I$12,0)),"AUD"))</f>
        <v/>
      </c>
      <c r="AH682" s="147">
        <f>IF(OR(G682="",G682=0),"",IF(G682&lt;1,TEXT(G682*100,"0")&amp;IFERROR(INDEX(Lists!$U$2:$U$12,MATCH(C682,Lists!$I$2:$I$12,0)),"c"),IFERROR(INDEX(Lists!$L$2:$L$12,MATCH(C682,Lists!$I$2:$I$12,0)),"$")&amp;IF(G682=INT(G682),TEXT(G682,"0"),TEXT(G682,"0.00")))&amp;" "&amp;AG682)</f>
        <v/>
      </c>
      <c r="AI682" s="147">
        <f>IF(X682="","",X682*IFERROR(INDEX(Lists!$M$2:$M$12,MATCH(C682,Lists!$I$2:$I$12,0)),1)/Lists!$Q$2)</f>
        <v/>
      </c>
      <c r="AJ682" s="147">
        <f>IF(Y682="","",Y682*IFERROR(INDEX(Lists!$M$2:$M$12,MATCH(C682,Lists!$I$2:$I$12,0)),1)/Lists!$Q$2)</f>
        <v/>
      </c>
      <c r="AK682" s="105" t="n"/>
      <c r="AL682" s="105" t="n"/>
      <c r="AM682" s="105" t="n"/>
      <c r="AN682" s="105" t="n"/>
      <c r="AO682" s="106" t="n"/>
    </row>
    <row r="683" ht="18" customHeight="1" s="74">
      <c r="A683" s="147">
        <f>IF(OR(F683="",C683="",D683=""),"",IFERROR(INDEX(Lists!$J$2:$J$12,MATCH(C683,Lists!$I$2:$I$12,0)),"XX")&amp;"-"&amp;D683&amp;"-"&amp;TEXT(SUMPRODUCT(($C$2:C683=C683)*($D$2:D683=D683)),"0000"))</f>
        <v/>
      </c>
      <c r="B683" s="152" t="n"/>
      <c r="C683" s="152" t="n"/>
      <c r="D683" s="152" t="n"/>
      <c r="E683" s="150" t="n"/>
      <c r="F683" s="152" t="n"/>
      <c r="G683" s="152" t="n"/>
      <c r="H683" s="152" t="n"/>
      <c r="I683" s="152" t="n"/>
      <c r="J683" s="150" t="n"/>
      <c r="K683" s="150" t="n"/>
      <c r="L683" s="150" t="n"/>
      <c r="M683" s="152" t="n"/>
      <c r="N683" s="150" t="n"/>
      <c r="O683" s="150" t="n"/>
      <c r="P683" s="150" t="n"/>
      <c r="Q683" s="151" t="n"/>
      <c r="R683" s="150" t="n"/>
      <c r="S683" s="150" t="n"/>
      <c r="T683" s="150" t="n"/>
      <c r="U683" s="152" t="n"/>
      <c r="V683" s="150" t="n"/>
      <c r="W683" s="150" t="n"/>
      <c r="X683" s="150" t="n"/>
      <c r="Y683" s="150" t="n"/>
      <c r="Z683" s="150" t="n"/>
      <c r="AA683" s="150" t="n"/>
      <c r="AB683" s="150" t="n"/>
      <c r="AC683" s="150" t="n"/>
      <c r="AD683" s="150" t="n"/>
      <c r="AE683" s="150" t="n"/>
      <c r="AF683" s="150" t="n"/>
      <c r="AG683" s="147">
        <f>IF(OR(C683="",G683="",G683=0),"",IFERROR(INDEX(Lists!$K$2:$K$12,MATCH(C683,Lists!$I$2:$I$12,0)),"AUD"))</f>
        <v/>
      </c>
      <c r="AH683" s="147">
        <f>IF(OR(G683="",G683=0),"",IF(G683&lt;1,TEXT(G683*100,"0")&amp;IFERROR(INDEX(Lists!$U$2:$U$12,MATCH(C683,Lists!$I$2:$I$12,0)),"c"),IFERROR(INDEX(Lists!$L$2:$L$12,MATCH(C683,Lists!$I$2:$I$12,0)),"$")&amp;IF(G683=INT(G683),TEXT(G683,"0"),TEXT(G683,"0.00")))&amp;" "&amp;AG683)</f>
        <v/>
      </c>
      <c r="AI683" s="147">
        <f>IF(X683="","",X683*IFERROR(INDEX(Lists!$M$2:$M$12,MATCH(C683,Lists!$I$2:$I$12,0)),1)/Lists!$Q$2)</f>
        <v/>
      </c>
      <c r="AJ683" s="147">
        <f>IF(Y683="","",Y683*IFERROR(INDEX(Lists!$M$2:$M$12,MATCH(C683,Lists!$I$2:$I$12,0)),1)/Lists!$Q$2)</f>
        <v/>
      </c>
      <c r="AK683" s="105" t="n"/>
      <c r="AL683" s="105" t="n"/>
      <c r="AM683" s="105" t="n"/>
      <c r="AN683" s="105" t="n"/>
      <c r="AO683" s="106" t="n"/>
    </row>
    <row r="684" ht="18" customHeight="1" s="74">
      <c r="A684" s="147">
        <f>IF(OR(F684="",C684="",D684=""),"",IFERROR(INDEX(Lists!$J$2:$J$12,MATCH(C684,Lists!$I$2:$I$12,0)),"XX")&amp;"-"&amp;D684&amp;"-"&amp;TEXT(SUMPRODUCT(($C$2:C684=C684)*($D$2:D684=D684)),"0000"))</f>
        <v/>
      </c>
      <c r="B684" s="152" t="n"/>
      <c r="C684" s="152" t="n"/>
      <c r="D684" s="152" t="n"/>
      <c r="E684" s="150" t="n"/>
      <c r="F684" s="152" t="n"/>
      <c r="G684" s="152" t="n"/>
      <c r="H684" s="152" t="n"/>
      <c r="I684" s="152" t="n"/>
      <c r="J684" s="150" t="n"/>
      <c r="K684" s="150" t="n"/>
      <c r="L684" s="150" t="n"/>
      <c r="M684" s="152" t="n"/>
      <c r="N684" s="150" t="n"/>
      <c r="O684" s="150" t="n"/>
      <c r="P684" s="150" t="n"/>
      <c r="Q684" s="151" t="n"/>
      <c r="R684" s="150" t="n"/>
      <c r="S684" s="150" t="n"/>
      <c r="T684" s="150" t="n"/>
      <c r="U684" s="152" t="n"/>
      <c r="V684" s="150" t="n"/>
      <c r="W684" s="150" t="n"/>
      <c r="X684" s="150" t="n"/>
      <c r="Y684" s="150" t="n"/>
      <c r="Z684" s="150" t="n"/>
      <c r="AA684" s="150" t="n"/>
      <c r="AB684" s="150" t="n"/>
      <c r="AC684" s="150" t="n"/>
      <c r="AD684" s="150" t="n"/>
      <c r="AE684" s="150" t="n"/>
      <c r="AF684" s="150" t="n"/>
      <c r="AG684" s="147">
        <f>IF(OR(C684="",G684="",G684=0),"",IFERROR(INDEX(Lists!$K$2:$K$12,MATCH(C684,Lists!$I$2:$I$12,0)),"AUD"))</f>
        <v/>
      </c>
      <c r="AH684" s="147">
        <f>IF(OR(G684="",G684=0),"",IF(G684&lt;1,TEXT(G684*100,"0")&amp;IFERROR(INDEX(Lists!$U$2:$U$12,MATCH(C684,Lists!$I$2:$I$12,0)),"c"),IFERROR(INDEX(Lists!$L$2:$L$12,MATCH(C684,Lists!$I$2:$I$12,0)),"$")&amp;IF(G684=INT(G684),TEXT(G684,"0"),TEXT(G684,"0.00")))&amp;" "&amp;AG684)</f>
        <v/>
      </c>
      <c r="AI684" s="147">
        <f>IF(X684="","",X684*IFERROR(INDEX(Lists!$M$2:$M$12,MATCH(C684,Lists!$I$2:$I$12,0)),1)/Lists!$Q$2)</f>
        <v/>
      </c>
      <c r="AJ684" s="147">
        <f>IF(Y684="","",Y684*IFERROR(INDEX(Lists!$M$2:$M$12,MATCH(C684,Lists!$I$2:$I$12,0)),1)/Lists!$Q$2)</f>
        <v/>
      </c>
      <c r="AK684" s="105" t="n"/>
      <c r="AL684" s="105" t="n"/>
      <c r="AM684" s="105" t="n"/>
      <c r="AN684" s="105" t="n"/>
      <c r="AO684" s="106" t="n"/>
    </row>
    <row r="685" ht="18" customHeight="1" s="74">
      <c r="A685" s="147">
        <f>IF(OR(F685="",C685="",D685=""),"",IFERROR(INDEX(Lists!$J$2:$J$12,MATCH(C685,Lists!$I$2:$I$12,0)),"XX")&amp;"-"&amp;D685&amp;"-"&amp;TEXT(SUMPRODUCT(($C$2:C685=C685)*($D$2:D685=D685)),"0000"))</f>
        <v/>
      </c>
      <c r="B685" s="152" t="n"/>
      <c r="C685" s="152" t="n"/>
      <c r="D685" s="152" t="n"/>
      <c r="E685" s="150" t="n"/>
      <c r="F685" s="152" t="n"/>
      <c r="G685" s="152" t="n"/>
      <c r="H685" s="152" t="n"/>
      <c r="I685" s="152" t="n"/>
      <c r="J685" s="150" t="n"/>
      <c r="K685" s="150" t="n"/>
      <c r="L685" s="150" t="n"/>
      <c r="M685" s="152" t="n"/>
      <c r="N685" s="150" t="n"/>
      <c r="O685" s="150" t="n"/>
      <c r="P685" s="150" t="n"/>
      <c r="Q685" s="151" t="n"/>
      <c r="R685" s="150" t="n"/>
      <c r="S685" s="150" t="n"/>
      <c r="T685" s="150" t="n"/>
      <c r="U685" s="152" t="n"/>
      <c r="V685" s="150" t="n"/>
      <c r="W685" s="150" t="n"/>
      <c r="X685" s="150" t="n"/>
      <c r="Y685" s="150" t="n"/>
      <c r="Z685" s="150" t="n"/>
      <c r="AA685" s="150" t="n"/>
      <c r="AB685" s="150" t="n"/>
      <c r="AC685" s="150" t="n"/>
      <c r="AD685" s="150" t="n"/>
      <c r="AE685" s="150" t="n"/>
      <c r="AF685" s="150" t="n"/>
      <c r="AG685" s="147">
        <f>IF(OR(C685="",G685="",G685=0),"",IFERROR(INDEX(Lists!$K$2:$K$12,MATCH(C685,Lists!$I$2:$I$12,0)),"AUD"))</f>
        <v/>
      </c>
      <c r="AH685" s="147">
        <f>IF(OR(G685="",G685=0),"",IF(G685&lt;1,TEXT(G685*100,"0")&amp;IFERROR(INDEX(Lists!$U$2:$U$12,MATCH(C685,Lists!$I$2:$I$12,0)),"c"),IFERROR(INDEX(Lists!$L$2:$L$12,MATCH(C685,Lists!$I$2:$I$12,0)),"$")&amp;IF(G685=INT(G685),TEXT(G685,"0"),TEXT(G685,"0.00")))&amp;" "&amp;AG685)</f>
        <v/>
      </c>
      <c r="AI685" s="147">
        <f>IF(X685="","",X685*IFERROR(INDEX(Lists!$M$2:$M$12,MATCH(C685,Lists!$I$2:$I$12,0)),1)/Lists!$Q$2)</f>
        <v/>
      </c>
      <c r="AJ685" s="147">
        <f>IF(Y685="","",Y685*IFERROR(INDEX(Lists!$M$2:$M$12,MATCH(C685,Lists!$I$2:$I$12,0)),1)/Lists!$Q$2)</f>
        <v/>
      </c>
      <c r="AK685" s="105" t="n"/>
      <c r="AL685" s="105" t="n"/>
      <c r="AM685" s="105" t="n"/>
      <c r="AN685" s="105" t="n"/>
      <c r="AO685" s="106" t="n"/>
    </row>
    <row r="686" ht="18" customHeight="1" s="74">
      <c r="A686" s="147">
        <f>IF(OR(F686="",C686="",D686=""),"",IFERROR(INDEX(Lists!$J$2:$J$12,MATCH(C686,Lists!$I$2:$I$12,0)),"XX")&amp;"-"&amp;D686&amp;"-"&amp;TEXT(SUMPRODUCT(($C$2:C686=C686)*($D$2:D686=D686)),"0000"))</f>
        <v/>
      </c>
      <c r="B686" s="152" t="n"/>
      <c r="C686" s="152" t="n"/>
      <c r="D686" s="152" t="n"/>
      <c r="E686" s="150" t="n"/>
      <c r="F686" s="152" t="n"/>
      <c r="G686" s="152" t="n"/>
      <c r="H686" s="152" t="n"/>
      <c r="I686" s="152" t="n"/>
      <c r="J686" s="150" t="n"/>
      <c r="K686" s="150" t="n"/>
      <c r="L686" s="150" t="n"/>
      <c r="M686" s="152" t="n"/>
      <c r="N686" s="150" t="n"/>
      <c r="O686" s="150" t="n"/>
      <c r="P686" s="150" t="n"/>
      <c r="Q686" s="151" t="n"/>
      <c r="R686" s="150" t="n"/>
      <c r="S686" s="150" t="n"/>
      <c r="T686" s="150" t="n"/>
      <c r="U686" s="152" t="n"/>
      <c r="V686" s="150" t="n"/>
      <c r="W686" s="150" t="n"/>
      <c r="X686" s="150" t="n"/>
      <c r="Y686" s="150" t="n"/>
      <c r="Z686" s="150" t="n"/>
      <c r="AA686" s="150" t="n"/>
      <c r="AB686" s="150" t="n"/>
      <c r="AC686" s="150" t="n"/>
      <c r="AD686" s="150" t="n"/>
      <c r="AE686" s="150" t="n"/>
      <c r="AF686" s="150" t="n"/>
      <c r="AG686" s="147">
        <f>IF(OR(C686="",G686="",G686=0),"",IFERROR(INDEX(Lists!$K$2:$K$12,MATCH(C686,Lists!$I$2:$I$12,0)),"AUD"))</f>
        <v/>
      </c>
      <c r="AH686" s="147">
        <f>IF(OR(G686="",G686=0),"",IF(G686&lt;1,TEXT(G686*100,"0")&amp;IFERROR(INDEX(Lists!$U$2:$U$12,MATCH(C686,Lists!$I$2:$I$12,0)),"c"),IFERROR(INDEX(Lists!$L$2:$L$12,MATCH(C686,Lists!$I$2:$I$12,0)),"$")&amp;IF(G686=INT(G686),TEXT(G686,"0"),TEXT(G686,"0.00")))&amp;" "&amp;AG686)</f>
        <v/>
      </c>
      <c r="AI686" s="147">
        <f>IF(X686="","",X686*IFERROR(INDEX(Lists!$M$2:$M$12,MATCH(C686,Lists!$I$2:$I$12,0)),1)/Lists!$Q$2)</f>
        <v/>
      </c>
      <c r="AJ686" s="147">
        <f>IF(Y686="","",Y686*IFERROR(INDEX(Lists!$M$2:$M$12,MATCH(C686,Lists!$I$2:$I$12,0)),1)/Lists!$Q$2)</f>
        <v/>
      </c>
      <c r="AK686" s="105" t="n"/>
      <c r="AL686" s="105" t="n"/>
      <c r="AM686" s="105" t="n"/>
      <c r="AN686" s="105" t="n"/>
      <c r="AO686" s="106" t="n"/>
    </row>
    <row r="687" ht="18" customHeight="1" s="74">
      <c r="A687" s="147">
        <f>IF(OR(F687="",C687="",D687=""),"",IFERROR(INDEX(Lists!$J$2:$J$12,MATCH(C687,Lists!$I$2:$I$12,0)),"XX")&amp;"-"&amp;D687&amp;"-"&amp;TEXT(SUMPRODUCT(($C$2:C687=C687)*($D$2:D687=D687)),"0000"))</f>
        <v/>
      </c>
      <c r="B687" s="152" t="n"/>
      <c r="C687" s="152" t="n"/>
      <c r="D687" s="152" t="n"/>
      <c r="E687" s="150" t="n"/>
      <c r="F687" s="152" t="n"/>
      <c r="G687" s="152" t="n"/>
      <c r="H687" s="152" t="n"/>
      <c r="I687" s="152" t="n"/>
      <c r="J687" s="150" t="n"/>
      <c r="K687" s="150" t="n"/>
      <c r="L687" s="150" t="n"/>
      <c r="M687" s="152" t="n"/>
      <c r="N687" s="150" t="n"/>
      <c r="O687" s="150" t="n"/>
      <c r="P687" s="150" t="n"/>
      <c r="Q687" s="151" t="n"/>
      <c r="R687" s="150" t="n"/>
      <c r="S687" s="150" t="n"/>
      <c r="T687" s="150" t="n"/>
      <c r="U687" s="152" t="n"/>
      <c r="V687" s="150" t="n"/>
      <c r="W687" s="150" t="n"/>
      <c r="X687" s="150" t="n"/>
      <c r="Y687" s="150" t="n"/>
      <c r="Z687" s="150" t="n"/>
      <c r="AA687" s="150" t="n"/>
      <c r="AB687" s="150" t="n"/>
      <c r="AC687" s="150" t="n"/>
      <c r="AD687" s="150" t="n"/>
      <c r="AE687" s="150" t="n"/>
      <c r="AF687" s="150" t="n"/>
      <c r="AG687" s="147">
        <f>IF(OR(C687="",G687="",G687=0),"",IFERROR(INDEX(Lists!$K$2:$K$12,MATCH(C687,Lists!$I$2:$I$12,0)),"AUD"))</f>
        <v/>
      </c>
      <c r="AH687" s="147">
        <f>IF(OR(G687="",G687=0),"",IF(G687&lt;1,TEXT(G687*100,"0")&amp;IFERROR(INDEX(Lists!$U$2:$U$12,MATCH(C687,Lists!$I$2:$I$12,0)),"c"),IFERROR(INDEX(Lists!$L$2:$L$12,MATCH(C687,Lists!$I$2:$I$12,0)),"$")&amp;IF(G687=INT(G687),TEXT(G687,"0"),TEXT(G687,"0.00")))&amp;" "&amp;AG687)</f>
        <v/>
      </c>
      <c r="AI687" s="147">
        <f>IF(X687="","",X687*IFERROR(INDEX(Lists!$M$2:$M$12,MATCH(C687,Lists!$I$2:$I$12,0)),1)/Lists!$Q$2)</f>
        <v/>
      </c>
      <c r="AJ687" s="147">
        <f>IF(Y687="","",Y687*IFERROR(INDEX(Lists!$M$2:$M$12,MATCH(C687,Lists!$I$2:$I$12,0)),1)/Lists!$Q$2)</f>
        <v/>
      </c>
      <c r="AK687" s="105" t="n"/>
      <c r="AL687" s="105" t="n"/>
      <c r="AM687" s="105" t="n"/>
      <c r="AN687" s="105" t="n"/>
      <c r="AO687" s="106" t="n"/>
    </row>
    <row r="688" ht="18" customHeight="1" s="74">
      <c r="A688" s="147">
        <f>IF(OR(F688="",C688="",D688=""),"",IFERROR(INDEX(Lists!$J$2:$J$12,MATCH(C688,Lists!$I$2:$I$12,0)),"XX")&amp;"-"&amp;D688&amp;"-"&amp;TEXT(SUMPRODUCT(($C$2:C688=C688)*($D$2:D688=D688)),"0000"))</f>
        <v/>
      </c>
      <c r="B688" s="152" t="n"/>
      <c r="C688" s="152" t="n"/>
      <c r="D688" s="152" t="n"/>
      <c r="E688" s="150" t="n"/>
      <c r="F688" s="152" t="n"/>
      <c r="G688" s="152" t="n"/>
      <c r="H688" s="152" t="n"/>
      <c r="I688" s="152" t="n"/>
      <c r="J688" s="150" t="n"/>
      <c r="K688" s="150" t="n"/>
      <c r="L688" s="150" t="n"/>
      <c r="M688" s="152" t="n"/>
      <c r="N688" s="150" t="n"/>
      <c r="O688" s="150" t="n"/>
      <c r="P688" s="150" t="n"/>
      <c r="Q688" s="151" t="n"/>
      <c r="R688" s="150" t="n"/>
      <c r="S688" s="150" t="n"/>
      <c r="T688" s="150" t="n"/>
      <c r="U688" s="152" t="n"/>
      <c r="V688" s="150" t="n"/>
      <c r="W688" s="150" t="n"/>
      <c r="X688" s="150" t="n"/>
      <c r="Y688" s="150" t="n"/>
      <c r="Z688" s="150" t="n"/>
      <c r="AA688" s="150" t="n"/>
      <c r="AB688" s="150" t="n"/>
      <c r="AC688" s="150" t="n"/>
      <c r="AD688" s="150" t="n"/>
      <c r="AE688" s="150" t="n"/>
      <c r="AF688" s="150" t="n"/>
      <c r="AG688" s="147">
        <f>IF(OR(C688="",G688="",G688=0),"",IFERROR(INDEX(Lists!$K$2:$K$12,MATCH(C688,Lists!$I$2:$I$12,0)),"AUD"))</f>
        <v/>
      </c>
      <c r="AH688" s="147">
        <f>IF(OR(G688="",G688=0),"",IF(G688&lt;1,TEXT(G688*100,"0")&amp;IFERROR(INDEX(Lists!$U$2:$U$12,MATCH(C688,Lists!$I$2:$I$12,0)),"c"),IFERROR(INDEX(Lists!$L$2:$L$12,MATCH(C688,Lists!$I$2:$I$12,0)),"$")&amp;IF(G688=INT(G688),TEXT(G688,"0"),TEXT(G688,"0.00")))&amp;" "&amp;AG688)</f>
        <v/>
      </c>
      <c r="AI688" s="147">
        <f>IF(X688="","",X688*IFERROR(INDEX(Lists!$M$2:$M$12,MATCH(C688,Lists!$I$2:$I$12,0)),1)/Lists!$Q$2)</f>
        <v/>
      </c>
      <c r="AJ688" s="147">
        <f>IF(Y688="","",Y688*IFERROR(INDEX(Lists!$M$2:$M$12,MATCH(C688,Lists!$I$2:$I$12,0)),1)/Lists!$Q$2)</f>
        <v/>
      </c>
      <c r="AK688" s="105" t="n"/>
      <c r="AL688" s="105" t="n"/>
      <c r="AM688" s="105" t="n"/>
      <c r="AN688" s="105" t="n"/>
      <c r="AO688" s="106" t="n"/>
    </row>
    <row r="689" ht="18" customHeight="1" s="74">
      <c r="A689" s="147">
        <f>IF(OR(F689="",C689="",D689=""),"",IFERROR(INDEX(Lists!$J$2:$J$12,MATCH(C689,Lists!$I$2:$I$12,0)),"XX")&amp;"-"&amp;D689&amp;"-"&amp;TEXT(SUMPRODUCT(($C$2:C689=C689)*($D$2:D689=D689)),"0000"))</f>
        <v/>
      </c>
      <c r="B689" s="152" t="n"/>
      <c r="C689" s="152" t="n"/>
      <c r="D689" s="152" t="n"/>
      <c r="E689" s="150" t="n"/>
      <c r="F689" s="152" t="n"/>
      <c r="G689" s="152" t="n"/>
      <c r="H689" s="152" t="n"/>
      <c r="I689" s="152" t="n"/>
      <c r="J689" s="150" t="n"/>
      <c r="K689" s="150" t="n"/>
      <c r="L689" s="150" t="n"/>
      <c r="M689" s="152" t="n"/>
      <c r="N689" s="150" t="n"/>
      <c r="O689" s="150" t="n"/>
      <c r="P689" s="150" t="n"/>
      <c r="Q689" s="151" t="n"/>
      <c r="R689" s="150" t="n"/>
      <c r="S689" s="150" t="n"/>
      <c r="T689" s="150" t="n"/>
      <c r="U689" s="152" t="n"/>
      <c r="V689" s="150" t="n"/>
      <c r="W689" s="150" t="n"/>
      <c r="X689" s="150" t="n"/>
      <c r="Y689" s="150" t="n"/>
      <c r="Z689" s="150" t="n"/>
      <c r="AA689" s="150" t="n"/>
      <c r="AB689" s="150" t="n"/>
      <c r="AC689" s="150" t="n"/>
      <c r="AD689" s="150" t="n"/>
      <c r="AE689" s="150" t="n"/>
      <c r="AF689" s="150" t="n"/>
      <c r="AG689" s="147">
        <f>IF(OR(C689="",G689="",G689=0),"",IFERROR(INDEX(Lists!$K$2:$K$12,MATCH(C689,Lists!$I$2:$I$12,0)),"AUD"))</f>
        <v/>
      </c>
      <c r="AH689" s="147">
        <f>IF(OR(G689="",G689=0),"",IF(G689&lt;1,TEXT(G689*100,"0")&amp;IFERROR(INDEX(Lists!$U$2:$U$12,MATCH(C689,Lists!$I$2:$I$12,0)),"c"),IFERROR(INDEX(Lists!$L$2:$L$12,MATCH(C689,Lists!$I$2:$I$12,0)),"$")&amp;IF(G689=INT(G689),TEXT(G689,"0"),TEXT(G689,"0.00")))&amp;" "&amp;AG689)</f>
        <v/>
      </c>
      <c r="AI689" s="147">
        <f>IF(X689="","",X689*IFERROR(INDEX(Lists!$M$2:$M$12,MATCH(C689,Lists!$I$2:$I$12,0)),1)/Lists!$Q$2)</f>
        <v/>
      </c>
      <c r="AJ689" s="147">
        <f>IF(Y689="","",Y689*IFERROR(INDEX(Lists!$M$2:$M$12,MATCH(C689,Lists!$I$2:$I$12,0)),1)/Lists!$Q$2)</f>
        <v/>
      </c>
      <c r="AK689" s="105" t="n"/>
      <c r="AL689" s="105" t="n"/>
      <c r="AM689" s="105" t="n"/>
      <c r="AN689" s="105" t="n"/>
      <c r="AO689" s="106" t="n"/>
    </row>
    <row r="690" ht="18" customHeight="1" s="74">
      <c r="A690" s="147">
        <f>IF(OR(F690="",C690="",D690=""),"",IFERROR(INDEX(Lists!$J$2:$J$12,MATCH(C690,Lists!$I$2:$I$12,0)),"XX")&amp;"-"&amp;D690&amp;"-"&amp;TEXT(SUMPRODUCT(($C$2:C690=C690)*($D$2:D690=D690)),"0000"))</f>
        <v/>
      </c>
      <c r="B690" s="152" t="n"/>
      <c r="C690" s="152" t="n"/>
      <c r="D690" s="152" t="n"/>
      <c r="E690" s="150" t="n"/>
      <c r="F690" s="152" t="n"/>
      <c r="G690" s="152" t="n"/>
      <c r="H690" s="152" t="n"/>
      <c r="I690" s="152" t="n"/>
      <c r="J690" s="150" t="n"/>
      <c r="K690" s="150" t="n"/>
      <c r="L690" s="150" t="n"/>
      <c r="M690" s="152" t="n"/>
      <c r="N690" s="150" t="n"/>
      <c r="O690" s="150" t="n"/>
      <c r="P690" s="150" t="n"/>
      <c r="Q690" s="151" t="n"/>
      <c r="R690" s="150" t="n"/>
      <c r="S690" s="150" t="n"/>
      <c r="T690" s="150" t="n"/>
      <c r="U690" s="152" t="n"/>
      <c r="V690" s="150" t="n"/>
      <c r="W690" s="150" t="n"/>
      <c r="X690" s="150" t="n"/>
      <c r="Y690" s="150" t="n"/>
      <c r="Z690" s="150" t="n"/>
      <c r="AA690" s="150" t="n"/>
      <c r="AB690" s="150" t="n"/>
      <c r="AC690" s="150" t="n"/>
      <c r="AD690" s="150" t="n"/>
      <c r="AE690" s="150" t="n"/>
      <c r="AF690" s="150" t="n"/>
      <c r="AG690" s="147">
        <f>IF(OR(C690="",G690="",G690=0),"",IFERROR(INDEX(Lists!$K$2:$K$12,MATCH(C690,Lists!$I$2:$I$12,0)),"AUD"))</f>
        <v/>
      </c>
      <c r="AH690" s="147">
        <f>IF(OR(G690="",G690=0),"",IF(G690&lt;1,TEXT(G690*100,"0")&amp;IFERROR(INDEX(Lists!$U$2:$U$12,MATCH(C690,Lists!$I$2:$I$12,0)),"c"),IFERROR(INDEX(Lists!$L$2:$L$12,MATCH(C690,Lists!$I$2:$I$12,0)),"$")&amp;IF(G690=INT(G690),TEXT(G690,"0"),TEXT(G690,"0.00")))&amp;" "&amp;AG690)</f>
        <v/>
      </c>
      <c r="AI690" s="147">
        <f>IF(X690="","",X690*IFERROR(INDEX(Lists!$M$2:$M$12,MATCH(C690,Lists!$I$2:$I$12,0)),1)/Lists!$Q$2)</f>
        <v/>
      </c>
      <c r="AJ690" s="147">
        <f>IF(Y690="","",Y690*IFERROR(INDEX(Lists!$M$2:$M$12,MATCH(C690,Lists!$I$2:$I$12,0)),1)/Lists!$Q$2)</f>
        <v/>
      </c>
      <c r="AK690" s="105" t="n"/>
      <c r="AL690" s="105" t="n"/>
      <c r="AM690" s="105" t="n"/>
      <c r="AN690" s="105" t="n"/>
      <c r="AO690" s="106" t="n"/>
    </row>
    <row r="691" ht="18" customHeight="1" s="74">
      <c r="A691" s="147">
        <f>IF(OR(F691="",C691="",D691=""),"",IFERROR(INDEX(Lists!$J$2:$J$12,MATCH(C691,Lists!$I$2:$I$12,0)),"XX")&amp;"-"&amp;D691&amp;"-"&amp;TEXT(SUMPRODUCT(($C$2:C691=C691)*($D$2:D691=D691)),"0000"))</f>
        <v/>
      </c>
      <c r="B691" s="152" t="n"/>
      <c r="C691" s="152" t="n"/>
      <c r="D691" s="152" t="n"/>
      <c r="E691" s="150" t="n"/>
      <c r="F691" s="152" t="n"/>
      <c r="G691" s="152" t="n"/>
      <c r="H691" s="152" t="n"/>
      <c r="I691" s="152" t="n"/>
      <c r="J691" s="150" t="n"/>
      <c r="K691" s="150" t="n"/>
      <c r="L691" s="150" t="n"/>
      <c r="M691" s="152" t="n"/>
      <c r="N691" s="150" t="n"/>
      <c r="O691" s="150" t="n"/>
      <c r="P691" s="150" t="n"/>
      <c r="Q691" s="151" t="n"/>
      <c r="R691" s="150" t="n"/>
      <c r="S691" s="150" t="n"/>
      <c r="T691" s="150" t="n"/>
      <c r="U691" s="152" t="n"/>
      <c r="V691" s="150" t="n"/>
      <c r="W691" s="150" t="n"/>
      <c r="X691" s="150" t="n"/>
      <c r="Y691" s="150" t="n"/>
      <c r="Z691" s="150" t="n"/>
      <c r="AA691" s="150" t="n"/>
      <c r="AB691" s="150" t="n"/>
      <c r="AC691" s="150" t="n"/>
      <c r="AD691" s="150" t="n"/>
      <c r="AE691" s="150" t="n"/>
      <c r="AF691" s="150" t="n"/>
      <c r="AG691" s="147">
        <f>IF(OR(C691="",G691="",G691=0),"",IFERROR(INDEX(Lists!$K$2:$K$12,MATCH(C691,Lists!$I$2:$I$12,0)),"AUD"))</f>
        <v/>
      </c>
      <c r="AH691" s="147">
        <f>IF(OR(G691="",G691=0),"",IF(G691&lt;1,TEXT(G691*100,"0")&amp;IFERROR(INDEX(Lists!$U$2:$U$12,MATCH(C691,Lists!$I$2:$I$12,0)),"c"),IFERROR(INDEX(Lists!$L$2:$L$12,MATCH(C691,Lists!$I$2:$I$12,0)),"$")&amp;IF(G691=INT(G691),TEXT(G691,"0"),TEXT(G691,"0.00")))&amp;" "&amp;AG691)</f>
        <v/>
      </c>
      <c r="AI691" s="147">
        <f>IF(X691="","",X691*IFERROR(INDEX(Lists!$M$2:$M$12,MATCH(C691,Lists!$I$2:$I$12,0)),1)/Lists!$Q$2)</f>
        <v/>
      </c>
      <c r="AJ691" s="147">
        <f>IF(Y691="","",Y691*IFERROR(INDEX(Lists!$M$2:$M$12,MATCH(C691,Lists!$I$2:$I$12,0)),1)/Lists!$Q$2)</f>
        <v/>
      </c>
      <c r="AK691" s="105" t="n"/>
      <c r="AL691" s="105" t="n"/>
      <c r="AM691" s="105" t="n"/>
      <c r="AN691" s="105" t="n"/>
      <c r="AO691" s="106" t="n"/>
    </row>
    <row r="692" ht="18" customHeight="1" s="74">
      <c r="A692" s="147">
        <f>IF(OR(F692="",C692="",D692=""),"",IFERROR(INDEX(Lists!$J$2:$J$12,MATCH(C692,Lists!$I$2:$I$12,0)),"XX")&amp;"-"&amp;D692&amp;"-"&amp;TEXT(SUMPRODUCT(($C$2:C692=C692)*($D$2:D692=D692)),"0000"))</f>
        <v/>
      </c>
      <c r="B692" s="152" t="n"/>
      <c r="C692" s="152" t="n"/>
      <c r="D692" s="152" t="n"/>
      <c r="E692" s="150" t="n"/>
      <c r="F692" s="152" t="n"/>
      <c r="G692" s="152" t="n"/>
      <c r="H692" s="152" t="n"/>
      <c r="I692" s="152" t="n"/>
      <c r="J692" s="150" t="n"/>
      <c r="K692" s="150" t="n"/>
      <c r="L692" s="150" t="n"/>
      <c r="M692" s="152" t="n"/>
      <c r="N692" s="150" t="n"/>
      <c r="O692" s="150" t="n"/>
      <c r="P692" s="150" t="n"/>
      <c r="Q692" s="151" t="n"/>
      <c r="R692" s="150" t="n"/>
      <c r="S692" s="150" t="n"/>
      <c r="T692" s="150" t="n"/>
      <c r="U692" s="152" t="n"/>
      <c r="V692" s="150" t="n"/>
      <c r="W692" s="150" t="n"/>
      <c r="X692" s="150" t="n"/>
      <c r="Y692" s="150" t="n"/>
      <c r="Z692" s="150" t="n"/>
      <c r="AA692" s="150" t="n"/>
      <c r="AB692" s="150" t="n"/>
      <c r="AC692" s="150" t="n"/>
      <c r="AD692" s="150" t="n"/>
      <c r="AE692" s="150" t="n"/>
      <c r="AF692" s="150" t="n"/>
      <c r="AG692" s="147">
        <f>IF(OR(C692="",G692="",G692=0),"",IFERROR(INDEX(Lists!$K$2:$K$12,MATCH(C692,Lists!$I$2:$I$12,0)),"AUD"))</f>
        <v/>
      </c>
      <c r="AH692" s="147">
        <f>IF(OR(G692="",G692=0),"",IF(G692&lt;1,TEXT(G692*100,"0")&amp;IFERROR(INDEX(Lists!$U$2:$U$12,MATCH(C692,Lists!$I$2:$I$12,0)),"c"),IFERROR(INDEX(Lists!$L$2:$L$12,MATCH(C692,Lists!$I$2:$I$12,0)),"$")&amp;IF(G692=INT(G692),TEXT(G692,"0"),TEXT(G692,"0.00")))&amp;" "&amp;AG692)</f>
        <v/>
      </c>
      <c r="AI692" s="147">
        <f>IF(X692="","",X692*IFERROR(INDEX(Lists!$M$2:$M$12,MATCH(C692,Lists!$I$2:$I$12,0)),1)/Lists!$Q$2)</f>
        <v/>
      </c>
      <c r="AJ692" s="147">
        <f>IF(Y692="","",Y692*IFERROR(INDEX(Lists!$M$2:$M$12,MATCH(C692,Lists!$I$2:$I$12,0)),1)/Lists!$Q$2)</f>
        <v/>
      </c>
      <c r="AK692" s="105" t="n"/>
      <c r="AL692" s="105" t="n"/>
      <c r="AM692" s="105" t="n"/>
      <c r="AN692" s="105" t="n"/>
      <c r="AO692" s="106" t="n"/>
    </row>
    <row r="693" ht="18" customHeight="1" s="74">
      <c r="A693" s="147">
        <f>IF(OR(F693="",C693="",D693=""),"",IFERROR(INDEX(Lists!$J$2:$J$12,MATCH(C693,Lists!$I$2:$I$12,0)),"XX")&amp;"-"&amp;D693&amp;"-"&amp;TEXT(SUMPRODUCT(($C$2:C693=C693)*($D$2:D693=D693)),"0000"))</f>
        <v/>
      </c>
      <c r="B693" s="152" t="n"/>
      <c r="C693" s="152" t="n"/>
      <c r="D693" s="152" t="n"/>
      <c r="E693" s="150" t="n"/>
      <c r="F693" s="152" t="n"/>
      <c r="G693" s="152" t="n"/>
      <c r="H693" s="152" t="n"/>
      <c r="I693" s="152" t="n"/>
      <c r="J693" s="150" t="n"/>
      <c r="K693" s="150" t="n"/>
      <c r="L693" s="150" t="n"/>
      <c r="M693" s="152" t="n"/>
      <c r="N693" s="150" t="n"/>
      <c r="O693" s="150" t="n"/>
      <c r="P693" s="150" t="n"/>
      <c r="Q693" s="151" t="n"/>
      <c r="R693" s="150" t="n"/>
      <c r="S693" s="150" t="n"/>
      <c r="T693" s="150" t="n"/>
      <c r="U693" s="152" t="n"/>
      <c r="V693" s="150" t="n"/>
      <c r="W693" s="150" t="n"/>
      <c r="X693" s="150" t="n"/>
      <c r="Y693" s="150" t="n"/>
      <c r="Z693" s="150" t="n"/>
      <c r="AA693" s="150" t="n"/>
      <c r="AB693" s="150" t="n"/>
      <c r="AC693" s="150" t="n"/>
      <c r="AD693" s="150" t="n"/>
      <c r="AE693" s="150" t="n"/>
      <c r="AF693" s="150" t="n"/>
      <c r="AG693" s="147">
        <f>IF(OR(C693="",G693="",G693=0),"",IFERROR(INDEX(Lists!$K$2:$K$12,MATCH(C693,Lists!$I$2:$I$12,0)),"AUD"))</f>
        <v/>
      </c>
      <c r="AH693" s="147">
        <f>IF(OR(G693="",G693=0),"",IF(G693&lt;1,TEXT(G693*100,"0")&amp;IFERROR(INDEX(Lists!$U$2:$U$12,MATCH(C693,Lists!$I$2:$I$12,0)),"c"),IFERROR(INDEX(Lists!$L$2:$L$12,MATCH(C693,Lists!$I$2:$I$12,0)),"$")&amp;IF(G693=INT(G693),TEXT(G693,"0"),TEXT(G693,"0.00")))&amp;" "&amp;AG693)</f>
        <v/>
      </c>
      <c r="AI693" s="147">
        <f>IF(X693="","",X693*IFERROR(INDEX(Lists!$M$2:$M$12,MATCH(C693,Lists!$I$2:$I$12,0)),1)/Lists!$Q$2)</f>
        <v/>
      </c>
      <c r="AJ693" s="147">
        <f>IF(Y693="","",Y693*IFERROR(INDEX(Lists!$M$2:$M$12,MATCH(C693,Lists!$I$2:$I$12,0)),1)/Lists!$Q$2)</f>
        <v/>
      </c>
      <c r="AK693" s="105" t="n"/>
      <c r="AL693" s="105" t="n"/>
      <c r="AM693" s="105" t="n"/>
      <c r="AN693" s="105" t="n"/>
      <c r="AO693" s="106" t="n"/>
    </row>
    <row r="694" ht="18" customHeight="1" s="74">
      <c r="A694" s="147">
        <f>IF(OR(F694="",C694="",D694=""),"",IFERROR(INDEX(Lists!$J$2:$J$12,MATCH(C694,Lists!$I$2:$I$12,0)),"XX")&amp;"-"&amp;D694&amp;"-"&amp;TEXT(SUMPRODUCT(($C$2:C694=C694)*($D$2:D694=D694)),"0000"))</f>
        <v/>
      </c>
      <c r="B694" s="152" t="n"/>
      <c r="C694" s="152" t="n"/>
      <c r="D694" s="152" t="n"/>
      <c r="E694" s="150" t="n"/>
      <c r="F694" s="152" t="n"/>
      <c r="G694" s="152" t="n"/>
      <c r="H694" s="152" t="n"/>
      <c r="I694" s="152" t="n"/>
      <c r="J694" s="150" t="n"/>
      <c r="K694" s="150" t="n"/>
      <c r="L694" s="150" t="n"/>
      <c r="M694" s="152" t="n"/>
      <c r="N694" s="150" t="n"/>
      <c r="O694" s="150" t="n"/>
      <c r="P694" s="150" t="n"/>
      <c r="Q694" s="151" t="n"/>
      <c r="R694" s="150" t="n"/>
      <c r="S694" s="150" t="n"/>
      <c r="T694" s="150" t="n"/>
      <c r="U694" s="152" t="n"/>
      <c r="V694" s="150" t="n"/>
      <c r="W694" s="150" t="n"/>
      <c r="X694" s="150" t="n"/>
      <c r="Y694" s="150" t="n"/>
      <c r="Z694" s="150" t="n"/>
      <c r="AA694" s="150" t="n"/>
      <c r="AB694" s="150" t="n"/>
      <c r="AC694" s="150" t="n"/>
      <c r="AD694" s="150" t="n"/>
      <c r="AE694" s="150" t="n"/>
      <c r="AF694" s="150" t="n"/>
      <c r="AG694" s="147">
        <f>IF(OR(C694="",G694="",G694=0),"",IFERROR(INDEX(Lists!$K$2:$K$12,MATCH(C694,Lists!$I$2:$I$12,0)),"AUD"))</f>
        <v/>
      </c>
      <c r="AH694" s="147">
        <f>IF(OR(G694="",G694=0),"",IF(G694&lt;1,TEXT(G694*100,"0")&amp;IFERROR(INDEX(Lists!$U$2:$U$12,MATCH(C694,Lists!$I$2:$I$12,0)),"c"),IFERROR(INDEX(Lists!$L$2:$L$12,MATCH(C694,Lists!$I$2:$I$12,0)),"$")&amp;IF(G694=INT(G694),TEXT(G694,"0"),TEXT(G694,"0.00")))&amp;" "&amp;AG694)</f>
        <v/>
      </c>
      <c r="AI694" s="147">
        <f>IF(X694="","",X694*IFERROR(INDEX(Lists!$M$2:$M$12,MATCH(C694,Lists!$I$2:$I$12,0)),1)/Lists!$Q$2)</f>
        <v/>
      </c>
      <c r="AJ694" s="147">
        <f>IF(Y694="","",Y694*IFERROR(INDEX(Lists!$M$2:$M$12,MATCH(C694,Lists!$I$2:$I$12,0)),1)/Lists!$Q$2)</f>
        <v/>
      </c>
      <c r="AK694" s="105" t="n"/>
      <c r="AL694" s="105" t="n"/>
      <c r="AM694" s="105" t="n"/>
      <c r="AN694" s="105" t="n"/>
      <c r="AO694" s="106" t="n"/>
    </row>
    <row r="695" ht="18" customHeight="1" s="74">
      <c r="A695" s="147">
        <f>IF(OR(F695="",C695="",D695=""),"",IFERROR(INDEX(Lists!$J$2:$J$12,MATCH(C695,Lists!$I$2:$I$12,0)),"XX")&amp;"-"&amp;D695&amp;"-"&amp;TEXT(SUMPRODUCT(($C$2:C695=C695)*($D$2:D695=D695)),"0000"))</f>
        <v/>
      </c>
      <c r="B695" s="152" t="n"/>
      <c r="C695" s="152" t="n"/>
      <c r="D695" s="152" t="n"/>
      <c r="E695" s="150" t="n"/>
      <c r="F695" s="152" t="n"/>
      <c r="G695" s="152" t="n"/>
      <c r="H695" s="152" t="n"/>
      <c r="I695" s="152" t="n"/>
      <c r="J695" s="150" t="n"/>
      <c r="K695" s="150" t="n"/>
      <c r="L695" s="150" t="n"/>
      <c r="M695" s="152" t="n"/>
      <c r="N695" s="150" t="n"/>
      <c r="O695" s="150" t="n"/>
      <c r="P695" s="150" t="n"/>
      <c r="Q695" s="151" t="n"/>
      <c r="R695" s="150" t="n"/>
      <c r="S695" s="150" t="n"/>
      <c r="T695" s="150" t="n"/>
      <c r="U695" s="152" t="n"/>
      <c r="V695" s="150" t="n"/>
      <c r="W695" s="150" t="n"/>
      <c r="X695" s="150" t="n"/>
      <c r="Y695" s="150" t="n"/>
      <c r="Z695" s="150" t="n"/>
      <c r="AA695" s="150" t="n"/>
      <c r="AB695" s="150" t="n"/>
      <c r="AC695" s="150" t="n"/>
      <c r="AD695" s="150" t="n"/>
      <c r="AE695" s="150" t="n"/>
      <c r="AF695" s="150" t="n"/>
      <c r="AG695" s="147">
        <f>IF(OR(C695="",G695="",G695=0),"",IFERROR(INDEX(Lists!$K$2:$K$12,MATCH(C695,Lists!$I$2:$I$12,0)),"AUD"))</f>
        <v/>
      </c>
      <c r="AH695" s="147">
        <f>IF(OR(G695="",G695=0),"",IF(G695&lt;1,TEXT(G695*100,"0")&amp;IFERROR(INDEX(Lists!$U$2:$U$12,MATCH(C695,Lists!$I$2:$I$12,0)),"c"),IFERROR(INDEX(Lists!$L$2:$L$12,MATCH(C695,Lists!$I$2:$I$12,0)),"$")&amp;IF(G695=INT(G695),TEXT(G695,"0"),TEXT(G695,"0.00")))&amp;" "&amp;AG695)</f>
        <v/>
      </c>
      <c r="AI695" s="147">
        <f>IF(X695="","",X695*IFERROR(INDEX(Lists!$M$2:$M$12,MATCH(C695,Lists!$I$2:$I$12,0)),1)/Lists!$Q$2)</f>
        <v/>
      </c>
      <c r="AJ695" s="147">
        <f>IF(Y695="","",Y695*IFERROR(INDEX(Lists!$M$2:$M$12,MATCH(C695,Lists!$I$2:$I$12,0)),1)/Lists!$Q$2)</f>
        <v/>
      </c>
      <c r="AK695" s="105" t="n"/>
      <c r="AL695" s="105" t="n"/>
      <c r="AM695" s="105" t="n"/>
      <c r="AN695" s="105" t="n"/>
      <c r="AO695" s="106" t="n"/>
    </row>
    <row r="696" ht="18" customHeight="1" s="74">
      <c r="A696" s="147">
        <f>IF(OR(F696="",C696="",D696=""),"",IFERROR(INDEX(Lists!$J$2:$J$12,MATCH(C696,Lists!$I$2:$I$12,0)),"XX")&amp;"-"&amp;D696&amp;"-"&amp;TEXT(SUMPRODUCT(($C$2:C696=C696)*($D$2:D696=D696)),"0000"))</f>
        <v/>
      </c>
      <c r="B696" s="152" t="n"/>
      <c r="C696" s="152" t="n"/>
      <c r="D696" s="152" t="n"/>
      <c r="E696" s="150" t="n"/>
      <c r="F696" s="152" t="n"/>
      <c r="G696" s="152" t="n"/>
      <c r="H696" s="152" t="n"/>
      <c r="I696" s="152" t="n"/>
      <c r="J696" s="150" t="n"/>
      <c r="K696" s="150" t="n"/>
      <c r="L696" s="150" t="n"/>
      <c r="M696" s="152" t="n"/>
      <c r="N696" s="150" t="n"/>
      <c r="O696" s="150" t="n"/>
      <c r="P696" s="150" t="n"/>
      <c r="Q696" s="151" t="n"/>
      <c r="R696" s="150" t="n"/>
      <c r="S696" s="150" t="n"/>
      <c r="T696" s="150" t="n"/>
      <c r="U696" s="152" t="n"/>
      <c r="V696" s="150" t="n"/>
      <c r="W696" s="150" t="n"/>
      <c r="X696" s="150" t="n"/>
      <c r="Y696" s="150" t="n"/>
      <c r="Z696" s="150" t="n"/>
      <c r="AA696" s="150" t="n"/>
      <c r="AB696" s="150" t="n"/>
      <c r="AC696" s="150" t="n"/>
      <c r="AD696" s="150" t="n"/>
      <c r="AE696" s="150" t="n"/>
      <c r="AF696" s="150" t="n"/>
      <c r="AG696" s="147">
        <f>IF(OR(C696="",G696="",G696=0),"",IFERROR(INDEX(Lists!$K$2:$K$12,MATCH(C696,Lists!$I$2:$I$12,0)),"AUD"))</f>
        <v/>
      </c>
      <c r="AH696" s="147">
        <f>IF(OR(G696="",G696=0),"",IF(G696&lt;1,TEXT(G696*100,"0")&amp;IFERROR(INDEX(Lists!$U$2:$U$12,MATCH(C696,Lists!$I$2:$I$12,0)),"c"),IFERROR(INDEX(Lists!$L$2:$L$12,MATCH(C696,Lists!$I$2:$I$12,0)),"$")&amp;IF(G696=INT(G696),TEXT(G696,"0"),TEXT(G696,"0.00")))&amp;" "&amp;AG696)</f>
        <v/>
      </c>
      <c r="AI696" s="147">
        <f>IF(X696="","",X696*IFERROR(INDEX(Lists!$M$2:$M$12,MATCH(C696,Lists!$I$2:$I$12,0)),1)/Lists!$Q$2)</f>
        <v/>
      </c>
      <c r="AJ696" s="147">
        <f>IF(Y696="","",Y696*IFERROR(INDEX(Lists!$M$2:$M$12,MATCH(C696,Lists!$I$2:$I$12,0)),1)/Lists!$Q$2)</f>
        <v/>
      </c>
      <c r="AK696" s="105" t="n"/>
      <c r="AL696" s="105" t="n"/>
      <c r="AM696" s="105" t="n"/>
      <c r="AN696" s="105" t="n"/>
      <c r="AO696" s="106" t="n"/>
    </row>
    <row r="697" ht="18" customHeight="1" s="74">
      <c r="A697" s="147">
        <f>IF(OR(F697="",C697="",D697=""),"",IFERROR(INDEX(Lists!$J$2:$J$12,MATCH(C697,Lists!$I$2:$I$12,0)),"XX")&amp;"-"&amp;D697&amp;"-"&amp;TEXT(SUMPRODUCT(($C$2:C697=C697)*($D$2:D697=D697)),"0000"))</f>
        <v/>
      </c>
      <c r="B697" s="152" t="n"/>
      <c r="C697" s="152" t="n"/>
      <c r="D697" s="152" t="n"/>
      <c r="E697" s="150" t="n"/>
      <c r="F697" s="152" t="n"/>
      <c r="G697" s="152" t="n"/>
      <c r="H697" s="152" t="n"/>
      <c r="I697" s="152" t="n"/>
      <c r="J697" s="150" t="n"/>
      <c r="K697" s="150" t="n"/>
      <c r="L697" s="150" t="n"/>
      <c r="M697" s="152" t="n"/>
      <c r="N697" s="150" t="n"/>
      <c r="O697" s="150" t="n"/>
      <c r="P697" s="150" t="n"/>
      <c r="Q697" s="151" t="n"/>
      <c r="R697" s="150" t="n"/>
      <c r="S697" s="150" t="n"/>
      <c r="T697" s="150" t="n"/>
      <c r="U697" s="152" t="n"/>
      <c r="V697" s="150" t="n"/>
      <c r="W697" s="150" t="n"/>
      <c r="X697" s="150" t="n"/>
      <c r="Y697" s="150" t="n"/>
      <c r="Z697" s="150" t="n"/>
      <c r="AA697" s="150" t="n"/>
      <c r="AB697" s="150" t="n"/>
      <c r="AC697" s="150" t="n"/>
      <c r="AD697" s="150" t="n"/>
      <c r="AE697" s="150" t="n"/>
      <c r="AF697" s="150" t="n"/>
      <c r="AG697" s="147">
        <f>IF(OR(C697="",G697="",G697=0),"",IFERROR(INDEX(Lists!$K$2:$K$12,MATCH(C697,Lists!$I$2:$I$12,0)),"AUD"))</f>
        <v/>
      </c>
      <c r="AH697" s="147">
        <f>IF(OR(G697="",G697=0),"",IF(G697&lt;1,TEXT(G697*100,"0")&amp;IFERROR(INDEX(Lists!$U$2:$U$12,MATCH(C697,Lists!$I$2:$I$12,0)),"c"),IFERROR(INDEX(Lists!$L$2:$L$12,MATCH(C697,Lists!$I$2:$I$12,0)),"$")&amp;IF(G697=INT(G697),TEXT(G697,"0"),TEXT(G697,"0.00")))&amp;" "&amp;AG697)</f>
        <v/>
      </c>
      <c r="AI697" s="147">
        <f>IF(X697="","",X697*IFERROR(INDEX(Lists!$M$2:$M$12,MATCH(C697,Lists!$I$2:$I$12,0)),1)/Lists!$Q$2)</f>
        <v/>
      </c>
      <c r="AJ697" s="147">
        <f>IF(Y697="","",Y697*IFERROR(INDEX(Lists!$M$2:$M$12,MATCH(C697,Lists!$I$2:$I$12,0)),1)/Lists!$Q$2)</f>
        <v/>
      </c>
      <c r="AK697" s="105" t="n"/>
      <c r="AL697" s="105" t="n"/>
      <c r="AM697" s="105" t="n"/>
      <c r="AN697" s="105" t="n"/>
      <c r="AO697" s="106" t="n"/>
    </row>
    <row r="698" ht="18" customHeight="1" s="74">
      <c r="A698" s="147">
        <f>IF(OR(F698="",C698="",D698=""),"",IFERROR(INDEX(Lists!$J$2:$J$12,MATCH(C698,Lists!$I$2:$I$12,0)),"XX")&amp;"-"&amp;D698&amp;"-"&amp;TEXT(SUMPRODUCT(($C$2:C698=C698)*($D$2:D698=D698)),"0000"))</f>
        <v/>
      </c>
      <c r="B698" s="152" t="n"/>
      <c r="C698" s="152" t="n"/>
      <c r="D698" s="152" t="n"/>
      <c r="E698" s="150" t="n"/>
      <c r="F698" s="152" t="n"/>
      <c r="G698" s="152" t="n"/>
      <c r="H698" s="152" t="n"/>
      <c r="I698" s="152" t="n"/>
      <c r="J698" s="150" t="n"/>
      <c r="K698" s="150" t="n"/>
      <c r="L698" s="150" t="n"/>
      <c r="M698" s="152" t="n"/>
      <c r="N698" s="150" t="n"/>
      <c r="O698" s="150" t="n"/>
      <c r="P698" s="150" t="n"/>
      <c r="Q698" s="151" t="n"/>
      <c r="R698" s="150" t="n"/>
      <c r="S698" s="150" t="n"/>
      <c r="T698" s="150" t="n"/>
      <c r="U698" s="152" t="n"/>
      <c r="V698" s="150" t="n"/>
      <c r="W698" s="150" t="n"/>
      <c r="X698" s="150" t="n"/>
      <c r="Y698" s="150" t="n"/>
      <c r="Z698" s="150" t="n"/>
      <c r="AA698" s="150" t="n"/>
      <c r="AB698" s="150" t="n"/>
      <c r="AC698" s="150" t="n"/>
      <c r="AD698" s="150" t="n"/>
      <c r="AE698" s="150" t="n"/>
      <c r="AF698" s="150" t="n"/>
      <c r="AG698" s="147">
        <f>IF(OR(C698="",G698="",G698=0),"",IFERROR(INDEX(Lists!$K$2:$K$12,MATCH(C698,Lists!$I$2:$I$12,0)),"AUD"))</f>
        <v/>
      </c>
      <c r="AH698" s="147">
        <f>IF(OR(G698="",G698=0),"",IF(G698&lt;1,TEXT(G698*100,"0")&amp;IFERROR(INDEX(Lists!$U$2:$U$12,MATCH(C698,Lists!$I$2:$I$12,0)),"c"),IFERROR(INDEX(Lists!$L$2:$L$12,MATCH(C698,Lists!$I$2:$I$12,0)),"$")&amp;IF(G698=INT(G698),TEXT(G698,"0"),TEXT(G698,"0.00")))&amp;" "&amp;AG698)</f>
        <v/>
      </c>
      <c r="AI698" s="147">
        <f>IF(X698="","",X698*IFERROR(INDEX(Lists!$M$2:$M$12,MATCH(C698,Lists!$I$2:$I$12,0)),1)/Lists!$Q$2)</f>
        <v/>
      </c>
      <c r="AJ698" s="147">
        <f>IF(Y698="","",Y698*IFERROR(INDEX(Lists!$M$2:$M$12,MATCH(C698,Lists!$I$2:$I$12,0)),1)/Lists!$Q$2)</f>
        <v/>
      </c>
      <c r="AK698" s="105" t="n"/>
      <c r="AL698" s="105" t="n"/>
      <c r="AM698" s="105" t="n"/>
      <c r="AN698" s="105" t="n"/>
      <c r="AO698" s="106" t="n"/>
    </row>
    <row r="699" ht="18" customHeight="1" s="74">
      <c r="A699" s="147">
        <f>IF(OR(F699="",C699="",D699=""),"",IFERROR(INDEX(Lists!$J$2:$J$12,MATCH(C699,Lists!$I$2:$I$12,0)),"XX")&amp;"-"&amp;D699&amp;"-"&amp;TEXT(SUMPRODUCT(($C$2:C699=C699)*($D$2:D699=D699)),"0000"))</f>
        <v/>
      </c>
      <c r="B699" s="152" t="n"/>
      <c r="C699" s="152" t="n"/>
      <c r="D699" s="152" t="n"/>
      <c r="E699" s="150" t="n"/>
      <c r="F699" s="152" t="n"/>
      <c r="G699" s="152" t="n"/>
      <c r="H699" s="152" t="n"/>
      <c r="I699" s="152" t="n"/>
      <c r="J699" s="150" t="n"/>
      <c r="K699" s="150" t="n"/>
      <c r="L699" s="150" t="n"/>
      <c r="M699" s="152" t="n"/>
      <c r="N699" s="150" t="n"/>
      <c r="O699" s="150" t="n"/>
      <c r="P699" s="150" t="n"/>
      <c r="Q699" s="151" t="n"/>
      <c r="R699" s="150" t="n"/>
      <c r="S699" s="150" t="n"/>
      <c r="T699" s="150" t="n"/>
      <c r="U699" s="152" t="n"/>
      <c r="V699" s="150" t="n"/>
      <c r="W699" s="150" t="n"/>
      <c r="X699" s="150" t="n"/>
      <c r="Y699" s="150" t="n"/>
      <c r="Z699" s="150" t="n"/>
      <c r="AA699" s="150" t="n"/>
      <c r="AB699" s="150" t="n"/>
      <c r="AC699" s="150" t="n"/>
      <c r="AD699" s="150" t="n"/>
      <c r="AE699" s="150" t="n"/>
      <c r="AF699" s="150" t="n"/>
      <c r="AG699" s="147">
        <f>IF(OR(C699="",G699="",G699=0),"",IFERROR(INDEX(Lists!$K$2:$K$12,MATCH(C699,Lists!$I$2:$I$12,0)),"AUD"))</f>
        <v/>
      </c>
      <c r="AH699" s="147">
        <f>IF(OR(G699="",G699=0),"",IF(G699&lt;1,TEXT(G699*100,"0")&amp;IFERROR(INDEX(Lists!$U$2:$U$12,MATCH(C699,Lists!$I$2:$I$12,0)),"c"),IFERROR(INDEX(Lists!$L$2:$L$12,MATCH(C699,Lists!$I$2:$I$12,0)),"$")&amp;IF(G699=INT(G699),TEXT(G699,"0"),TEXT(G699,"0.00")))&amp;" "&amp;AG699)</f>
        <v/>
      </c>
      <c r="AI699" s="147">
        <f>IF(X699="","",X699*IFERROR(INDEX(Lists!$M$2:$M$12,MATCH(C699,Lists!$I$2:$I$12,0)),1)/Lists!$Q$2)</f>
        <v/>
      </c>
      <c r="AJ699" s="147">
        <f>IF(Y699="","",Y699*IFERROR(INDEX(Lists!$M$2:$M$12,MATCH(C699,Lists!$I$2:$I$12,0)),1)/Lists!$Q$2)</f>
        <v/>
      </c>
      <c r="AK699" s="105" t="n"/>
      <c r="AL699" s="105" t="n"/>
      <c r="AM699" s="105" t="n"/>
      <c r="AN699" s="105" t="n"/>
      <c r="AO699" s="106" t="n"/>
    </row>
    <row r="700" ht="18" customHeight="1" s="74">
      <c r="A700" s="147">
        <f>IF(OR(F700="",C700="",D700=""),"",IFERROR(INDEX(Lists!$J$2:$J$12,MATCH(C700,Lists!$I$2:$I$12,0)),"XX")&amp;"-"&amp;D700&amp;"-"&amp;TEXT(SUMPRODUCT(($C$2:C700=C700)*($D$2:D700=D700)),"0000"))</f>
        <v/>
      </c>
      <c r="B700" s="152" t="n"/>
      <c r="C700" s="152" t="n"/>
      <c r="D700" s="152" t="n"/>
      <c r="E700" s="150" t="n"/>
      <c r="F700" s="152" t="n"/>
      <c r="G700" s="152" t="n"/>
      <c r="H700" s="152" t="n"/>
      <c r="I700" s="152" t="n"/>
      <c r="J700" s="150" t="n"/>
      <c r="K700" s="150" t="n"/>
      <c r="L700" s="150" t="n"/>
      <c r="M700" s="152" t="n"/>
      <c r="N700" s="150" t="n"/>
      <c r="O700" s="150" t="n"/>
      <c r="P700" s="150" t="n"/>
      <c r="Q700" s="151" t="n"/>
      <c r="R700" s="150" t="n"/>
      <c r="S700" s="150" t="n"/>
      <c r="T700" s="150" t="n"/>
      <c r="U700" s="152" t="n"/>
      <c r="V700" s="150" t="n"/>
      <c r="W700" s="150" t="n"/>
      <c r="X700" s="150" t="n"/>
      <c r="Y700" s="150" t="n"/>
      <c r="Z700" s="150" t="n"/>
      <c r="AA700" s="150" t="n"/>
      <c r="AB700" s="150" t="n"/>
      <c r="AC700" s="150" t="n"/>
      <c r="AD700" s="150" t="n"/>
      <c r="AE700" s="150" t="n"/>
      <c r="AF700" s="150" t="n"/>
      <c r="AG700" s="147">
        <f>IF(OR(C700="",G700="",G700=0),"",IFERROR(INDEX(Lists!$K$2:$K$12,MATCH(C700,Lists!$I$2:$I$12,0)),"AUD"))</f>
        <v/>
      </c>
      <c r="AH700" s="147">
        <f>IF(OR(G700="",G700=0),"",IF(G700&lt;1,TEXT(G700*100,"0")&amp;IFERROR(INDEX(Lists!$U$2:$U$12,MATCH(C700,Lists!$I$2:$I$12,0)),"c"),IFERROR(INDEX(Lists!$L$2:$L$12,MATCH(C700,Lists!$I$2:$I$12,0)),"$")&amp;IF(G700=INT(G700),TEXT(G700,"0"),TEXT(G700,"0.00")))&amp;" "&amp;AG700)</f>
        <v/>
      </c>
      <c r="AI700" s="147">
        <f>IF(X700="","",X700*IFERROR(INDEX(Lists!$M$2:$M$12,MATCH(C700,Lists!$I$2:$I$12,0)),1)/Lists!$Q$2)</f>
        <v/>
      </c>
      <c r="AJ700" s="147">
        <f>IF(Y700="","",Y700*IFERROR(INDEX(Lists!$M$2:$M$12,MATCH(C700,Lists!$I$2:$I$12,0)),1)/Lists!$Q$2)</f>
        <v/>
      </c>
      <c r="AK700" s="105" t="n"/>
      <c r="AL700" s="105" t="n"/>
      <c r="AM700" s="105" t="n"/>
      <c r="AN700" s="105" t="n"/>
      <c r="AO700" s="106" t="n"/>
    </row>
    <row r="701" ht="18" customHeight="1" s="74">
      <c r="A701" s="147">
        <f>IF(OR(F701="",C701="",D701=""),"",IFERROR(INDEX(Lists!$J$2:$J$12,MATCH(C701,Lists!$I$2:$I$12,0)),"XX")&amp;"-"&amp;D701&amp;"-"&amp;TEXT(SUMPRODUCT(($C$2:C701=C701)*($D$2:D701=D701)),"0000"))</f>
        <v/>
      </c>
      <c r="B701" s="152" t="n"/>
      <c r="C701" s="152" t="n"/>
      <c r="D701" s="152" t="n"/>
      <c r="E701" s="150" t="n"/>
      <c r="F701" s="152" t="n"/>
      <c r="G701" s="152" t="n"/>
      <c r="H701" s="152" t="n"/>
      <c r="I701" s="152" t="n"/>
      <c r="J701" s="150" t="n"/>
      <c r="K701" s="150" t="n"/>
      <c r="L701" s="150" t="n"/>
      <c r="M701" s="152" t="n"/>
      <c r="N701" s="150" t="n"/>
      <c r="O701" s="150" t="n"/>
      <c r="P701" s="150" t="n"/>
      <c r="Q701" s="151" t="n"/>
      <c r="R701" s="150" t="n"/>
      <c r="S701" s="150" t="n"/>
      <c r="T701" s="150" t="n"/>
      <c r="U701" s="152" t="n"/>
      <c r="V701" s="150" t="n"/>
      <c r="W701" s="150" t="n"/>
      <c r="X701" s="150" t="n"/>
      <c r="Y701" s="150" t="n"/>
      <c r="Z701" s="150" t="n"/>
      <c r="AA701" s="150" t="n"/>
      <c r="AB701" s="150" t="n"/>
      <c r="AC701" s="150" t="n"/>
      <c r="AD701" s="150" t="n"/>
      <c r="AE701" s="150" t="n"/>
      <c r="AF701" s="150" t="n"/>
      <c r="AG701" s="147">
        <f>IF(OR(C701="",G701="",G701=0),"",IFERROR(INDEX(Lists!$K$2:$K$12,MATCH(C701,Lists!$I$2:$I$12,0)),"AUD"))</f>
        <v/>
      </c>
      <c r="AH701" s="147">
        <f>IF(OR(G701="",G701=0),"",IF(G701&lt;1,TEXT(G701*100,"0")&amp;IFERROR(INDEX(Lists!$U$2:$U$12,MATCH(C701,Lists!$I$2:$I$12,0)),"c"),IFERROR(INDEX(Lists!$L$2:$L$12,MATCH(C701,Lists!$I$2:$I$12,0)),"$")&amp;IF(G701=INT(G701),TEXT(G701,"0"),TEXT(G701,"0.00")))&amp;" "&amp;AG701)</f>
        <v/>
      </c>
      <c r="AI701" s="147">
        <f>IF(X701="","",X701*IFERROR(INDEX(Lists!$M$2:$M$12,MATCH(C701,Lists!$I$2:$I$12,0)),1)/Lists!$Q$2)</f>
        <v/>
      </c>
      <c r="AJ701" s="147">
        <f>IF(Y701="","",Y701*IFERROR(INDEX(Lists!$M$2:$M$12,MATCH(C701,Lists!$I$2:$I$12,0)),1)/Lists!$Q$2)</f>
        <v/>
      </c>
      <c r="AK701" s="105" t="n"/>
      <c r="AL701" s="105" t="n"/>
      <c r="AM701" s="105" t="n"/>
      <c r="AN701" s="105" t="n"/>
      <c r="AO701" s="106" t="n"/>
    </row>
    <row r="702" ht="18" customHeight="1" s="74">
      <c r="A702" s="147">
        <f>IF(OR(F702="",C702="",D702=""),"",IFERROR(INDEX(Lists!$J$2:$J$12,MATCH(C702,Lists!$I$2:$I$12,0)),"XX")&amp;"-"&amp;D702&amp;"-"&amp;TEXT(SUMPRODUCT(($C$2:C702=C702)*($D$2:D702=D702)),"0000"))</f>
        <v/>
      </c>
      <c r="B702" s="152" t="n"/>
      <c r="C702" s="152" t="n"/>
      <c r="D702" s="152" t="n"/>
      <c r="E702" s="150" t="n"/>
      <c r="F702" s="152" t="n"/>
      <c r="G702" s="152" t="n"/>
      <c r="H702" s="152" t="n"/>
      <c r="I702" s="152" t="n"/>
      <c r="J702" s="150" t="n"/>
      <c r="K702" s="150" t="n"/>
      <c r="L702" s="150" t="n"/>
      <c r="M702" s="152" t="n"/>
      <c r="N702" s="150" t="n"/>
      <c r="O702" s="150" t="n"/>
      <c r="P702" s="150" t="n"/>
      <c r="Q702" s="151" t="n"/>
      <c r="R702" s="150" t="n"/>
      <c r="S702" s="150" t="n"/>
      <c r="T702" s="150" t="n"/>
      <c r="U702" s="152" t="n"/>
      <c r="V702" s="150" t="n"/>
      <c r="W702" s="150" t="n"/>
      <c r="X702" s="150" t="n"/>
      <c r="Y702" s="150" t="n"/>
      <c r="Z702" s="150" t="n"/>
      <c r="AA702" s="150" t="n"/>
      <c r="AB702" s="150" t="n"/>
      <c r="AC702" s="150" t="n"/>
      <c r="AD702" s="150" t="n"/>
      <c r="AE702" s="150" t="n"/>
      <c r="AF702" s="150" t="n"/>
      <c r="AG702" s="147">
        <f>IF(OR(C702="",G702="",G702=0),"",IFERROR(INDEX(Lists!$K$2:$K$12,MATCH(C702,Lists!$I$2:$I$12,0)),"AUD"))</f>
        <v/>
      </c>
      <c r="AH702" s="147">
        <f>IF(OR(G702="",G702=0),"",IF(G702&lt;1,TEXT(G702*100,"0")&amp;IFERROR(INDEX(Lists!$U$2:$U$12,MATCH(C702,Lists!$I$2:$I$12,0)),"c"),IFERROR(INDEX(Lists!$L$2:$L$12,MATCH(C702,Lists!$I$2:$I$12,0)),"$")&amp;IF(G702=INT(G702),TEXT(G702,"0"),TEXT(G702,"0.00")))&amp;" "&amp;AG702)</f>
        <v/>
      </c>
      <c r="AI702" s="147">
        <f>IF(X702="","",X702*IFERROR(INDEX(Lists!$M$2:$M$12,MATCH(C702,Lists!$I$2:$I$12,0)),1)/Lists!$Q$2)</f>
        <v/>
      </c>
      <c r="AJ702" s="147">
        <f>IF(Y702="","",Y702*IFERROR(INDEX(Lists!$M$2:$M$12,MATCH(C702,Lists!$I$2:$I$12,0)),1)/Lists!$Q$2)</f>
        <v/>
      </c>
      <c r="AK702" s="105" t="n"/>
      <c r="AL702" s="105" t="n"/>
      <c r="AM702" s="105" t="n"/>
      <c r="AN702" s="105" t="n"/>
      <c r="AO702" s="106" t="n"/>
    </row>
    <row r="703" ht="18" customHeight="1" s="74">
      <c r="A703" s="147">
        <f>IF(OR(F703="",C703="",D703=""),"",IFERROR(INDEX(Lists!$J$2:$J$12,MATCH(C703,Lists!$I$2:$I$12,0)),"XX")&amp;"-"&amp;D703&amp;"-"&amp;TEXT(SUMPRODUCT(($C$2:C703=C703)*($D$2:D703=D703)),"0000"))</f>
        <v/>
      </c>
      <c r="B703" s="152" t="n"/>
      <c r="C703" s="152" t="n"/>
      <c r="D703" s="152" t="n"/>
      <c r="E703" s="150" t="n"/>
      <c r="F703" s="152" t="n"/>
      <c r="G703" s="152" t="n"/>
      <c r="H703" s="152" t="n"/>
      <c r="I703" s="152" t="n"/>
      <c r="J703" s="150" t="n"/>
      <c r="K703" s="150" t="n"/>
      <c r="L703" s="150" t="n"/>
      <c r="M703" s="152" t="n"/>
      <c r="N703" s="150" t="n"/>
      <c r="O703" s="150" t="n"/>
      <c r="P703" s="150" t="n"/>
      <c r="Q703" s="151" t="n"/>
      <c r="R703" s="150" t="n"/>
      <c r="S703" s="150" t="n"/>
      <c r="T703" s="150" t="n"/>
      <c r="U703" s="152" t="n"/>
      <c r="V703" s="150" t="n"/>
      <c r="W703" s="150" t="n"/>
      <c r="X703" s="150" t="n"/>
      <c r="Y703" s="150" t="n"/>
      <c r="Z703" s="150" t="n"/>
      <c r="AA703" s="150" t="n"/>
      <c r="AB703" s="150" t="n"/>
      <c r="AC703" s="150" t="n"/>
      <c r="AD703" s="150" t="n"/>
      <c r="AE703" s="150" t="n"/>
      <c r="AF703" s="150" t="n"/>
      <c r="AG703" s="147">
        <f>IF(OR(C703="",G703="",G703=0),"",IFERROR(INDEX(Lists!$K$2:$K$12,MATCH(C703,Lists!$I$2:$I$12,0)),"AUD"))</f>
        <v/>
      </c>
      <c r="AH703" s="147">
        <f>IF(OR(G703="",G703=0),"",IF(G703&lt;1,TEXT(G703*100,"0")&amp;IFERROR(INDEX(Lists!$U$2:$U$12,MATCH(C703,Lists!$I$2:$I$12,0)),"c"),IFERROR(INDEX(Lists!$L$2:$L$12,MATCH(C703,Lists!$I$2:$I$12,0)),"$")&amp;IF(G703=INT(G703),TEXT(G703,"0"),TEXT(G703,"0.00")))&amp;" "&amp;AG703)</f>
        <v/>
      </c>
      <c r="AI703" s="147">
        <f>IF(X703="","",X703*IFERROR(INDEX(Lists!$M$2:$M$12,MATCH(C703,Lists!$I$2:$I$12,0)),1)/Lists!$Q$2)</f>
        <v/>
      </c>
      <c r="AJ703" s="147">
        <f>IF(Y703="","",Y703*IFERROR(INDEX(Lists!$M$2:$M$12,MATCH(C703,Lists!$I$2:$I$12,0)),1)/Lists!$Q$2)</f>
        <v/>
      </c>
      <c r="AK703" s="105" t="n"/>
      <c r="AL703" s="105" t="n"/>
      <c r="AM703" s="105" t="n"/>
      <c r="AN703" s="105" t="n"/>
      <c r="AO703" s="106" t="n"/>
    </row>
    <row r="704" ht="18" customHeight="1" s="74">
      <c r="A704" s="147">
        <f>IF(OR(F704="",C704="",D704=""),"",IFERROR(INDEX(Lists!$J$2:$J$12,MATCH(C704,Lists!$I$2:$I$12,0)),"XX")&amp;"-"&amp;D704&amp;"-"&amp;TEXT(SUMPRODUCT(($C$2:C704=C704)*($D$2:D704=D704)),"0000"))</f>
        <v/>
      </c>
      <c r="B704" s="152" t="n"/>
      <c r="C704" s="152" t="n"/>
      <c r="D704" s="152" t="n"/>
      <c r="E704" s="150" t="n"/>
      <c r="F704" s="152" t="n"/>
      <c r="G704" s="152" t="n"/>
      <c r="H704" s="152" t="n"/>
      <c r="I704" s="152" t="n"/>
      <c r="J704" s="150" t="n"/>
      <c r="K704" s="150" t="n"/>
      <c r="L704" s="150" t="n"/>
      <c r="M704" s="152" t="n"/>
      <c r="N704" s="150" t="n"/>
      <c r="O704" s="150" t="n"/>
      <c r="P704" s="150" t="n"/>
      <c r="Q704" s="151" t="n"/>
      <c r="R704" s="150" t="n"/>
      <c r="S704" s="150" t="n"/>
      <c r="T704" s="150" t="n"/>
      <c r="U704" s="152" t="n"/>
      <c r="V704" s="150" t="n"/>
      <c r="W704" s="150" t="n"/>
      <c r="X704" s="150" t="n"/>
      <c r="Y704" s="150" t="n"/>
      <c r="Z704" s="150" t="n"/>
      <c r="AA704" s="150" t="n"/>
      <c r="AB704" s="150" t="n"/>
      <c r="AC704" s="150" t="n"/>
      <c r="AD704" s="150" t="n"/>
      <c r="AE704" s="150" t="n"/>
      <c r="AF704" s="150" t="n"/>
      <c r="AG704" s="147">
        <f>IF(OR(C704="",G704="",G704=0),"",IFERROR(INDEX(Lists!$K$2:$K$12,MATCH(C704,Lists!$I$2:$I$12,0)),"AUD"))</f>
        <v/>
      </c>
      <c r="AH704" s="147">
        <f>IF(OR(G704="",G704=0),"",IF(G704&lt;1,TEXT(G704*100,"0")&amp;IFERROR(INDEX(Lists!$U$2:$U$12,MATCH(C704,Lists!$I$2:$I$12,0)),"c"),IFERROR(INDEX(Lists!$L$2:$L$12,MATCH(C704,Lists!$I$2:$I$12,0)),"$")&amp;IF(G704=INT(G704),TEXT(G704,"0"),TEXT(G704,"0.00")))&amp;" "&amp;AG704)</f>
        <v/>
      </c>
      <c r="AI704" s="147">
        <f>IF(X704="","",X704*IFERROR(INDEX(Lists!$M$2:$M$12,MATCH(C704,Lists!$I$2:$I$12,0)),1)/Lists!$Q$2)</f>
        <v/>
      </c>
      <c r="AJ704" s="147">
        <f>IF(Y704="","",Y704*IFERROR(INDEX(Lists!$M$2:$M$12,MATCH(C704,Lists!$I$2:$I$12,0)),1)/Lists!$Q$2)</f>
        <v/>
      </c>
      <c r="AK704" s="105" t="n"/>
      <c r="AL704" s="105" t="n"/>
      <c r="AM704" s="105" t="n"/>
      <c r="AN704" s="105" t="n"/>
      <c r="AO704" s="106" t="n"/>
    </row>
    <row r="705" ht="18" customHeight="1" s="74">
      <c r="A705" s="147">
        <f>IF(OR(F705="",C705="",D705=""),"",IFERROR(INDEX(Lists!$J$2:$J$12,MATCH(C705,Lists!$I$2:$I$12,0)),"XX")&amp;"-"&amp;D705&amp;"-"&amp;TEXT(SUMPRODUCT(($C$2:C705=C705)*($D$2:D705=D705)),"0000"))</f>
        <v/>
      </c>
      <c r="B705" s="152" t="n"/>
      <c r="C705" s="152" t="n"/>
      <c r="D705" s="152" t="n"/>
      <c r="E705" s="150" t="n"/>
      <c r="F705" s="152" t="n"/>
      <c r="G705" s="152" t="n"/>
      <c r="H705" s="152" t="n"/>
      <c r="I705" s="152" t="n"/>
      <c r="J705" s="150" t="n"/>
      <c r="K705" s="150" t="n"/>
      <c r="L705" s="150" t="n"/>
      <c r="M705" s="152" t="n"/>
      <c r="N705" s="150" t="n"/>
      <c r="O705" s="150" t="n"/>
      <c r="P705" s="150" t="n"/>
      <c r="Q705" s="151" t="n"/>
      <c r="R705" s="150" t="n"/>
      <c r="S705" s="150" t="n"/>
      <c r="T705" s="150" t="n"/>
      <c r="U705" s="152" t="n"/>
      <c r="V705" s="150" t="n"/>
      <c r="W705" s="150" t="n"/>
      <c r="X705" s="150" t="n"/>
      <c r="Y705" s="150" t="n"/>
      <c r="Z705" s="150" t="n"/>
      <c r="AA705" s="150" t="n"/>
      <c r="AB705" s="150" t="n"/>
      <c r="AC705" s="150" t="n"/>
      <c r="AD705" s="150" t="n"/>
      <c r="AE705" s="150" t="n"/>
      <c r="AF705" s="150" t="n"/>
      <c r="AG705" s="147">
        <f>IF(OR(C705="",G705="",G705=0),"",IFERROR(INDEX(Lists!$K$2:$K$12,MATCH(C705,Lists!$I$2:$I$12,0)),"AUD"))</f>
        <v/>
      </c>
      <c r="AH705" s="147">
        <f>IF(OR(G705="",G705=0),"",IF(G705&lt;1,TEXT(G705*100,"0")&amp;IFERROR(INDEX(Lists!$U$2:$U$12,MATCH(C705,Lists!$I$2:$I$12,0)),"c"),IFERROR(INDEX(Lists!$L$2:$L$12,MATCH(C705,Lists!$I$2:$I$12,0)),"$")&amp;IF(G705=INT(G705),TEXT(G705,"0"),TEXT(G705,"0.00")))&amp;" "&amp;AG705)</f>
        <v/>
      </c>
      <c r="AI705" s="147">
        <f>IF(X705="","",X705*IFERROR(INDEX(Lists!$M$2:$M$12,MATCH(C705,Lists!$I$2:$I$12,0)),1)/Lists!$Q$2)</f>
        <v/>
      </c>
      <c r="AJ705" s="147">
        <f>IF(Y705="","",Y705*IFERROR(INDEX(Lists!$M$2:$M$12,MATCH(C705,Lists!$I$2:$I$12,0)),1)/Lists!$Q$2)</f>
        <v/>
      </c>
      <c r="AK705" s="105" t="n"/>
      <c r="AL705" s="105" t="n"/>
      <c r="AM705" s="105" t="n"/>
      <c r="AN705" s="105" t="n"/>
      <c r="AO705" s="106" t="n"/>
    </row>
    <row r="706" ht="18" customHeight="1" s="74">
      <c r="A706" s="147">
        <f>IF(OR(F706="",C706="",D706=""),"",IFERROR(INDEX(Lists!$J$2:$J$12,MATCH(C706,Lists!$I$2:$I$12,0)),"XX")&amp;"-"&amp;D706&amp;"-"&amp;TEXT(SUMPRODUCT(($C$2:C706=C706)*($D$2:D706=D706)),"0000"))</f>
        <v/>
      </c>
      <c r="B706" s="152" t="n"/>
      <c r="C706" s="152" t="n"/>
      <c r="D706" s="152" t="n"/>
      <c r="E706" s="150" t="n"/>
      <c r="F706" s="152" t="n"/>
      <c r="G706" s="152" t="n"/>
      <c r="H706" s="152" t="n"/>
      <c r="I706" s="152" t="n"/>
      <c r="J706" s="150" t="n"/>
      <c r="K706" s="150" t="n"/>
      <c r="L706" s="150" t="n"/>
      <c r="M706" s="152" t="n"/>
      <c r="N706" s="150" t="n"/>
      <c r="O706" s="150" t="n"/>
      <c r="P706" s="150" t="n"/>
      <c r="Q706" s="151" t="n"/>
      <c r="R706" s="150" t="n"/>
      <c r="S706" s="150" t="n"/>
      <c r="T706" s="150" t="n"/>
      <c r="U706" s="152" t="n"/>
      <c r="V706" s="150" t="n"/>
      <c r="W706" s="150" t="n"/>
      <c r="X706" s="150" t="n"/>
      <c r="Y706" s="150" t="n"/>
      <c r="Z706" s="150" t="n"/>
      <c r="AA706" s="150" t="n"/>
      <c r="AB706" s="150" t="n"/>
      <c r="AC706" s="150" t="n"/>
      <c r="AD706" s="150" t="n"/>
      <c r="AE706" s="150" t="n"/>
      <c r="AF706" s="150" t="n"/>
      <c r="AG706" s="147">
        <f>IF(OR(C706="",G706="",G706=0),"",IFERROR(INDEX(Lists!$K$2:$K$12,MATCH(C706,Lists!$I$2:$I$12,0)),"AUD"))</f>
        <v/>
      </c>
      <c r="AH706" s="147">
        <f>IF(OR(G706="",G706=0),"",IF(G706&lt;1,TEXT(G706*100,"0")&amp;IFERROR(INDEX(Lists!$U$2:$U$12,MATCH(C706,Lists!$I$2:$I$12,0)),"c"),IFERROR(INDEX(Lists!$L$2:$L$12,MATCH(C706,Lists!$I$2:$I$12,0)),"$")&amp;IF(G706=INT(G706),TEXT(G706,"0"),TEXT(G706,"0.00")))&amp;" "&amp;AG706)</f>
        <v/>
      </c>
      <c r="AI706" s="147">
        <f>IF(X706="","",X706*IFERROR(INDEX(Lists!$M$2:$M$12,MATCH(C706,Lists!$I$2:$I$12,0)),1)/Lists!$Q$2)</f>
        <v/>
      </c>
      <c r="AJ706" s="147">
        <f>IF(Y706="","",Y706*IFERROR(INDEX(Lists!$M$2:$M$12,MATCH(C706,Lists!$I$2:$I$12,0)),1)/Lists!$Q$2)</f>
        <v/>
      </c>
      <c r="AK706" s="105" t="n"/>
      <c r="AL706" s="105" t="n"/>
      <c r="AM706" s="105" t="n"/>
      <c r="AN706" s="105" t="n"/>
      <c r="AO706" s="106" t="n"/>
    </row>
    <row r="707" ht="18" customHeight="1" s="74">
      <c r="A707" s="147">
        <f>IF(OR(F707="",C707="",D707=""),"",IFERROR(INDEX(Lists!$J$2:$J$12,MATCH(C707,Lists!$I$2:$I$12,0)),"XX")&amp;"-"&amp;D707&amp;"-"&amp;TEXT(SUMPRODUCT(($C$2:C707=C707)*($D$2:D707=D707)),"0000"))</f>
        <v/>
      </c>
      <c r="B707" s="152" t="n"/>
      <c r="C707" s="152" t="n"/>
      <c r="D707" s="152" t="n"/>
      <c r="E707" s="150" t="n"/>
      <c r="F707" s="152" t="n"/>
      <c r="G707" s="152" t="n"/>
      <c r="H707" s="152" t="n"/>
      <c r="I707" s="152" t="n"/>
      <c r="J707" s="150" t="n"/>
      <c r="K707" s="150" t="n"/>
      <c r="L707" s="150" t="n"/>
      <c r="M707" s="152" t="n"/>
      <c r="N707" s="150" t="n"/>
      <c r="O707" s="150" t="n"/>
      <c r="P707" s="150" t="n"/>
      <c r="Q707" s="151" t="n"/>
      <c r="R707" s="150" t="n"/>
      <c r="S707" s="150" t="n"/>
      <c r="T707" s="150" t="n"/>
      <c r="U707" s="152" t="n"/>
      <c r="V707" s="150" t="n"/>
      <c r="W707" s="150" t="n"/>
      <c r="X707" s="150" t="n"/>
      <c r="Y707" s="150" t="n"/>
      <c r="Z707" s="150" t="n"/>
      <c r="AA707" s="150" t="n"/>
      <c r="AB707" s="150" t="n"/>
      <c r="AC707" s="150" t="n"/>
      <c r="AD707" s="150" t="n"/>
      <c r="AE707" s="150" t="n"/>
      <c r="AF707" s="150" t="n"/>
      <c r="AG707" s="147">
        <f>IF(OR(C707="",G707="",G707=0),"",IFERROR(INDEX(Lists!$K$2:$K$12,MATCH(C707,Lists!$I$2:$I$12,0)),"AUD"))</f>
        <v/>
      </c>
      <c r="AH707" s="147">
        <f>IF(OR(G707="",G707=0),"",IF(G707&lt;1,TEXT(G707*100,"0")&amp;IFERROR(INDEX(Lists!$U$2:$U$12,MATCH(C707,Lists!$I$2:$I$12,0)),"c"),IFERROR(INDEX(Lists!$L$2:$L$12,MATCH(C707,Lists!$I$2:$I$12,0)),"$")&amp;IF(G707=INT(G707),TEXT(G707,"0"),TEXT(G707,"0.00")))&amp;" "&amp;AG707)</f>
        <v/>
      </c>
      <c r="AI707" s="147">
        <f>IF(X707="","",X707*IFERROR(INDEX(Lists!$M$2:$M$12,MATCH(C707,Lists!$I$2:$I$12,0)),1)/Lists!$Q$2)</f>
        <v/>
      </c>
      <c r="AJ707" s="147">
        <f>IF(Y707="","",Y707*IFERROR(INDEX(Lists!$M$2:$M$12,MATCH(C707,Lists!$I$2:$I$12,0)),1)/Lists!$Q$2)</f>
        <v/>
      </c>
      <c r="AK707" s="105" t="n"/>
      <c r="AL707" s="105" t="n"/>
      <c r="AM707" s="105" t="n"/>
      <c r="AN707" s="105" t="n"/>
      <c r="AO707" s="106" t="n"/>
    </row>
    <row r="708" ht="18" customHeight="1" s="74">
      <c r="A708" s="147">
        <f>IF(OR(F708="",C708="",D708=""),"",IFERROR(INDEX(Lists!$J$2:$J$12,MATCH(C708,Lists!$I$2:$I$12,0)),"XX")&amp;"-"&amp;D708&amp;"-"&amp;TEXT(SUMPRODUCT(($C$2:C708=C708)*($D$2:D708=D708)),"0000"))</f>
        <v/>
      </c>
      <c r="B708" s="152" t="n"/>
      <c r="C708" s="152" t="n"/>
      <c r="D708" s="152" t="n"/>
      <c r="E708" s="150" t="n"/>
      <c r="F708" s="152" t="n"/>
      <c r="G708" s="152" t="n"/>
      <c r="H708" s="152" t="n"/>
      <c r="I708" s="152" t="n"/>
      <c r="J708" s="150" t="n"/>
      <c r="K708" s="150" t="n"/>
      <c r="L708" s="150" t="n"/>
      <c r="M708" s="152" t="n"/>
      <c r="N708" s="150" t="n"/>
      <c r="O708" s="150" t="n"/>
      <c r="P708" s="150" t="n"/>
      <c r="Q708" s="151" t="n"/>
      <c r="R708" s="150" t="n"/>
      <c r="S708" s="150" t="n"/>
      <c r="T708" s="150" t="n"/>
      <c r="U708" s="152" t="n"/>
      <c r="V708" s="150" t="n"/>
      <c r="W708" s="150" t="n"/>
      <c r="X708" s="150" t="n"/>
      <c r="Y708" s="150" t="n"/>
      <c r="Z708" s="150" t="n"/>
      <c r="AA708" s="150" t="n"/>
      <c r="AB708" s="150" t="n"/>
      <c r="AC708" s="150" t="n"/>
      <c r="AD708" s="150" t="n"/>
      <c r="AE708" s="150" t="n"/>
      <c r="AF708" s="150" t="n"/>
      <c r="AG708" s="147">
        <f>IF(OR(C708="",G708="",G708=0),"",IFERROR(INDEX(Lists!$K$2:$K$12,MATCH(C708,Lists!$I$2:$I$12,0)),"AUD"))</f>
        <v/>
      </c>
      <c r="AH708" s="147">
        <f>IF(OR(G708="",G708=0),"",IF(G708&lt;1,TEXT(G708*100,"0")&amp;IFERROR(INDEX(Lists!$U$2:$U$12,MATCH(C708,Lists!$I$2:$I$12,0)),"c"),IFERROR(INDEX(Lists!$L$2:$L$12,MATCH(C708,Lists!$I$2:$I$12,0)),"$")&amp;IF(G708=INT(G708),TEXT(G708,"0"),TEXT(G708,"0.00")))&amp;" "&amp;AG708)</f>
        <v/>
      </c>
      <c r="AI708" s="147">
        <f>IF(X708="","",X708*IFERROR(INDEX(Lists!$M$2:$M$12,MATCH(C708,Lists!$I$2:$I$12,0)),1)/Lists!$Q$2)</f>
        <v/>
      </c>
      <c r="AJ708" s="147">
        <f>IF(Y708="","",Y708*IFERROR(INDEX(Lists!$M$2:$M$12,MATCH(C708,Lists!$I$2:$I$12,0)),1)/Lists!$Q$2)</f>
        <v/>
      </c>
      <c r="AK708" s="105" t="n"/>
      <c r="AL708" s="105" t="n"/>
      <c r="AM708" s="105" t="n"/>
      <c r="AN708" s="105" t="n"/>
      <c r="AO708" s="106" t="n"/>
    </row>
    <row r="709" ht="18" customHeight="1" s="74">
      <c r="A709" s="147">
        <f>IF(OR(F709="",C709="",D709=""),"",IFERROR(INDEX(Lists!$J$2:$J$12,MATCH(C709,Lists!$I$2:$I$12,0)),"XX")&amp;"-"&amp;D709&amp;"-"&amp;TEXT(SUMPRODUCT(($C$2:C709=C709)*($D$2:D709=D709)),"0000"))</f>
        <v/>
      </c>
      <c r="B709" s="152" t="n"/>
      <c r="C709" s="152" t="n"/>
      <c r="D709" s="152" t="n"/>
      <c r="E709" s="150" t="n"/>
      <c r="F709" s="152" t="n"/>
      <c r="G709" s="152" t="n"/>
      <c r="H709" s="152" t="n"/>
      <c r="I709" s="152" t="n"/>
      <c r="J709" s="150" t="n"/>
      <c r="K709" s="150" t="n"/>
      <c r="L709" s="150" t="n"/>
      <c r="M709" s="152" t="n"/>
      <c r="N709" s="150" t="n"/>
      <c r="O709" s="150" t="n"/>
      <c r="P709" s="150" t="n"/>
      <c r="Q709" s="151" t="n"/>
      <c r="R709" s="150" t="n"/>
      <c r="S709" s="150" t="n"/>
      <c r="T709" s="150" t="n"/>
      <c r="U709" s="152" t="n"/>
      <c r="V709" s="150" t="n"/>
      <c r="W709" s="150" t="n"/>
      <c r="X709" s="150" t="n"/>
      <c r="Y709" s="150" t="n"/>
      <c r="Z709" s="150" t="n"/>
      <c r="AA709" s="150" t="n"/>
      <c r="AB709" s="150" t="n"/>
      <c r="AC709" s="150" t="n"/>
      <c r="AD709" s="150" t="n"/>
      <c r="AE709" s="150" t="n"/>
      <c r="AF709" s="150" t="n"/>
      <c r="AG709" s="147">
        <f>IF(OR(C709="",G709="",G709=0),"",IFERROR(INDEX(Lists!$K$2:$K$12,MATCH(C709,Lists!$I$2:$I$12,0)),"AUD"))</f>
        <v/>
      </c>
      <c r="AH709" s="147">
        <f>IF(OR(G709="",G709=0),"",IF(G709&lt;1,TEXT(G709*100,"0")&amp;IFERROR(INDEX(Lists!$U$2:$U$12,MATCH(C709,Lists!$I$2:$I$12,0)),"c"),IFERROR(INDEX(Lists!$L$2:$L$12,MATCH(C709,Lists!$I$2:$I$12,0)),"$")&amp;IF(G709=INT(G709),TEXT(G709,"0"),TEXT(G709,"0.00")))&amp;" "&amp;AG709)</f>
        <v/>
      </c>
      <c r="AI709" s="147">
        <f>IF(X709="","",X709*IFERROR(INDEX(Lists!$M$2:$M$12,MATCH(C709,Lists!$I$2:$I$12,0)),1)/Lists!$Q$2)</f>
        <v/>
      </c>
      <c r="AJ709" s="147">
        <f>IF(Y709="","",Y709*IFERROR(INDEX(Lists!$M$2:$M$12,MATCH(C709,Lists!$I$2:$I$12,0)),1)/Lists!$Q$2)</f>
        <v/>
      </c>
      <c r="AK709" s="105" t="n"/>
      <c r="AL709" s="105" t="n"/>
      <c r="AM709" s="105" t="n"/>
      <c r="AN709" s="105" t="n"/>
      <c r="AO709" s="106" t="n"/>
    </row>
    <row r="710" ht="18" customHeight="1" s="74">
      <c r="A710" s="147">
        <f>IF(OR(F710="",C710="",D710=""),"",IFERROR(INDEX(Lists!$J$2:$J$12,MATCH(C710,Lists!$I$2:$I$12,0)),"XX")&amp;"-"&amp;D710&amp;"-"&amp;TEXT(SUMPRODUCT(($C$2:C710=C710)*($D$2:D710=D710)),"0000"))</f>
        <v/>
      </c>
      <c r="B710" s="152" t="n"/>
      <c r="C710" s="152" t="n"/>
      <c r="D710" s="152" t="n"/>
      <c r="E710" s="150" t="n"/>
      <c r="F710" s="152" t="n"/>
      <c r="G710" s="152" t="n"/>
      <c r="H710" s="152" t="n"/>
      <c r="I710" s="152" t="n"/>
      <c r="J710" s="150" t="n"/>
      <c r="K710" s="150" t="n"/>
      <c r="L710" s="150" t="n"/>
      <c r="M710" s="152" t="n"/>
      <c r="N710" s="150" t="n"/>
      <c r="O710" s="150" t="n"/>
      <c r="P710" s="150" t="n"/>
      <c r="Q710" s="151" t="n"/>
      <c r="R710" s="150" t="n"/>
      <c r="S710" s="150" t="n"/>
      <c r="T710" s="150" t="n"/>
      <c r="U710" s="152" t="n"/>
      <c r="V710" s="150" t="n"/>
      <c r="W710" s="150" t="n"/>
      <c r="X710" s="150" t="n"/>
      <c r="Y710" s="150" t="n"/>
      <c r="Z710" s="150" t="n"/>
      <c r="AA710" s="150" t="n"/>
      <c r="AB710" s="150" t="n"/>
      <c r="AC710" s="150" t="n"/>
      <c r="AD710" s="150" t="n"/>
      <c r="AE710" s="150" t="n"/>
      <c r="AF710" s="150" t="n"/>
      <c r="AG710" s="147">
        <f>IF(OR(C710="",G710="",G710=0),"",IFERROR(INDEX(Lists!$K$2:$K$12,MATCH(C710,Lists!$I$2:$I$12,0)),"AUD"))</f>
        <v/>
      </c>
      <c r="AH710" s="147">
        <f>IF(OR(G710="",G710=0),"",IF(G710&lt;1,TEXT(G710*100,"0")&amp;IFERROR(INDEX(Lists!$U$2:$U$12,MATCH(C710,Lists!$I$2:$I$12,0)),"c"),IFERROR(INDEX(Lists!$L$2:$L$12,MATCH(C710,Lists!$I$2:$I$12,0)),"$")&amp;IF(G710=INT(G710),TEXT(G710,"0"),TEXT(G710,"0.00")))&amp;" "&amp;AG710)</f>
        <v/>
      </c>
      <c r="AI710" s="147">
        <f>IF(X710="","",X710*IFERROR(INDEX(Lists!$M$2:$M$12,MATCH(C710,Lists!$I$2:$I$12,0)),1)/Lists!$Q$2)</f>
        <v/>
      </c>
      <c r="AJ710" s="147">
        <f>IF(Y710="","",Y710*IFERROR(INDEX(Lists!$M$2:$M$12,MATCH(C710,Lists!$I$2:$I$12,0)),1)/Lists!$Q$2)</f>
        <v/>
      </c>
      <c r="AK710" s="105" t="n"/>
      <c r="AL710" s="105" t="n"/>
      <c r="AM710" s="105" t="n"/>
      <c r="AN710" s="105" t="n"/>
      <c r="AO710" s="106" t="n"/>
    </row>
    <row r="711" ht="18" customHeight="1" s="74">
      <c r="A711" s="147">
        <f>IF(OR(F711="",C711="",D711=""),"",IFERROR(INDEX(Lists!$J$2:$J$12,MATCH(C711,Lists!$I$2:$I$12,0)),"XX")&amp;"-"&amp;D711&amp;"-"&amp;TEXT(SUMPRODUCT(($C$2:C711=C711)*($D$2:D711=D711)),"0000"))</f>
        <v/>
      </c>
      <c r="B711" s="152" t="n"/>
      <c r="C711" s="152" t="n"/>
      <c r="D711" s="152" t="n"/>
      <c r="E711" s="150" t="n"/>
      <c r="F711" s="152" t="n"/>
      <c r="G711" s="152" t="n"/>
      <c r="H711" s="152" t="n"/>
      <c r="I711" s="152" t="n"/>
      <c r="J711" s="150" t="n"/>
      <c r="K711" s="150" t="n"/>
      <c r="L711" s="150" t="n"/>
      <c r="M711" s="152" t="n"/>
      <c r="N711" s="150" t="n"/>
      <c r="O711" s="150" t="n"/>
      <c r="P711" s="150" t="n"/>
      <c r="Q711" s="151" t="n"/>
      <c r="R711" s="150" t="n"/>
      <c r="S711" s="150" t="n"/>
      <c r="T711" s="150" t="n"/>
      <c r="U711" s="152" t="n"/>
      <c r="V711" s="150" t="n"/>
      <c r="W711" s="150" t="n"/>
      <c r="X711" s="150" t="n"/>
      <c r="Y711" s="150" t="n"/>
      <c r="Z711" s="150" t="n"/>
      <c r="AA711" s="150" t="n"/>
      <c r="AB711" s="150" t="n"/>
      <c r="AC711" s="150" t="n"/>
      <c r="AD711" s="150" t="n"/>
      <c r="AE711" s="150" t="n"/>
      <c r="AF711" s="150" t="n"/>
      <c r="AG711" s="147">
        <f>IF(OR(C711="",G711="",G711=0),"",IFERROR(INDEX(Lists!$K$2:$K$12,MATCH(C711,Lists!$I$2:$I$12,0)),"AUD"))</f>
        <v/>
      </c>
      <c r="AH711" s="147">
        <f>IF(OR(G711="",G711=0),"",IF(G711&lt;1,TEXT(G711*100,"0")&amp;IFERROR(INDEX(Lists!$U$2:$U$12,MATCH(C711,Lists!$I$2:$I$12,0)),"c"),IFERROR(INDEX(Lists!$L$2:$L$12,MATCH(C711,Lists!$I$2:$I$12,0)),"$")&amp;IF(G711=INT(G711),TEXT(G711,"0"),TEXT(G711,"0.00")))&amp;" "&amp;AG711)</f>
        <v/>
      </c>
      <c r="AI711" s="147">
        <f>IF(X711="","",X711*IFERROR(INDEX(Lists!$M$2:$M$12,MATCH(C711,Lists!$I$2:$I$12,0)),1)/Lists!$Q$2)</f>
        <v/>
      </c>
      <c r="AJ711" s="147">
        <f>IF(Y711="","",Y711*IFERROR(INDEX(Lists!$M$2:$M$12,MATCH(C711,Lists!$I$2:$I$12,0)),1)/Lists!$Q$2)</f>
        <v/>
      </c>
      <c r="AK711" s="105" t="n"/>
      <c r="AL711" s="105" t="n"/>
      <c r="AM711" s="105" t="n"/>
      <c r="AN711" s="105" t="n"/>
      <c r="AO711" s="106" t="n"/>
    </row>
    <row r="712" ht="18" customHeight="1" s="74">
      <c r="A712" s="147">
        <f>IF(OR(F712="",C712="",D712=""),"",IFERROR(INDEX(Lists!$J$2:$J$12,MATCH(C712,Lists!$I$2:$I$12,0)),"XX")&amp;"-"&amp;D712&amp;"-"&amp;TEXT(SUMPRODUCT(($C$2:C712=C712)*($D$2:D712=D712)),"0000"))</f>
        <v/>
      </c>
      <c r="B712" s="152" t="n"/>
      <c r="C712" s="152" t="n"/>
      <c r="D712" s="152" t="n"/>
      <c r="E712" s="150" t="n"/>
      <c r="F712" s="152" t="n"/>
      <c r="G712" s="152" t="n"/>
      <c r="H712" s="152" t="n"/>
      <c r="I712" s="152" t="n"/>
      <c r="J712" s="150" t="n"/>
      <c r="K712" s="150" t="n"/>
      <c r="L712" s="150" t="n"/>
      <c r="M712" s="152" t="n"/>
      <c r="N712" s="150" t="n"/>
      <c r="O712" s="150" t="n"/>
      <c r="P712" s="150" t="n"/>
      <c r="Q712" s="151" t="n"/>
      <c r="R712" s="150" t="n"/>
      <c r="S712" s="150" t="n"/>
      <c r="T712" s="150" t="n"/>
      <c r="U712" s="152" t="n"/>
      <c r="V712" s="150" t="n"/>
      <c r="W712" s="150" t="n"/>
      <c r="X712" s="150" t="n"/>
      <c r="Y712" s="150" t="n"/>
      <c r="Z712" s="150" t="n"/>
      <c r="AA712" s="150" t="n"/>
      <c r="AB712" s="150" t="n"/>
      <c r="AC712" s="150" t="n"/>
      <c r="AD712" s="150" t="n"/>
      <c r="AE712" s="150" t="n"/>
      <c r="AF712" s="150" t="n"/>
      <c r="AG712" s="147">
        <f>IF(OR(C712="",G712="",G712=0),"",IFERROR(INDEX(Lists!$K$2:$K$12,MATCH(C712,Lists!$I$2:$I$12,0)),"AUD"))</f>
        <v/>
      </c>
      <c r="AH712" s="147">
        <f>IF(OR(G712="",G712=0),"",IF(G712&lt;1,TEXT(G712*100,"0")&amp;IFERROR(INDEX(Lists!$U$2:$U$12,MATCH(C712,Lists!$I$2:$I$12,0)),"c"),IFERROR(INDEX(Lists!$L$2:$L$12,MATCH(C712,Lists!$I$2:$I$12,0)),"$")&amp;IF(G712=INT(G712),TEXT(G712,"0"),TEXT(G712,"0.00")))&amp;" "&amp;AG712)</f>
        <v/>
      </c>
      <c r="AI712" s="147">
        <f>IF(X712="","",X712*IFERROR(INDEX(Lists!$M$2:$M$12,MATCH(C712,Lists!$I$2:$I$12,0)),1)/Lists!$Q$2)</f>
        <v/>
      </c>
      <c r="AJ712" s="147">
        <f>IF(Y712="","",Y712*IFERROR(INDEX(Lists!$M$2:$M$12,MATCH(C712,Lists!$I$2:$I$12,0)),1)/Lists!$Q$2)</f>
        <v/>
      </c>
      <c r="AK712" s="105" t="n"/>
      <c r="AL712" s="105" t="n"/>
      <c r="AM712" s="105" t="n"/>
      <c r="AN712" s="105" t="n"/>
      <c r="AO712" s="106" t="n"/>
    </row>
    <row r="713" ht="18" customHeight="1" s="74">
      <c r="A713" s="147">
        <f>IF(OR(F713="",C713="",D713=""),"",IFERROR(INDEX(Lists!$J$2:$J$12,MATCH(C713,Lists!$I$2:$I$12,0)),"XX")&amp;"-"&amp;D713&amp;"-"&amp;TEXT(SUMPRODUCT(($C$2:C713=C713)*($D$2:D713=D713)),"0000"))</f>
        <v/>
      </c>
      <c r="B713" s="152" t="n"/>
      <c r="C713" s="152" t="n"/>
      <c r="D713" s="152" t="n"/>
      <c r="E713" s="150" t="n"/>
      <c r="F713" s="152" t="n"/>
      <c r="G713" s="152" t="n"/>
      <c r="H713" s="152" t="n"/>
      <c r="I713" s="152" t="n"/>
      <c r="J713" s="150" t="n"/>
      <c r="K713" s="150" t="n"/>
      <c r="L713" s="150" t="n"/>
      <c r="M713" s="152" t="n"/>
      <c r="N713" s="150" t="n"/>
      <c r="O713" s="150" t="n"/>
      <c r="P713" s="150" t="n"/>
      <c r="Q713" s="151" t="n"/>
      <c r="R713" s="150" t="n"/>
      <c r="S713" s="150" t="n"/>
      <c r="T713" s="150" t="n"/>
      <c r="U713" s="152" t="n"/>
      <c r="V713" s="150" t="n"/>
      <c r="W713" s="150" t="n"/>
      <c r="X713" s="150" t="n"/>
      <c r="Y713" s="150" t="n"/>
      <c r="Z713" s="150" t="n"/>
      <c r="AA713" s="150" t="n"/>
      <c r="AB713" s="150" t="n"/>
      <c r="AC713" s="150" t="n"/>
      <c r="AD713" s="150" t="n"/>
      <c r="AE713" s="150" t="n"/>
      <c r="AF713" s="150" t="n"/>
      <c r="AG713" s="147">
        <f>IF(OR(C713="",G713="",G713=0),"",IFERROR(INDEX(Lists!$K$2:$K$12,MATCH(C713,Lists!$I$2:$I$12,0)),"AUD"))</f>
        <v/>
      </c>
      <c r="AH713" s="147">
        <f>IF(OR(G713="",G713=0),"",IF(G713&lt;1,TEXT(G713*100,"0")&amp;IFERROR(INDEX(Lists!$U$2:$U$12,MATCH(C713,Lists!$I$2:$I$12,0)),"c"),IFERROR(INDEX(Lists!$L$2:$L$12,MATCH(C713,Lists!$I$2:$I$12,0)),"$")&amp;IF(G713=INT(G713),TEXT(G713,"0"),TEXT(G713,"0.00")))&amp;" "&amp;AG713)</f>
        <v/>
      </c>
      <c r="AI713" s="147">
        <f>IF(X713="","",X713*IFERROR(INDEX(Lists!$M$2:$M$12,MATCH(C713,Lists!$I$2:$I$12,0)),1)/Lists!$Q$2)</f>
        <v/>
      </c>
      <c r="AJ713" s="147">
        <f>IF(Y713="","",Y713*IFERROR(INDEX(Lists!$M$2:$M$12,MATCH(C713,Lists!$I$2:$I$12,0)),1)/Lists!$Q$2)</f>
        <v/>
      </c>
      <c r="AK713" s="105" t="n"/>
      <c r="AL713" s="105" t="n"/>
      <c r="AM713" s="105" t="n"/>
      <c r="AN713" s="105" t="n"/>
      <c r="AO713" s="106" t="n"/>
    </row>
    <row r="714" ht="18" customHeight="1" s="74">
      <c r="A714" s="147">
        <f>IF(OR(F714="",C714="",D714=""),"",IFERROR(INDEX(Lists!$J$2:$J$12,MATCH(C714,Lists!$I$2:$I$12,0)),"XX")&amp;"-"&amp;D714&amp;"-"&amp;TEXT(SUMPRODUCT(($C$2:C714=C714)*($D$2:D714=D714)),"0000"))</f>
        <v/>
      </c>
      <c r="B714" s="152" t="n"/>
      <c r="C714" s="152" t="n"/>
      <c r="D714" s="152" t="n"/>
      <c r="E714" s="150" t="n"/>
      <c r="F714" s="152" t="n"/>
      <c r="G714" s="152" t="n"/>
      <c r="H714" s="152" t="n"/>
      <c r="I714" s="152" t="n"/>
      <c r="J714" s="150" t="n"/>
      <c r="K714" s="150" t="n"/>
      <c r="L714" s="150" t="n"/>
      <c r="M714" s="152" t="n"/>
      <c r="N714" s="150" t="n"/>
      <c r="O714" s="150" t="n"/>
      <c r="P714" s="150" t="n"/>
      <c r="Q714" s="151" t="n"/>
      <c r="R714" s="150" t="n"/>
      <c r="S714" s="150" t="n"/>
      <c r="T714" s="150" t="n"/>
      <c r="U714" s="152" t="n"/>
      <c r="V714" s="150" t="n"/>
      <c r="W714" s="150" t="n"/>
      <c r="X714" s="150" t="n"/>
      <c r="Y714" s="150" t="n"/>
      <c r="Z714" s="150" t="n"/>
      <c r="AA714" s="150" t="n"/>
      <c r="AB714" s="150" t="n"/>
      <c r="AC714" s="150" t="n"/>
      <c r="AD714" s="150" t="n"/>
      <c r="AE714" s="150" t="n"/>
      <c r="AF714" s="150" t="n"/>
      <c r="AG714" s="147">
        <f>IF(OR(C714="",G714="",G714=0),"",IFERROR(INDEX(Lists!$K$2:$K$12,MATCH(C714,Lists!$I$2:$I$12,0)),"AUD"))</f>
        <v/>
      </c>
      <c r="AH714" s="147">
        <f>IF(OR(G714="",G714=0),"",IF(G714&lt;1,TEXT(G714*100,"0")&amp;IFERROR(INDEX(Lists!$U$2:$U$12,MATCH(C714,Lists!$I$2:$I$12,0)),"c"),IFERROR(INDEX(Lists!$L$2:$L$12,MATCH(C714,Lists!$I$2:$I$12,0)),"$")&amp;IF(G714=INT(G714),TEXT(G714,"0"),TEXT(G714,"0.00")))&amp;" "&amp;AG714)</f>
        <v/>
      </c>
      <c r="AI714" s="147">
        <f>IF(X714="","",X714*IFERROR(INDEX(Lists!$M$2:$M$12,MATCH(C714,Lists!$I$2:$I$12,0)),1)/Lists!$Q$2)</f>
        <v/>
      </c>
      <c r="AJ714" s="147">
        <f>IF(Y714="","",Y714*IFERROR(INDEX(Lists!$M$2:$M$12,MATCH(C714,Lists!$I$2:$I$12,0)),1)/Lists!$Q$2)</f>
        <v/>
      </c>
      <c r="AK714" s="105" t="n"/>
      <c r="AL714" s="105" t="n"/>
      <c r="AM714" s="105" t="n"/>
      <c r="AN714" s="105" t="n"/>
      <c r="AO714" s="106" t="n"/>
    </row>
    <row r="715" ht="18" customHeight="1" s="74">
      <c r="A715" s="147">
        <f>IF(OR(F715="",C715="",D715=""),"",IFERROR(INDEX(Lists!$J$2:$J$12,MATCH(C715,Lists!$I$2:$I$12,0)),"XX")&amp;"-"&amp;D715&amp;"-"&amp;TEXT(SUMPRODUCT(($C$2:C715=C715)*($D$2:D715=D715)),"0000"))</f>
        <v/>
      </c>
      <c r="B715" s="152" t="n"/>
      <c r="C715" s="152" t="n"/>
      <c r="D715" s="152" t="n"/>
      <c r="E715" s="150" t="n"/>
      <c r="F715" s="152" t="n"/>
      <c r="G715" s="152" t="n"/>
      <c r="H715" s="152" t="n"/>
      <c r="I715" s="152" t="n"/>
      <c r="J715" s="150" t="n"/>
      <c r="K715" s="150" t="n"/>
      <c r="L715" s="150" t="n"/>
      <c r="M715" s="152" t="n"/>
      <c r="N715" s="150" t="n"/>
      <c r="O715" s="150" t="n"/>
      <c r="P715" s="150" t="n"/>
      <c r="Q715" s="151" t="n"/>
      <c r="R715" s="150" t="n"/>
      <c r="S715" s="150" t="n"/>
      <c r="T715" s="150" t="n"/>
      <c r="U715" s="152" t="n"/>
      <c r="V715" s="150" t="n"/>
      <c r="W715" s="150" t="n"/>
      <c r="X715" s="150" t="n"/>
      <c r="Y715" s="150" t="n"/>
      <c r="Z715" s="150" t="n"/>
      <c r="AA715" s="150" t="n"/>
      <c r="AB715" s="150" t="n"/>
      <c r="AC715" s="150" t="n"/>
      <c r="AD715" s="150" t="n"/>
      <c r="AE715" s="150" t="n"/>
      <c r="AF715" s="150" t="n"/>
      <c r="AG715" s="147">
        <f>IF(OR(C715="",G715="",G715=0),"",IFERROR(INDEX(Lists!$K$2:$K$12,MATCH(C715,Lists!$I$2:$I$12,0)),"AUD"))</f>
        <v/>
      </c>
      <c r="AH715" s="147">
        <f>IF(OR(G715="",G715=0),"",IF(G715&lt;1,TEXT(G715*100,"0")&amp;IFERROR(INDEX(Lists!$U$2:$U$12,MATCH(C715,Lists!$I$2:$I$12,0)),"c"),IFERROR(INDEX(Lists!$L$2:$L$12,MATCH(C715,Lists!$I$2:$I$12,0)),"$")&amp;IF(G715=INT(G715),TEXT(G715,"0"),TEXT(G715,"0.00")))&amp;" "&amp;AG715)</f>
        <v/>
      </c>
      <c r="AI715" s="147">
        <f>IF(X715="","",X715*IFERROR(INDEX(Lists!$M$2:$M$12,MATCH(C715,Lists!$I$2:$I$12,0)),1)/Lists!$Q$2)</f>
        <v/>
      </c>
      <c r="AJ715" s="147">
        <f>IF(Y715="","",Y715*IFERROR(INDEX(Lists!$M$2:$M$12,MATCH(C715,Lists!$I$2:$I$12,0)),1)/Lists!$Q$2)</f>
        <v/>
      </c>
      <c r="AK715" s="105" t="n"/>
      <c r="AL715" s="105" t="n"/>
      <c r="AM715" s="105" t="n"/>
      <c r="AN715" s="105" t="n"/>
      <c r="AO715" s="106" t="n"/>
    </row>
    <row r="716" ht="18" customHeight="1" s="74">
      <c r="A716" s="147">
        <f>IF(OR(F716="",C716="",D716=""),"",IFERROR(INDEX(Lists!$J$2:$J$12,MATCH(C716,Lists!$I$2:$I$12,0)),"XX")&amp;"-"&amp;D716&amp;"-"&amp;TEXT(SUMPRODUCT(($C$2:C716=C716)*($D$2:D716=D716)),"0000"))</f>
        <v/>
      </c>
      <c r="B716" s="152" t="n"/>
      <c r="C716" s="152" t="n"/>
      <c r="D716" s="152" t="n"/>
      <c r="E716" s="150" t="n"/>
      <c r="F716" s="152" t="n"/>
      <c r="G716" s="152" t="n"/>
      <c r="H716" s="152" t="n"/>
      <c r="I716" s="152" t="n"/>
      <c r="J716" s="150" t="n"/>
      <c r="K716" s="150" t="n"/>
      <c r="L716" s="150" t="n"/>
      <c r="M716" s="152" t="n"/>
      <c r="N716" s="150" t="n"/>
      <c r="O716" s="150" t="n"/>
      <c r="P716" s="150" t="n"/>
      <c r="Q716" s="151" t="n"/>
      <c r="R716" s="150" t="n"/>
      <c r="S716" s="150" t="n"/>
      <c r="T716" s="150" t="n"/>
      <c r="U716" s="152" t="n"/>
      <c r="V716" s="150" t="n"/>
      <c r="W716" s="150" t="n"/>
      <c r="X716" s="150" t="n"/>
      <c r="Y716" s="150" t="n"/>
      <c r="Z716" s="150" t="n"/>
      <c r="AA716" s="150" t="n"/>
      <c r="AB716" s="150" t="n"/>
      <c r="AC716" s="150" t="n"/>
      <c r="AD716" s="150" t="n"/>
      <c r="AE716" s="150" t="n"/>
      <c r="AF716" s="150" t="n"/>
      <c r="AG716" s="147">
        <f>IF(OR(C716="",G716="",G716=0),"",IFERROR(INDEX(Lists!$K$2:$K$12,MATCH(C716,Lists!$I$2:$I$12,0)),"AUD"))</f>
        <v/>
      </c>
      <c r="AH716" s="147">
        <f>IF(OR(G716="",G716=0),"",IF(G716&lt;1,TEXT(G716*100,"0")&amp;IFERROR(INDEX(Lists!$U$2:$U$12,MATCH(C716,Lists!$I$2:$I$12,0)),"c"),IFERROR(INDEX(Lists!$L$2:$L$12,MATCH(C716,Lists!$I$2:$I$12,0)),"$")&amp;IF(G716=INT(G716),TEXT(G716,"0"),TEXT(G716,"0.00")))&amp;" "&amp;AG716)</f>
        <v/>
      </c>
      <c r="AI716" s="147">
        <f>IF(X716="","",X716*IFERROR(INDEX(Lists!$M$2:$M$12,MATCH(C716,Lists!$I$2:$I$12,0)),1)/Lists!$Q$2)</f>
        <v/>
      </c>
      <c r="AJ716" s="147">
        <f>IF(Y716="","",Y716*IFERROR(INDEX(Lists!$M$2:$M$12,MATCH(C716,Lists!$I$2:$I$12,0)),1)/Lists!$Q$2)</f>
        <v/>
      </c>
      <c r="AK716" s="105" t="n"/>
      <c r="AL716" s="105" t="n"/>
      <c r="AM716" s="105" t="n"/>
      <c r="AN716" s="105" t="n"/>
      <c r="AO716" s="106" t="n"/>
    </row>
    <row r="717" ht="18" customHeight="1" s="74">
      <c r="A717" s="147">
        <f>IF(OR(F717="",C717="",D717=""),"",IFERROR(INDEX(Lists!$J$2:$J$12,MATCH(C717,Lists!$I$2:$I$12,0)),"XX")&amp;"-"&amp;D717&amp;"-"&amp;TEXT(SUMPRODUCT(($C$2:C717=C717)*($D$2:D717=D717)),"0000"))</f>
        <v/>
      </c>
      <c r="B717" s="152" t="n"/>
      <c r="C717" s="152" t="n"/>
      <c r="D717" s="152" t="n"/>
      <c r="E717" s="150" t="n"/>
      <c r="F717" s="152" t="n"/>
      <c r="G717" s="152" t="n"/>
      <c r="H717" s="152" t="n"/>
      <c r="I717" s="152" t="n"/>
      <c r="J717" s="150" t="n"/>
      <c r="K717" s="150" t="n"/>
      <c r="L717" s="150" t="n"/>
      <c r="M717" s="152" t="n"/>
      <c r="N717" s="150" t="n"/>
      <c r="O717" s="150" t="n"/>
      <c r="P717" s="150" t="n"/>
      <c r="Q717" s="151" t="n"/>
      <c r="R717" s="150" t="n"/>
      <c r="S717" s="150" t="n"/>
      <c r="T717" s="150" t="n"/>
      <c r="U717" s="152" t="n"/>
      <c r="V717" s="150" t="n"/>
      <c r="W717" s="150" t="n"/>
      <c r="X717" s="150" t="n"/>
      <c r="Y717" s="150" t="n"/>
      <c r="Z717" s="150" t="n"/>
      <c r="AA717" s="150" t="n"/>
      <c r="AB717" s="150" t="n"/>
      <c r="AC717" s="150" t="n"/>
      <c r="AD717" s="150" t="n"/>
      <c r="AE717" s="150" t="n"/>
      <c r="AF717" s="150" t="n"/>
      <c r="AG717" s="147">
        <f>IF(OR(C717="",G717="",G717=0),"",IFERROR(INDEX(Lists!$K$2:$K$12,MATCH(C717,Lists!$I$2:$I$12,0)),"AUD"))</f>
        <v/>
      </c>
      <c r="AH717" s="147">
        <f>IF(OR(G717="",G717=0),"",IF(G717&lt;1,TEXT(G717*100,"0")&amp;IFERROR(INDEX(Lists!$U$2:$U$12,MATCH(C717,Lists!$I$2:$I$12,0)),"c"),IFERROR(INDEX(Lists!$L$2:$L$12,MATCH(C717,Lists!$I$2:$I$12,0)),"$")&amp;IF(G717=INT(G717),TEXT(G717,"0"),TEXT(G717,"0.00")))&amp;" "&amp;AG717)</f>
        <v/>
      </c>
      <c r="AI717" s="147">
        <f>IF(X717="","",X717*IFERROR(INDEX(Lists!$M$2:$M$12,MATCH(C717,Lists!$I$2:$I$12,0)),1)/Lists!$Q$2)</f>
        <v/>
      </c>
      <c r="AJ717" s="147">
        <f>IF(Y717="","",Y717*IFERROR(INDEX(Lists!$M$2:$M$12,MATCH(C717,Lists!$I$2:$I$12,0)),1)/Lists!$Q$2)</f>
        <v/>
      </c>
      <c r="AK717" s="105" t="n"/>
      <c r="AL717" s="105" t="n"/>
      <c r="AM717" s="105" t="n"/>
      <c r="AN717" s="105" t="n"/>
      <c r="AO717" s="106" t="n"/>
    </row>
    <row r="718" ht="18" customHeight="1" s="74">
      <c r="A718" s="147">
        <f>IF(OR(F718="",C718="",D718=""),"",IFERROR(INDEX(Lists!$J$2:$J$12,MATCH(C718,Lists!$I$2:$I$12,0)),"XX")&amp;"-"&amp;D718&amp;"-"&amp;TEXT(SUMPRODUCT(($C$2:C718=C718)*($D$2:D718=D718)),"0000"))</f>
        <v/>
      </c>
      <c r="B718" s="152" t="n"/>
      <c r="C718" s="152" t="n"/>
      <c r="D718" s="152" t="n"/>
      <c r="E718" s="150" t="n"/>
      <c r="F718" s="152" t="n"/>
      <c r="G718" s="152" t="n"/>
      <c r="H718" s="152" t="n"/>
      <c r="I718" s="152" t="n"/>
      <c r="J718" s="150" t="n"/>
      <c r="K718" s="150" t="n"/>
      <c r="L718" s="150" t="n"/>
      <c r="M718" s="152" t="n"/>
      <c r="N718" s="150" t="n"/>
      <c r="O718" s="150" t="n"/>
      <c r="P718" s="150" t="n"/>
      <c r="Q718" s="151" t="n"/>
      <c r="R718" s="150" t="n"/>
      <c r="S718" s="150" t="n"/>
      <c r="T718" s="150" t="n"/>
      <c r="U718" s="152" t="n"/>
      <c r="V718" s="150" t="n"/>
      <c r="W718" s="150" t="n"/>
      <c r="X718" s="150" t="n"/>
      <c r="Y718" s="150" t="n"/>
      <c r="Z718" s="150" t="n"/>
      <c r="AA718" s="150" t="n"/>
      <c r="AB718" s="150" t="n"/>
      <c r="AC718" s="150" t="n"/>
      <c r="AD718" s="150" t="n"/>
      <c r="AE718" s="150" t="n"/>
      <c r="AF718" s="150" t="n"/>
      <c r="AG718" s="147">
        <f>IF(OR(C718="",G718="",G718=0),"",IFERROR(INDEX(Lists!$K$2:$K$12,MATCH(C718,Lists!$I$2:$I$12,0)),"AUD"))</f>
        <v/>
      </c>
      <c r="AH718" s="147">
        <f>IF(OR(G718="",G718=0),"",IF(G718&lt;1,TEXT(G718*100,"0")&amp;IFERROR(INDEX(Lists!$U$2:$U$12,MATCH(C718,Lists!$I$2:$I$12,0)),"c"),IFERROR(INDEX(Lists!$L$2:$L$12,MATCH(C718,Lists!$I$2:$I$12,0)),"$")&amp;IF(G718=INT(G718),TEXT(G718,"0"),TEXT(G718,"0.00")))&amp;" "&amp;AG718)</f>
        <v/>
      </c>
      <c r="AI718" s="147">
        <f>IF(X718="","",X718*IFERROR(INDEX(Lists!$M$2:$M$12,MATCH(C718,Lists!$I$2:$I$12,0)),1)/Lists!$Q$2)</f>
        <v/>
      </c>
      <c r="AJ718" s="147">
        <f>IF(Y718="","",Y718*IFERROR(INDEX(Lists!$M$2:$M$12,MATCH(C718,Lists!$I$2:$I$12,0)),1)/Lists!$Q$2)</f>
        <v/>
      </c>
      <c r="AK718" s="105" t="n"/>
      <c r="AL718" s="105" t="n"/>
      <c r="AM718" s="105" t="n"/>
      <c r="AN718" s="105" t="n"/>
      <c r="AO718" s="106" t="n"/>
    </row>
    <row r="719" ht="18" customHeight="1" s="74">
      <c r="A719" s="147">
        <f>IF(OR(F719="",C719="",D719=""),"",IFERROR(INDEX(Lists!$J$2:$J$12,MATCH(C719,Lists!$I$2:$I$12,0)),"XX")&amp;"-"&amp;D719&amp;"-"&amp;TEXT(SUMPRODUCT(($C$2:C719=C719)*($D$2:D719=D719)),"0000"))</f>
        <v/>
      </c>
      <c r="B719" s="152" t="n"/>
      <c r="C719" s="152" t="n"/>
      <c r="D719" s="152" t="n"/>
      <c r="E719" s="150" t="n"/>
      <c r="F719" s="152" t="n"/>
      <c r="G719" s="152" t="n"/>
      <c r="H719" s="152" t="n"/>
      <c r="I719" s="152" t="n"/>
      <c r="J719" s="150" t="n"/>
      <c r="K719" s="150" t="n"/>
      <c r="L719" s="150" t="n"/>
      <c r="M719" s="152" t="n"/>
      <c r="N719" s="150" t="n"/>
      <c r="O719" s="150" t="n"/>
      <c r="P719" s="150" t="n"/>
      <c r="Q719" s="151" t="n"/>
      <c r="R719" s="150" t="n"/>
      <c r="S719" s="150" t="n"/>
      <c r="T719" s="150" t="n"/>
      <c r="U719" s="152" t="n"/>
      <c r="V719" s="150" t="n"/>
      <c r="W719" s="150" t="n"/>
      <c r="X719" s="150" t="n"/>
      <c r="Y719" s="150" t="n"/>
      <c r="Z719" s="150" t="n"/>
      <c r="AA719" s="150" t="n"/>
      <c r="AB719" s="150" t="n"/>
      <c r="AC719" s="150" t="n"/>
      <c r="AD719" s="150" t="n"/>
      <c r="AE719" s="150" t="n"/>
      <c r="AF719" s="150" t="n"/>
      <c r="AG719" s="147">
        <f>IF(OR(C719="",G719="",G719=0),"",IFERROR(INDEX(Lists!$K$2:$K$12,MATCH(C719,Lists!$I$2:$I$12,0)),"AUD"))</f>
        <v/>
      </c>
      <c r="AH719" s="147">
        <f>IF(OR(G719="",G719=0),"",IF(G719&lt;1,TEXT(G719*100,"0")&amp;IFERROR(INDEX(Lists!$U$2:$U$12,MATCH(C719,Lists!$I$2:$I$12,0)),"c"),IFERROR(INDEX(Lists!$L$2:$L$12,MATCH(C719,Lists!$I$2:$I$12,0)),"$")&amp;IF(G719=INT(G719),TEXT(G719,"0"),TEXT(G719,"0.00")))&amp;" "&amp;AG719)</f>
        <v/>
      </c>
      <c r="AI719" s="147">
        <f>IF(X719="","",X719*IFERROR(INDEX(Lists!$M$2:$M$12,MATCH(C719,Lists!$I$2:$I$12,0)),1)/Lists!$Q$2)</f>
        <v/>
      </c>
      <c r="AJ719" s="147">
        <f>IF(Y719="","",Y719*IFERROR(INDEX(Lists!$M$2:$M$12,MATCH(C719,Lists!$I$2:$I$12,0)),1)/Lists!$Q$2)</f>
        <v/>
      </c>
      <c r="AK719" s="105" t="n"/>
      <c r="AL719" s="105" t="n"/>
      <c r="AM719" s="105" t="n"/>
      <c r="AN719" s="105" t="n"/>
      <c r="AO719" s="106" t="n"/>
    </row>
    <row r="720" ht="18" customHeight="1" s="74">
      <c r="A720" s="147">
        <f>IF(OR(F720="",C720="",D720=""),"",IFERROR(INDEX(Lists!$J$2:$J$12,MATCH(C720,Lists!$I$2:$I$12,0)),"XX")&amp;"-"&amp;D720&amp;"-"&amp;TEXT(SUMPRODUCT(($C$2:C720=C720)*($D$2:D720=D720)),"0000"))</f>
        <v/>
      </c>
      <c r="B720" s="152" t="n"/>
      <c r="C720" s="152" t="n"/>
      <c r="D720" s="152" t="n"/>
      <c r="E720" s="150" t="n"/>
      <c r="F720" s="152" t="n"/>
      <c r="G720" s="152" t="n"/>
      <c r="H720" s="152" t="n"/>
      <c r="I720" s="152" t="n"/>
      <c r="J720" s="150" t="n"/>
      <c r="K720" s="150" t="n"/>
      <c r="L720" s="150" t="n"/>
      <c r="M720" s="152" t="n"/>
      <c r="N720" s="150" t="n"/>
      <c r="O720" s="150" t="n"/>
      <c r="P720" s="150" t="n"/>
      <c r="Q720" s="151" t="n"/>
      <c r="R720" s="150" t="n"/>
      <c r="S720" s="150" t="n"/>
      <c r="T720" s="150" t="n"/>
      <c r="U720" s="152" t="n"/>
      <c r="V720" s="150" t="n"/>
      <c r="W720" s="150" t="n"/>
      <c r="X720" s="150" t="n"/>
      <c r="Y720" s="150" t="n"/>
      <c r="Z720" s="150" t="n"/>
      <c r="AA720" s="150" t="n"/>
      <c r="AB720" s="150" t="n"/>
      <c r="AC720" s="150" t="n"/>
      <c r="AD720" s="150" t="n"/>
      <c r="AE720" s="150" t="n"/>
      <c r="AF720" s="150" t="n"/>
      <c r="AG720" s="147">
        <f>IF(OR(C720="",G720="",G720=0),"",IFERROR(INDEX(Lists!$K$2:$K$12,MATCH(C720,Lists!$I$2:$I$12,0)),"AUD"))</f>
        <v/>
      </c>
      <c r="AH720" s="147">
        <f>IF(OR(G720="",G720=0),"",IF(G720&lt;1,TEXT(G720*100,"0")&amp;IFERROR(INDEX(Lists!$U$2:$U$12,MATCH(C720,Lists!$I$2:$I$12,0)),"c"),IFERROR(INDEX(Lists!$L$2:$L$12,MATCH(C720,Lists!$I$2:$I$12,0)),"$")&amp;IF(G720=INT(G720),TEXT(G720,"0"),TEXT(G720,"0.00")))&amp;" "&amp;AG720)</f>
        <v/>
      </c>
      <c r="AI720" s="147">
        <f>IF(X720="","",X720*IFERROR(INDEX(Lists!$M$2:$M$12,MATCH(C720,Lists!$I$2:$I$12,0)),1)/Lists!$Q$2)</f>
        <v/>
      </c>
      <c r="AJ720" s="147">
        <f>IF(Y720="","",Y720*IFERROR(INDEX(Lists!$M$2:$M$12,MATCH(C720,Lists!$I$2:$I$12,0)),1)/Lists!$Q$2)</f>
        <v/>
      </c>
      <c r="AK720" s="105" t="n"/>
      <c r="AL720" s="105" t="n"/>
      <c r="AM720" s="105" t="n"/>
      <c r="AN720" s="105" t="n"/>
      <c r="AO720" s="106" t="n"/>
    </row>
    <row r="721" ht="18" customHeight="1" s="74">
      <c r="A721" s="147">
        <f>IF(OR(F721="",C721="",D721=""),"",IFERROR(INDEX(Lists!$J$2:$J$12,MATCH(C721,Lists!$I$2:$I$12,0)),"XX")&amp;"-"&amp;D721&amp;"-"&amp;TEXT(SUMPRODUCT(($C$2:C721=C721)*($D$2:D721=D721)),"0000"))</f>
        <v/>
      </c>
      <c r="B721" s="152" t="n"/>
      <c r="C721" s="152" t="n"/>
      <c r="D721" s="152" t="n"/>
      <c r="E721" s="150" t="n"/>
      <c r="F721" s="152" t="n"/>
      <c r="G721" s="152" t="n"/>
      <c r="H721" s="152" t="n"/>
      <c r="I721" s="152" t="n"/>
      <c r="J721" s="150" t="n"/>
      <c r="K721" s="150" t="n"/>
      <c r="L721" s="150" t="n"/>
      <c r="M721" s="152" t="n"/>
      <c r="N721" s="150" t="n"/>
      <c r="O721" s="150" t="n"/>
      <c r="P721" s="150" t="n"/>
      <c r="Q721" s="151" t="n"/>
      <c r="R721" s="150" t="n"/>
      <c r="S721" s="150" t="n"/>
      <c r="T721" s="150" t="n"/>
      <c r="U721" s="152" t="n"/>
      <c r="V721" s="150" t="n"/>
      <c r="W721" s="150" t="n"/>
      <c r="X721" s="150" t="n"/>
      <c r="Y721" s="150" t="n"/>
      <c r="Z721" s="150" t="n"/>
      <c r="AA721" s="150" t="n"/>
      <c r="AB721" s="150" t="n"/>
      <c r="AC721" s="150" t="n"/>
      <c r="AD721" s="150" t="n"/>
      <c r="AE721" s="150" t="n"/>
      <c r="AF721" s="150" t="n"/>
      <c r="AG721" s="147">
        <f>IF(OR(C721="",G721="",G721=0),"",IFERROR(INDEX(Lists!$K$2:$K$12,MATCH(C721,Lists!$I$2:$I$12,0)),"AUD"))</f>
        <v/>
      </c>
      <c r="AH721" s="147">
        <f>IF(OR(G721="",G721=0),"",IF(G721&lt;1,TEXT(G721*100,"0")&amp;IFERROR(INDEX(Lists!$U$2:$U$12,MATCH(C721,Lists!$I$2:$I$12,0)),"c"),IFERROR(INDEX(Lists!$L$2:$L$12,MATCH(C721,Lists!$I$2:$I$12,0)),"$")&amp;IF(G721=INT(G721),TEXT(G721,"0"),TEXT(G721,"0.00")))&amp;" "&amp;AG721)</f>
        <v/>
      </c>
      <c r="AI721" s="147">
        <f>IF(X721="","",X721*IFERROR(INDEX(Lists!$M$2:$M$12,MATCH(C721,Lists!$I$2:$I$12,0)),1)/Lists!$Q$2)</f>
        <v/>
      </c>
      <c r="AJ721" s="147">
        <f>IF(Y721="","",Y721*IFERROR(INDEX(Lists!$M$2:$M$12,MATCH(C721,Lists!$I$2:$I$12,0)),1)/Lists!$Q$2)</f>
        <v/>
      </c>
      <c r="AK721" s="105" t="n"/>
      <c r="AL721" s="105" t="n"/>
      <c r="AM721" s="105" t="n"/>
      <c r="AN721" s="105" t="n"/>
      <c r="AO721" s="106" t="n"/>
    </row>
    <row r="722" ht="18" customHeight="1" s="74">
      <c r="A722" s="147">
        <f>IF(OR(F722="",C722="",D722=""),"",IFERROR(INDEX(Lists!$J$2:$J$12,MATCH(C722,Lists!$I$2:$I$12,0)),"XX")&amp;"-"&amp;D722&amp;"-"&amp;TEXT(SUMPRODUCT(($C$2:C722=C722)*($D$2:D722=D722)),"0000"))</f>
        <v/>
      </c>
      <c r="B722" s="152" t="n"/>
      <c r="C722" s="152" t="n"/>
      <c r="D722" s="152" t="n"/>
      <c r="E722" s="150" t="n"/>
      <c r="F722" s="152" t="n"/>
      <c r="G722" s="152" t="n"/>
      <c r="H722" s="152" t="n"/>
      <c r="I722" s="152" t="n"/>
      <c r="J722" s="150" t="n"/>
      <c r="K722" s="150" t="n"/>
      <c r="L722" s="150" t="n"/>
      <c r="M722" s="152" t="n"/>
      <c r="N722" s="150" t="n"/>
      <c r="O722" s="150" t="n"/>
      <c r="P722" s="150" t="n"/>
      <c r="Q722" s="151" t="n"/>
      <c r="R722" s="150" t="n"/>
      <c r="S722" s="150" t="n"/>
      <c r="T722" s="150" t="n"/>
      <c r="U722" s="152" t="n"/>
      <c r="V722" s="150" t="n"/>
      <c r="W722" s="150" t="n"/>
      <c r="X722" s="150" t="n"/>
      <c r="Y722" s="150" t="n"/>
      <c r="Z722" s="150" t="n"/>
      <c r="AA722" s="150" t="n"/>
      <c r="AB722" s="150" t="n"/>
      <c r="AC722" s="150" t="n"/>
      <c r="AD722" s="150" t="n"/>
      <c r="AE722" s="150" t="n"/>
      <c r="AF722" s="150" t="n"/>
      <c r="AG722" s="147">
        <f>IF(OR(C722="",G722="",G722=0),"",IFERROR(INDEX(Lists!$K$2:$K$12,MATCH(C722,Lists!$I$2:$I$12,0)),"AUD"))</f>
        <v/>
      </c>
      <c r="AH722" s="147">
        <f>IF(OR(G722="",G722=0),"",IF(G722&lt;1,TEXT(G722*100,"0")&amp;IFERROR(INDEX(Lists!$U$2:$U$12,MATCH(C722,Lists!$I$2:$I$12,0)),"c"),IFERROR(INDEX(Lists!$L$2:$L$12,MATCH(C722,Lists!$I$2:$I$12,0)),"$")&amp;IF(G722=INT(G722),TEXT(G722,"0"),TEXT(G722,"0.00")))&amp;" "&amp;AG722)</f>
        <v/>
      </c>
      <c r="AI722" s="147">
        <f>IF(X722="","",X722*IFERROR(INDEX(Lists!$M$2:$M$12,MATCH(C722,Lists!$I$2:$I$12,0)),1)/Lists!$Q$2)</f>
        <v/>
      </c>
      <c r="AJ722" s="147">
        <f>IF(Y722="","",Y722*IFERROR(INDEX(Lists!$M$2:$M$12,MATCH(C722,Lists!$I$2:$I$12,0)),1)/Lists!$Q$2)</f>
        <v/>
      </c>
      <c r="AK722" s="105" t="n"/>
      <c r="AL722" s="105" t="n"/>
      <c r="AM722" s="105" t="n"/>
      <c r="AN722" s="105" t="n"/>
      <c r="AO722" s="106" t="n"/>
    </row>
    <row r="723" ht="18" customHeight="1" s="74">
      <c r="A723" s="147">
        <f>IF(OR(F723="",C723="",D723=""),"",IFERROR(INDEX(Lists!$J$2:$J$12,MATCH(C723,Lists!$I$2:$I$12,0)),"XX")&amp;"-"&amp;D723&amp;"-"&amp;TEXT(SUMPRODUCT(($C$2:C723=C723)*($D$2:D723=D723)),"0000"))</f>
        <v/>
      </c>
      <c r="B723" s="152" t="n"/>
      <c r="C723" s="152" t="n"/>
      <c r="D723" s="152" t="n"/>
      <c r="E723" s="150" t="n"/>
      <c r="F723" s="152" t="n"/>
      <c r="G723" s="152" t="n"/>
      <c r="H723" s="152" t="n"/>
      <c r="I723" s="152" t="n"/>
      <c r="J723" s="150" t="n"/>
      <c r="K723" s="150" t="n"/>
      <c r="L723" s="150" t="n"/>
      <c r="M723" s="152" t="n"/>
      <c r="N723" s="150" t="n"/>
      <c r="O723" s="150" t="n"/>
      <c r="P723" s="150" t="n"/>
      <c r="Q723" s="151" t="n"/>
      <c r="R723" s="150" t="n"/>
      <c r="S723" s="150" t="n"/>
      <c r="T723" s="150" t="n"/>
      <c r="U723" s="152" t="n"/>
      <c r="V723" s="150" t="n"/>
      <c r="W723" s="150" t="n"/>
      <c r="X723" s="150" t="n"/>
      <c r="Y723" s="150" t="n"/>
      <c r="Z723" s="150" t="n"/>
      <c r="AA723" s="150" t="n"/>
      <c r="AB723" s="150" t="n"/>
      <c r="AC723" s="150" t="n"/>
      <c r="AD723" s="150" t="n"/>
      <c r="AE723" s="150" t="n"/>
      <c r="AF723" s="150" t="n"/>
      <c r="AG723" s="147">
        <f>IF(OR(C723="",G723="",G723=0),"",IFERROR(INDEX(Lists!$K$2:$K$12,MATCH(C723,Lists!$I$2:$I$12,0)),"AUD"))</f>
        <v/>
      </c>
      <c r="AH723" s="147">
        <f>IF(OR(G723="",G723=0),"",IF(G723&lt;1,TEXT(G723*100,"0")&amp;IFERROR(INDEX(Lists!$U$2:$U$12,MATCH(C723,Lists!$I$2:$I$12,0)),"c"),IFERROR(INDEX(Lists!$L$2:$L$12,MATCH(C723,Lists!$I$2:$I$12,0)),"$")&amp;IF(G723=INT(G723),TEXT(G723,"0"),TEXT(G723,"0.00")))&amp;" "&amp;AG723)</f>
        <v/>
      </c>
      <c r="AI723" s="147">
        <f>IF(X723="","",X723*IFERROR(INDEX(Lists!$M$2:$M$12,MATCH(C723,Lists!$I$2:$I$12,0)),1)/Lists!$Q$2)</f>
        <v/>
      </c>
      <c r="AJ723" s="147">
        <f>IF(Y723="","",Y723*IFERROR(INDEX(Lists!$M$2:$M$12,MATCH(C723,Lists!$I$2:$I$12,0)),1)/Lists!$Q$2)</f>
        <v/>
      </c>
      <c r="AK723" s="105" t="n"/>
      <c r="AL723" s="105" t="n"/>
      <c r="AM723" s="105" t="n"/>
      <c r="AN723" s="105" t="n"/>
      <c r="AO723" s="106" t="n"/>
    </row>
    <row r="724" ht="18" customHeight="1" s="74">
      <c r="A724" s="147">
        <f>IF(OR(F724="",C724="",D724=""),"",IFERROR(INDEX(Lists!$J$2:$J$12,MATCH(C724,Lists!$I$2:$I$12,0)),"XX")&amp;"-"&amp;D724&amp;"-"&amp;TEXT(SUMPRODUCT(($C$2:C724=C724)*($D$2:D724=D724)),"0000"))</f>
        <v/>
      </c>
      <c r="B724" s="152" t="n"/>
      <c r="C724" s="152" t="n"/>
      <c r="D724" s="152" t="n"/>
      <c r="E724" s="150" t="n"/>
      <c r="F724" s="152" t="n"/>
      <c r="G724" s="152" t="n"/>
      <c r="H724" s="152" t="n"/>
      <c r="I724" s="152" t="n"/>
      <c r="J724" s="150" t="n"/>
      <c r="K724" s="150" t="n"/>
      <c r="L724" s="150" t="n"/>
      <c r="M724" s="152" t="n"/>
      <c r="N724" s="150" t="n"/>
      <c r="O724" s="150" t="n"/>
      <c r="P724" s="150" t="n"/>
      <c r="Q724" s="151" t="n"/>
      <c r="R724" s="150" t="n"/>
      <c r="S724" s="150" t="n"/>
      <c r="T724" s="150" t="n"/>
      <c r="U724" s="152" t="n"/>
      <c r="V724" s="150" t="n"/>
      <c r="W724" s="150" t="n"/>
      <c r="X724" s="150" t="n"/>
      <c r="Y724" s="150" t="n"/>
      <c r="Z724" s="150" t="n"/>
      <c r="AA724" s="150" t="n"/>
      <c r="AB724" s="150" t="n"/>
      <c r="AC724" s="150" t="n"/>
      <c r="AD724" s="150" t="n"/>
      <c r="AE724" s="150" t="n"/>
      <c r="AF724" s="150" t="n"/>
      <c r="AG724" s="147">
        <f>IF(OR(C724="",G724="",G724=0),"",IFERROR(INDEX(Lists!$K$2:$K$12,MATCH(C724,Lists!$I$2:$I$12,0)),"AUD"))</f>
        <v/>
      </c>
      <c r="AH724" s="147">
        <f>IF(OR(G724="",G724=0),"",IF(G724&lt;1,TEXT(G724*100,"0")&amp;IFERROR(INDEX(Lists!$U$2:$U$12,MATCH(C724,Lists!$I$2:$I$12,0)),"c"),IFERROR(INDEX(Lists!$L$2:$L$12,MATCH(C724,Lists!$I$2:$I$12,0)),"$")&amp;IF(G724=INT(G724),TEXT(G724,"0"),TEXT(G724,"0.00")))&amp;" "&amp;AG724)</f>
        <v/>
      </c>
      <c r="AI724" s="147">
        <f>IF(X724="","",X724*IFERROR(INDEX(Lists!$M$2:$M$12,MATCH(C724,Lists!$I$2:$I$12,0)),1)/Lists!$Q$2)</f>
        <v/>
      </c>
      <c r="AJ724" s="147">
        <f>IF(Y724="","",Y724*IFERROR(INDEX(Lists!$M$2:$M$12,MATCH(C724,Lists!$I$2:$I$12,0)),1)/Lists!$Q$2)</f>
        <v/>
      </c>
      <c r="AK724" s="105" t="n"/>
      <c r="AL724" s="105" t="n"/>
      <c r="AM724" s="105" t="n"/>
      <c r="AN724" s="105" t="n"/>
      <c r="AO724" s="106" t="n"/>
    </row>
    <row r="725" ht="18" customHeight="1" s="74">
      <c r="A725" s="147">
        <f>IF(OR(F725="",C725="",D725=""),"",IFERROR(INDEX(Lists!$J$2:$J$12,MATCH(C725,Lists!$I$2:$I$12,0)),"XX")&amp;"-"&amp;D725&amp;"-"&amp;TEXT(SUMPRODUCT(($C$2:C725=C725)*($D$2:D725=D725)),"0000"))</f>
        <v/>
      </c>
      <c r="B725" s="152" t="n"/>
      <c r="C725" s="152" t="n"/>
      <c r="D725" s="152" t="n"/>
      <c r="E725" s="150" t="n"/>
      <c r="F725" s="152" t="n"/>
      <c r="G725" s="152" t="n"/>
      <c r="H725" s="152" t="n"/>
      <c r="I725" s="152" t="n"/>
      <c r="J725" s="150" t="n"/>
      <c r="K725" s="150" t="n"/>
      <c r="L725" s="150" t="n"/>
      <c r="M725" s="152" t="n"/>
      <c r="N725" s="150" t="n"/>
      <c r="O725" s="150" t="n"/>
      <c r="P725" s="150" t="n"/>
      <c r="Q725" s="151" t="n"/>
      <c r="R725" s="150" t="n"/>
      <c r="S725" s="150" t="n"/>
      <c r="T725" s="150" t="n"/>
      <c r="U725" s="152" t="n"/>
      <c r="V725" s="150" t="n"/>
      <c r="W725" s="150" t="n"/>
      <c r="X725" s="150" t="n"/>
      <c r="Y725" s="150" t="n"/>
      <c r="Z725" s="150" t="n"/>
      <c r="AA725" s="150" t="n"/>
      <c r="AB725" s="150" t="n"/>
      <c r="AC725" s="150" t="n"/>
      <c r="AD725" s="150" t="n"/>
      <c r="AE725" s="150" t="n"/>
      <c r="AF725" s="150" t="n"/>
      <c r="AG725" s="147">
        <f>IF(OR(C725="",G725="",G725=0),"",IFERROR(INDEX(Lists!$K$2:$K$12,MATCH(C725,Lists!$I$2:$I$12,0)),"AUD"))</f>
        <v/>
      </c>
      <c r="AH725" s="147">
        <f>IF(OR(G725="",G725=0),"",IF(G725&lt;1,TEXT(G725*100,"0")&amp;IFERROR(INDEX(Lists!$U$2:$U$12,MATCH(C725,Lists!$I$2:$I$12,0)),"c"),IFERROR(INDEX(Lists!$L$2:$L$12,MATCH(C725,Lists!$I$2:$I$12,0)),"$")&amp;IF(G725=INT(G725),TEXT(G725,"0"),TEXT(G725,"0.00")))&amp;" "&amp;AG725)</f>
        <v/>
      </c>
      <c r="AI725" s="147">
        <f>IF(X725="","",X725*IFERROR(INDEX(Lists!$M$2:$M$12,MATCH(C725,Lists!$I$2:$I$12,0)),1)/Lists!$Q$2)</f>
        <v/>
      </c>
      <c r="AJ725" s="147">
        <f>IF(Y725="","",Y725*IFERROR(INDEX(Lists!$M$2:$M$12,MATCH(C725,Lists!$I$2:$I$12,0)),1)/Lists!$Q$2)</f>
        <v/>
      </c>
      <c r="AK725" s="105" t="n"/>
      <c r="AL725" s="105" t="n"/>
      <c r="AM725" s="105" t="n"/>
      <c r="AN725" s="105" t="n"/>
      <c r="AO725" s="106" t="n"/>
    </row>
    <row r="726" ht="18" customHeight="1" s="74">
      <c r="A726" s="147">
        <f>IF(OR(F726="",C726="",D726=""),"",IFERROR(INDEX(Lists!$J$2:$J$12,MATCH(C726,Lists!$I$2:$I$12,0)),"XX")&amp;"-"&amp;D726&amp;"-"&amp;TEXT(SUMPRODUCT(($C$2:C726=C726)*($D$2:D726=D726)),"0000"))</f>
        <v/>
      </c>
      <c r="B726" s="152" t="n"/>
      <c r="C726" s="152" t="n"/>
      <c r="D726" s="152" t="n"/>
      <c r="E726" s="150" t="n"/>
      <c r="F726" s="152" t="n"/>
      <c r="G726" s="152" t="n"/>
      <c r="H726" s="152" t="n"/>
      <c r="I726" s="152" t="n"/>
      <c r="J726" s="150" t="n"/>
      <c r="K726" s="150" t="n"/>
      <c r="L726" s="150" t="n"/>
      <c r="M726" s="152" t="n"/>
      <c r="N726" s="150" t="n"/>
      <c r="O726" s="150" t="n"/>
      <c r="P726" s="150" t="n"/>
      <c r="Q726" s="151" t="n"/>
      <c r="R726" s="150" t="n"/>
      <c r="S726" s="150" t="n"/>
      <c r="T726" s="150" t="n"/>
      <c r="U726" s="152" t="n"/>
      <c r="V726" s="150" t="n"/>
      <c r="W726" s="150" t="n"/>
      <c r="X726" s="150" t="n"/>
      <c r="Y726" s="150" t="n"/>
      <c r="Z726" s="150" t="n"/>
      <c r="AA726" s="150" t="n"/>
      <c r="AB726" s="150" t="n"/>
      <c r="AC726" s="150" t="n"/>
      <c r="AD726" s="150" t="n"/>
      <c r="AE726" s="150" t="n"/>
      <c r="AF726" s="150" t="n"/>
      <c r="AG726" s="147">
        <f>IF(OR(C726="",G726="",G726=0),"",IFERROR(INDEX(Lists!$K$2:$K$12,MATCH(C726,Lists!$I$2:$I$12,0)),"AUD"))</f>
        <v/>
      </c>
      <c r="AH726" s="147">
        <f>IF(OR(G726="",G726=0),"",IF(G726&lt;1,TEXT(G726*100,"0")&amp;IFERROR(INDEX(Lists!$U$2:$U$12,MATCH(C726,Lists!$I$2:$I$12,0)),"c"),IFERROR(INDEX(Lists!$L$2:$L$12,MATCH(C726,Lists!$I$2:$I$12,0)),"$")&amp;IF(G726=INT(G726),TEXT(G726,"0"),TEXT(G726,"0.00")))&amp;" "&amp;AG726)</f>
        <v/>
      </c>
      <c r="AI726" s="147">
        <f>IF(X726="","",X726*IFERROR(INDEX(Lists!$M$2:$M$12,MATCH(C726,Lists!$I$2:$I$12,0)),1)/Lists!$Q$2)</f>
        <v/>
      </c>
      <c r="AJ726" s="147">
        <f>IF(Y726="","",Y726*IFERROR(INDEX(Lists!$M$2:$M$12,MATCH(C726,Lists!$I$2:$I$12,0)),1)/Lists!$Q$2)</f>
        <v/>
      </c>
      <c r="AK726" s="105" t="n"/>
      <c r="AL726" s="105" t="n"/>
      <c r="AM726" s="105" t="n"/>
      <c r="AN726" s="105" t="n"/>
      <c r="AO726" s="106" t="n"/>
    </row>
    <row r="727" ht="18" customHeight="1" s="74">
      <c r="A727" s="147">
        <f>IF(OR(F727="",C727="",D727=""),"",IFERROR(INDEX(Lists!$J$2:$J$12,MATCH(C727,Lists!$I$2:$I$12,0)),"XX")&amp;"-"&amp;D727&amp;"-"&amp;TEXT(SUMPRODUCT(($C$2:C727=C727)*($D$2:D727=D727)),"0000"))</f>
        <v/>
      </c>
      <c r="B727" s="152" t="n"/>
      <c r="C727" s="152" t="n"/>
      <c r="D727" s="152" t="n"/>
      <c r="E727" s="150" t="n"/>
      <c r="F727" s="152" t="n"/>
      <c r="G727" s="152" t="n"/>
      <c r="H727" s="152" t="n"/>
      <c r="I727" s="152" t="n"/>
      <c r="J727" s="150" t="n"/>
      <c r="K727" s="150" t="n"/>
      <c r="L727" s="150" t="n"/>
      <c r="M727" s="152" t="n"/>
      <c r="N727" s="150" t="n"/>
      <c r="O727" s="150" t="n"/>
      <c r="P727" s="150" t="n"/>
      <c r="Q727" s="151" t="n"/>
      <c r="R727" s="150" t="n"/>
      <c r="S727" s="150" t="n"/>
      <c r="T727" s="150" t="n"/>
      <c r="U727" s="152" t="n"/>
      <c r="V727" s="150" t="n"/>
      <c r="W727" s="150" t="n"/>
      <c r="X727" s="150" t="n"/>
      <c r="Y727" s="150" t="n"/>
      <c r="Z727" s="150" t="n"/>
      <c r="AA727" s="150" t="n"/>
      <c r="AB727" s="150" t="n"/>
      <c r="AC727" s="150" t="n"/>
      <c r="AD727" s="150" t="n"/>
      <c r="AE727" s="150" t="n"/>
      <c r="AF727" s="150" t="n"/>
      <c r="AG727" s="147">
        <f>IF(OR(C727="",G727="",G727=0),"",IFERROR(INDEX(Lists!$K$2:$K$12,MATCH(C727,Lists!$I$2:$I$12,0)),"AUD"))</f>
        <v/>
      </c>
      <c r="AH727" s="147">
        <f>IF(OR(G727="",G727=0),"",IF(G727&lt;1,TEXT(G727*100,"0")&amp;IFERROR(INDEX(Lists!$U$2:$U$12,MATCH(C727,Lists!$I$2:$I$12,0)),"c"),IFERROR(INDEX(Lists!$L$2:$L$12,MATCH(C727,Lists!$I$2:$I$12,0)),"$")&amp;IF(G727=INT(G727),TEXT(G727,"0"),TEXT(G727,"0.00")))&amp;" "&amp;AG727)</f>
        <v/>
      </c>
      <c r="AI727" s="147">
        <f>IF(X727="","",X727*IFERROR(INDEX(Lists!$M$2:$M$12,MATCH(C727,Lists!$I$2:$I$12,0)),1)/Lists!$Q$2)</f>
        <v/>
      </c>
      <c r="AJ727" s="147">
        <f>IF(Y727="","",Y727*IFERROR(INDEX(Lists!$M$2:$M$12,MATCH(C727,Lists!$I$2:$I$12,0)),1)/Lists!$Q$2)</f>
        <v/>
      </c>
      <c r="AK727" s="105" t="n"/>
      <c r="AL727" s="105" t="n"/>
      <c r="AM727" s="105" t="n"/>
      <c r="AN727" s="105" t="n"/>
      <c r="AO727" s="106" t="n"/>
    </row>
    <row r="728" ht="18" customHeight="1" s="74">
      <c r="A728" s="147">
        <f>IF(OR(F728="",C728="",D728=""),"",IFERROR(INDEX(Lists!$J$2:$J$12,MATCH(C728,Lists!$I$2:$I$12,0)),"XX")&amp;"-"&amp;D728&amp;"-"&amp;TEXT(SUMPRODUCT(($C$2:C728=C728)*($D$2:D728=D728)),"0000"))</f>
        <v/>
      </c>
      <c r="B728" s="152" t="n"/>
      <c r="C728" s="152" t="n"/>
      <c r="D728" s="152" t="n"/>
      <c r="E728" s="150" t="n"/>
      <c r="F728" s="152" t="n"/>
      <c r="G728" s="152" t="n"/>
      <c r="H728" s="152" t="n"/>
      <c r="I728" s="152" t="n"/>
      <c r="J728" s="150" t="n"/>
      <c r="K728" s="150" t="n"/>
      <c r="L728" s="150" t="n"/>
      <c r="M728" s="152" t="n"/>
      <c r="N728" s="150" t="n"/>
      <c r="O728" s="150" t="n"/>
      <c r="P728" s="150" t="n"/>
      <c r="Q728" s="151" t="n"/>
      <c r="R728" s="150" t="n"/>
      <c r="S728" s="150" t="n"/>
      <c r="T728" s="150" t="n"/>
      <c r="U728" s="152" t="n"/>
      <c r="V728" s="150" t="n"/>
      <c r="W728" s="150" t="n"/>
      <c r="X728" s="150" t="n"/>
      <c r="Y728" s="150" t="n"/>
      <c r="Z728" s="150" t="n"/>
      <c r="AA728" s="150" t="n"/>
      <c r="AB728" s="150" t="n"/>
      <c r="AC728" s="150" t="n"/>
      <c r="AD728" s="150" t="n"/>
      <c r="AE728" s="150" t="n"/>
      <c r="AF728" s="150" t="n"/>
      <c r="AG728" s="147">
        <f>IF(OR(C728="",G728="",G728=0),"",IFERROR(INDEX(Lists!$K$2:$K$12,MATCH(C728,Lists!$I$2:$I$12,0)),"AUD"))</f>
        <v/>
      </c>
      <c r="AH728" s="147">
        <f>IF(OR(G728="",G728=0),"",IF(G728&lt;1,TEXT(G728*100,"0")&amp;IFERROR(INDEX(Lists!$U$2:$U$12,MATCH(C728,Lists!$I$2:$I$12,0)),"c"),IFERROR(INDEX(Lists!$L$2:$L$12,MATCH(C728,Lists!$I$2:$I$12,0)),"$")&amp;IF(G728=INT(G728),TEXT(G728,"0"),TEXT(G728,"0.00")))&amp;" "&amp;AG728)</f>
        <v/>
      </c>
      <c r="AI728" s="147">
        <f>IF(X728="","",X728*IFERROR(INDEX(Lists!$M$2:$M$12,MATCH(C728,Lists!$I$2:$I$12,0)),1)/Lists!$Q$2)</f>
        <v/>
      </c>
      <c r="AJ728" s="147">
        <f>IF(Y728="","",Y728*IFERROR(INDEX(Lists!$M$2:$M$12,MATCH(C728,Lists!$I$2:$I$12,0)),1)/Lists!$Q$2)</f>
        <v/>
      </c>
      <c r="AK728" s="105" t="n"/>
      <c r="AL728" s="105" t="n"/>
      <c r="AM728" s="105" t="n"/>
      <c r="AN728" s="105" t="n"/>
      <c r="AO728" s="106" t="n"/>
    </row>
    <row r="729" ht="18" customHeight="1" s="74">
      <c r="A729" s="147">
        <f>IF(OR(F729="",C729="",D729=""),"",IFERROR(INDEX(Lists!$J$2:$J$12,MATCH(C729,Lists!$I$2:$I$12,0)),"XX")&amp;"-"&amp;D729&amp;"-"&amp;TEXT(SUMPRODUCT(($C$2:C729=C729)*($D$2:D729=D729)),"0000"))</f>
        <v/>
      </c>
      <c r="B729" s="152" t="n"/>
      <c r="C729" s="152" t="n"/>
      <c r="D729" s="152" t="n"/>
      <c r="E729" s="150" t="n"/>
      <c r="F729" s="152" t="n"/>
      <c r="G729" s="152" t="n"/>
      <c r="H729" s="152" t="n"/>
      <c r="I729" s="152" t="n"/>
      <c r="J729" s="150" t="n"/>
      <c r="K729" s="150" t="n"/>
      <c r="L729" s="150" t="n"/>
      <c r="M729" s="152" t="n"/>
      <c r="N729" s="150" t="n"/>
      <c r="O729" s="150" t="n"/>
      <c r="P729" s="150" t="n"/>
      <c r="Q729" s="151" t="n"/>
      <c r="R729" s="150" t="n"/>
      <c r="S729" s="150" t="n"/>
      <c r="T729" s="150" t="n"/>
      <c r="U729" s="152" t="n"/>
      <c r="V729" s="150" t="n"/>
      <c r="W729" s="150" t="n"/>
      <c r="X729" s="150" t="n"/>
      <c r="Y729" s="150" t="n"/>
      <c r="Z729" s="150" t="n"/>
      <c r="AA729" s="150" t="n"/>
      <c r="AB729" s="150" t="n"/>
      <c r="AC729" s="150" t="n"/>
      <c r="AD729" s="150" t="n"/>
      <c r="AE729" s="150" t="n"/>
      <c r="AF729" s="150" t="n"/>
      <c r="AG729" s="147">
        <f>IF(OR(C729="",G729="",G729=0),"",IFERROR(INDEX(Lists!$K$2:$K$12,MATCH(C729,Lists!$I$2:$I$12,0)),"AUD"))</f>
        <v/>
      </c>
      <c r="AH729" s="147">
        <f>IF(OR(G729="",G729=0),"",IF(G729&lt;1,TEXT(G729*100,"0")&amp;IFERROR(INDEX(Lists!$U$2:$U$12,MATCH(C729,Lists!$I$2:$I$12,0)),"c"),IFERROR(INDEX(Lists!$L$2:$L$12,MATCH(C729,Lists!$I$2:$I$12,0)),"$")&amp;IF(G729=INT(G729),TEXT(G729,"0"),TEXT(G729,"0.00")))&amp;" "&amp;AG729)</f>
        <v/>
      </c>
      <c r="AI729" s="147">
        <f>IF(X729="","",X729*IFERROR(INDEX(Lists!$M$2:$M$12,MATCH(C729,Lists!$I$2:$I$12,0)),1)/Lists!$Q$2)</f>
        <v/>
      </c>
      <c r="AJ729" s="147">
        <f>IF(Y729="","",Y729*IFERROR(INDEX(Lists!$M$2:$M$12,MATCH(C729,Lists!$I$2:$I$12,0)),1)/Lists!$Q$2)</f>
        <v/>
      </c>
      <c r="AK729" s="105" t="n"/>
      <c r="AL729" s="105" t="n"/>
      <c r="AM729" s="105" t="n"/>
      <c r="AN729" s="105" t="n"/>
      <c r="AO729" s="106" t="n"/>
    </row>
    <row r="730" ht="18" customHeight="1" s="74">
      <c r="A730" s="147">
        <f>IF(OR(F730="",C730="",D730=""),"",IFERROR(INDEX(Lists!$J$2:$J$12,MATCH(C730,Lists!$I$2:$I$12,0)),"XX")&amp;"-"&amp;D730&amp;"-"&amp;TEXT(SUMPRODUCT(($C$2:C730=C730)*($D$2:D730=D730)),"0000"))</f>
        <v/>
      </c>
      <c r="B730" s="152" t="n"/>
      <c r="C730" s="152" t="n"/>
      <c r="D730" s="152" t="n"/>
      <c r="E730" s="150" t="n"/>
      <c r="F730" s="152" t="n"/>
      <c r="G730" s="152" t="n"/>
      <c r="H730" s="152" t="n"/>
      <c r="I730" s="152" t="n"/>
      <c r="J730" s="150" t="n"/>
      <c r="K730" s="150" t="n"/>
      <c r="L730" s="150" t="n"/>
      <c r="M730" s="152" t="n"/>
      <c r="N730" s="150" t="n"/>
      <c r="O730" s="150" t="n"/>
      <c r="P730" s="150" t="n"/>
      <c r="Q730" s="151" t="n"/>
      <c r="R730" s="150" t="n"/>
      <c r="S730" s="150" t="n"/>
      <c r="T730" s="150" t="n"/>
      <c r="U730" s="152" t="n"/>
      <c r="V730" s="150" t="n"/>
      <c r="W730" s="150" t="n"/>
      <c r="X730" s="150" t="n"/>
      <c r="Y730" s="150" t="n"/>
      <c r="Z730" s="150" t="n"/>
      <c r="AA730" s="150" t="n"/>
      <c r="AB730" s="150" t="n"/>
      <c r="AC730" s="150" t="n"/>
      <c r="AD730" s="150" t="n"/>
      <c r="AE730" s="150" t="n"/>
      <c r="AF730" s="150" t="n"/>
      <c r="AG730" s="147">
        <f>IF(OR(C730="",G730="",G730=0),"",IFERROR(INDEX(Lists!$K$2:$K$12,MATCH(C730,Lists!$I$2:$I$12,0)),"AUD"))</f>
        <v/>
      </c>
      <c r="AH730" s="147">
        <f>IF(OR(G730="",G730=0),"",IF(G730&lt;1,TEXT(G730*100,"0")&amp;IFERROR(INDEX(Lists!$U$2:$U$12,MATCH(C730,Lists!$I$2:$I$12,0)),"c"),IFERROR(INDEX(Lists!$L$2:$L$12,MATCH(C730,Lists!$I$2:$I$12,0)),"$")&amp;IF(G730=INT(G730),TEXT(G730,"0"),TEXT(G730,"0.00")))&amp;" "&amp;AG730)</f>
        <v/>
      </c>
      <c r="AI730" s="147">
        <f>IF(X730="","",X730*IFERROR(INDEX(Lists!$M$2:$M$12,MATCH(C730,Lists!$I$2:$I$12,0)),1)/Lists!$Q$2)</f>
        <v/>
      </c>
      <c r="AJ730" s="147">
        <f>IF(Y730="","",Y730*IFERROR(INDEX(Lists!$M$2:$M$12,MATCH(C730,Lists!$I$2:$I$12,0)),1)/Lists!$Q$2)</f>
        <v/>
      </c>
      <c r="AK730" s="105" t="n"/>
      <c r="AL730" s="105" t="n"/>
      <c r="AM730" s="105" t="n"/>
      <c r="AN730" s="105" t="n"/>
      <c r="AO730" s="106" t="n"/>
    </row>
    <row r="731" ht="18" customHeight="1" s="74">
      <c r="A731" s="147">
        <f>IF(OR(F731="",C731="",D731=""),"",IFERROR(INDEX(Lists!$J$2:$J$12,MATCH(C731,Lists!$I$2:$I$12,0)),"XX")&amp;"-"&amp;D731&amp;"-"&amp;TEXT(SUMPRODUCT(($C$2:C731=C731)*($D$2:D731=D731)),"0000"))</f>
        <v/>
      </c>
      <c r="B731" s="152" t="n"/>
      <c r="C731" s="152" t="n"/>
      <c r="D731" s="152" t="n"/>
      <c r="E731" s="150" t="n"/>
      <c r="F731" s="152" t="n"/>
      <c r="G731" s="152" t="n"/>
      <c r="H731" s="152" t="n"/>
      <c r="I731" s="152" t="n"/>
      <c r="J731" s="150" t="n"/>
      <c r="K731" s="150" t="n"/>
      <c r="L731" s="150" t="n"/>
      <c r="M731" s="152" t="n"/>
      <c r="N731" s="150" t="n"/>
      <c r="O731" s="150" t="n"/>
      <c r="P731" s="150" t="n"/>
      <c r="Q731" s="151" t="n"/>
      <c r="R731" s="150" t="n"/>
      <c r="S731" s="150" t="n"/>
      <c r="T731" s="150" t="n"/>
      <c r="U731" s="152" t="n"/>
      <c r="V731" s="150" t="n"/>
      <c r="W731" s="150" t="n"/>
      <c r="X731" s="150" t="n"/>
      <c r="Y731" s="150" t="n"/>
      <c r="Z731" s="150" t="n"/>
      <c r="AA731" s="150" t="n"/>
      <c r="AB731" s="150" t="n"/>
      <c r="AC731" s="150" t="n"/>
      <c r="AD731" s="150" t="n"/>
      <c r="AE731" s="150" t="n"/>
      <c r="AF731" s="150" t="n"/>
      <c r="AG731" s="147">
        <f>IF(OR(C731="",G731="",G731=0),"",IFERROR(INDEX(Lists!$K$2:$K$12,MATCH(C731,Lists!$I$2:$I$12,0)),"AUD"))</f>
        <v/>
      </c>
      <c r="AH731" s="147">
        <f>IF(OR(G731="",G731=0),"",IF(G731&lt;1,TEXT(G731*100,"0")&amp;IFERROR(INDEX(Lists!$U$2:$U$12,MATCH(C731,Lists!$I$2:$I$12,0)),"c"),IFERROR(INDEX(Lists!$L$2:$L$12,MATCH(C731,Lists!$I$2:$I$12,0)),"$")&amp;IF(G731=INT(G731),TEXT(G731,"0"),TEXT(G731,"0.00")))&amp;" "&amp;AG731)</f>
        <v/>
      </c>
      <c r="AI731" s="147">
        <f>IF(X731="","",X731*IFERROR(INDEX(Lists!$M$2:$M$12,MATCH(C731,Lists!$I$2:$I$12,0)),1)/Lists!$Q$2)</f>
        <v/>
      </c>
      <c r="AJ731" s="147">
        <f>IF(Y731="","",Y731*IFERROR(INDEX(Lists!$M$2:$M$12,MATCH(C731,Lists!$I$2:$I$12,0)),1)/Lists!$Q$2)</f>
        <v/>
      </c>
      <c r="AK731" s="105" t="n"/>
      <c r="AL731" s="105" t="n"/>
      <c r="AM731" s="105" t="n"/>
      <c r="AN731" s="105" t="n"/>
      <c r="AO731" s="106" t="n"/>
    </row>
    <row r="732" ht="18" customHeight="1" s="74">
      <c r="A732" s="147">
        <f>IF(OR(F732="",C732="",D732=""),"",IFERROR(INDEX(Lists!$J$2:$J$12,MATCH(C732,Lists!$I$2:$I$12,0)),"XX")&amp;"-"&amp;D732&amp;"-"&amp;TEXT(SUMPRODUCT(($C$2:C732=C732)*($D$2:D732=D732)),"0000"))</f>
        <v/>
      </c>
      <c r="B732" s="152" t="n"/>
      <c r="C732" s="152" t="n"/>
      <c r="D732" s="152" t="n"/>
      <c r="E732" s="150" t="n"/>
      <c r="F732" s="152" t="n"/>
      <c r="G732" s="152" t="n"/>
      <c r="H732" s="152" t="n"/>
      <c r="I732" s="152" t="n"/>
      <c r="J732" s="150" t="n"/>
      <c r="K732" s="150" t="n"/>
      <c r="L732" s="150" t="n"/>
      <c r="M732" s="152" t="n"/>
      <c r="N732" s="150" t="n"/>
      <c r="O732" s="150" t="n"/>
      <c r="P732" s="150" t="n"/>
      <c r="Q732" s="151" t="n"/>
      <c r="R732" s="150" t="n"/>
      <c r="S732" s="150" t="n"/>
      <c r="T732" s="150" t="n"/>
      <c r="U732" s="152" t="n"/>
      <c r="V732" s="150" t="n"/>
      <c r="W732" s="150" t="n"/>
      <c r="X732" s="150" t="n"/>
      <c r="Y732" s="150" t="n"/>
      <c r="Z732" s="150" t="n"/>
      <c r="AA732" s="150" t="n"/>
      <c r="AB732" s="150" t="n"/>
      <c r="AC732" s="150" t="n"/>
      <c r="AD732" s="150" t="n"/>
      <c r="AE732" s="150" t="n"/>
      <c r="AF732" s="150" t="n"/>
      <c r="AG732" s="147">
        <f>IF(OR(C732="",G732="",G732=0),"",IFERROR(INDEX(Lists!$K$2:$K$12,MATCH(C732,Lists!$I$2:$I$12,0)),"AUD"))</f>
        <v/>
      </c>
      <c r="AH732" s="147">
        <f>IF(OR(G732="",G732=0),"",IF(G732&lt;1,TEXT(G732*100,"0")&amp;IFERROR(INDEX(Lists!$U$2:$U$12,MATCH(C732,Lists!$I$2:$I$12,0)),"c"),IFERROR(INDEX(Lists!$L$2:$L$12,MATCH(C732,Lists!$I$2:$I$12,0)),"$")&amp;IF(G732=INT(G732),TEXT(G732,"0"),TEXT(G732,"0.00")))&amp;" "&amp;AG732)</f>
        <v/>
      </c>
      <c r="AI732" s="147">
        <f>IF(X732="","",X732*IFERROR(INDEX(Lists!$M$2:$M$12,MATCH(C732,Lists!$I$2:$I$12,0)),1)/Lists!$Q$2)</f>
        <v/>
      </c>
      <c r="AJ732" s="147">
        <f>IF(Y732="","",Y732*IFERROR(INDEX(Lists!$M$2:$M$12,MATCH(C732,Lists!$I$2:$I$12,0)),1)/Lists!$Q$2)</f>
        <v/>
      </c>
      <c r="AK732" s="105" t="n"/>
      <c r="AL732" s="105" t="n"/>
      <c r="AM732" s="105" t="n"/>
      <c r="AN732" s="105" t="n"/>
      <c r="AO732" s="106" t="n"/>
    </row>
    <row r="733" ht="18" customHeight="1" s="74">
      <c r="A733" s="147">
        <f>IF(OR(F733="",C733="",D733=""),"",IFERROR(INDEX(Lists!$J$2:$J$12,MATCH(C733,Lists!$I$2:$I$12,0)),"XX")&amp;"-"&amp;D733&amp;"-"&amp;TEXT(SUMPRODUCT(($C$2:C733=C733)*($D$2:D733=D733)),"0000"))</f>
        <v/>
      </c>
      <c r="B733" s="152" t="n"/>
      <c r="C733" s="152" t="n"/>
      <c r="D733" s="152" t="n"/>
      <c r="E733" s="150" t="n"/>
      <c r="F733" s="152" t="n"/>
      <c r="G733" s="152" t="n"/>
      <c r="H733" s="152" t="n"/>
      <c r="I733" s="152" t="n"/>
      <c r="J733" s="150" t="n"/>
      <c r="K733" s="150" t="n"/>
      <c r="L733" s="150" t="n"/>
      <c r="M733" s="152" t="n"/>
      <c r="N733" s="150" t="n"/>
      <c r="O733" s="150" t="n"/>
      <c r="P733" s="150" t="n"/>
      <c r="Q733" s="151" t="n"/>
      <c r="R733" s="150" t="n"/>
      <c r="S733" s="150" t="n"/>
      <c r="T733" s="150" t="n"/>
      <c r="U733" s="152" t="n"/>
      <c r="V733" s="150" t="n"/>
      <c r="W733" s="150" t="n"/>
      <c r="X733" s="150" t="n"/>
      <c r="Y733" s="150" t="n"/>
      <c r="Z733" s="150" t="n"/>
      <c r="AA733" s="150" t="n"/>
      <c r="AB733" s="150" t="n"/>
      <c r="AC733" s="150" t="n"/>
      <c r="AD733" s="150" t="n"/>
      <c r="AE733" s="150" t="n"/>
      <c r="AF733" s="150" t="n"/>
      <c r="AG733" s="147">
        <f>IF(OR(C733="",G733="",G733=0),"",IFERROR(INDEX(Lists!$K$2:$K$12,MATCH(C733,Lists!$I$2:$I$12,0)),"AUD"))</f>
        <v/>
      </c>
      <c r="AH733" s="147">
        <f>IF(OR(G733="",G733=0),"",IF(G733&lt;1,TEXT(G733*100,"0")&amp;IFERROR(INDEX(Lists!$U$2:$U$12,MATCH(C733,Lists!$I$2:$I$12,0)),"c"),IFERROR(INDEX(Lists!$L$2:$L$12,MATCH(C733,Lists!$I$2:$I$12,0)),"$")&amp;IF(G733=INT(G733),TEXT(G733,"0"),TEXT(G733,"0.00")))&amp;" "&amp;AG733)</f>
        <v/>
      </c>
      <c r="AI733" s="147">
        <f>IF(X733="","",X733*IFERROR(INDEX(Lists!$M$2:$M$12,MATCH(C733,Lists!$I$2:$I$12,0)),1)/Lists!$Q$2)</f>
        <v/>
      </c>
      <c r="AJ733" s="147">
        <f>IF(Y733="","",Y733*IFERROR(INDEX(Lists!$M$2:$M$12,MATCH(C733,Lists!$I$2:$I$12,0)),1)/Lists!$Q$2)</f>
        <v/>
      </c>
      <c r="AK733" s="105" t="n"/>
      <c r="AL733" s="105" t="n"/>
      <c r="AM733" s="105" t="n"/>
      <c r="AN733" s="105" t="n"/>
      <c r="AO733" s="106" t="n"/>
    </row>
    <row r="734" ht="18" customHeight="1" s="74">
      <c r="A734" s="147">
        <f>IF(OR(F734="",C734="",D734=""),"",IFERROR(INDEX(Lists!$J$2:$J$12,MATCH(C734,Lists!$I$2:$I$12,0)),"XX")&amp;"-"&amp;D734&amp;"-"&amp;TEXT(SUMPRODUCT(($C$2:C734=C734)*($D$2:D734=D734)),"0000"))</f>
        <v/>
      </c>
      <c r="B734" s="152" t="n"/>
      <c r="C734" s="152" t="n"/>
      <c r="D734" s="152" t="n"/>
      <c r="E734" s="150" t="n"/>
      <c r="F734" s="152" t="n"/>
      <c r="G734" s="152" t="n"/>
      <c r="H734" s="152" t="n"/>
      <c r="I734" s="152" t="n"/>
      <c r="J734" s="150" t="n"/>
      <c r="K734" s="150" t="n"/>
      <c r="L734" s="150" t="n"/>
      <c r="M734" s="152" t="n"/>
      <c r="N734" s="150" t="n"/>
      <c r="O734" s="150" t="n"/>
      <c r="P734" s="150" t="n"/>
      <c r="Q734" s="151" t="n"/>
      <c r="R734" s="150" t="n"/>
      <c r="S734" s="150" t="n"/>
      <c r="T734" s="150" t="n"/>
      <c r="U734" s="152" t="n"/>
      <c r="V734" s="150" t="n"/>
      <c r="W734" s="150" t="n"/>
      <c r="X734" s="150" t="n"/>
      <c r="Y734" s="150" t="n"/>
      <c r="Z734" s="150" t="n"/>
      <c r="AA734" s="150" t="n"/>
      <c r="AB734" s="150" t="n"/>
      <c r="AC734" s="150" t="n"/>
      <c r="AD734" s="150" t="n"/>
      <c r="AE734" s="150" t="n"/>
      <c r="AF734" s="150" t="n"/>
      <c r="AG734" s="147">
        <f>IF(OR(C734="",G734="",G734=0),"",IFERROR(INDEX(Lists!$K$2:$K$12,MATCH(C734,Lists!$I$2:$I$12,0)),"AUD"))</f>
        <v/>
      </c>
      <c r="AH734" s="147">
        <f>IF(OR(G734="",G734=0),"",IF(G734&lt;1,TEXT(G734*100,"0")&amp;IFERROR(INDEX(Lists!$U$2:$U$12,MATCH(C734,Lists!$I$2:$I$12,0)),"c"),IFERROR(INDEX(Lists!$L$2:$L$12,MATCH(C734,Lists!$I$2:$I$12,0)),"$")&amp;IF(G734=INT(G734),TEXT(G734,"0"),TEXT(G734,"0.00")))&amp;" "&amp;AG734)</f>
        <v/>
      </c>
      <c r="AI734" s="147">
        <f>IF(X734="","",X734*IFERROR(INDEX(Lists!$M$2:$M$12,MATCH(C734,Lists!$I$2:$I$12,0)),1)/Lists!$Q$2)</f>
        <v/>
      </c>
      <c r="AJ734" s="147">
        <f>IF(Y734="","",Y734*IFERROR(INDEX(Lists!$M$2:$M$12,MATCH(C734,Lists!$I$2:$I$12,0)),1)/Lists!$Q$2)</f>
        <v/>
      </c>
      <c r="AK734" s="105" t="n"/>
      <c r="AL734" s="105" t="n"/>
      <c r="AM734" s="105" t="n"/>
      <c r="AN734" s="105" t="n"/>
      <c r="AO734" s="106" t="n"/>
    </row>
    <row r="735" ht="18" customHeight="1" s="74">
      <c r="A735" s="147">
        <f>IF(OR(F735="",C735="",D735=""),"",IFERROR(INDEX(Lists!$J$2:$J$12,MATCH(C735,Lists!$I$2:$I$12,0)),"XX")&amp;"-"&amp;D735&amp;"-"&amp;TEXT(SUMPRODUCT(($C$2:C735=C735)*($D$2:D735=D735)),"0000"))</f>
        <v/>
      </c>
      <c r="B735" s="152" t="n"/>
      <c r="C735" s="152" t="n"/>
      <c r="D735" s="152" t="n"/>
      <c r="E735" s="150" t="n"/>
      <c r="F735" s="152" t="n"/>
      <c r="G735" s="152" t="n"/>
      <c r="H735" s="152" t="n"/>
      <c r="I735" s="152" t="n"/>
      <c r="J735" s="150" t="n"/>
      <c r="K735" s="150" t="n"/>
      <c r="L735" s="150" t="n"/>
      <c r="M735" s="152" t="n"/>
      <c r="N735" s="150" t="n"/>
      <c r="O735" s="150" t="n"/>
      <c r="P735" s="150" t="n"/>
      <c r="Q735" s="151" t="n"/>
      <c r="R735" s="150" t="n"/>
      <c r="S735" s="150" t="n"/>
      <c r="T735" s="150" t="n"/>
      <c r="U735" s="152" t="n"/>
      <c r="V735" s="150" t="n"/>
      <c r="W735" s="150" t="n"/>
      <c r="X735" s="150" t="n"/>
      <c r="Y735" s="150" t="n"/>
      <c r="Z735" s="150" t="n"/>
      <c r="AA735" s="150" t="n"/>
      <c r="AB735" s="150" t="n"/>
      <c r="AC735" s="150" t="n"/>
      <c r="AD735" s="150" t="n"/>
      <c r="AE735" s="150" t="n"/>
      <c r="AF735" s="150" t="n"/>
      <c r="AG735" s="147">
        <f>IF(OR(C735="",G735="",G735=0),"",IFERROR(INDEX(Lists!$K$2:$K$12,MATCH(C735,Lists!$I$2:$I$12,0)),"AUD"))</f>
        <v/>
      </c>
      <c r="AH735" s="147">
        <f>IF(OR(G735="",G735=0),"",IF(G735&lt;1,TEXT(G735*100,"0")&amp;IFERROR(INDEX(Lists!$U$2:$U$12,MATCH(C735,Lists!$I$2:$I$12,0)),"c"),IFERROR(INDEX(Lists!$L$2:$L$12,MATCH(C735,Lists!$I$2:$I$12,0)),"$")&amp;IF(G735=INT(G735),TEXT(G735,"0"),TEXT(G735,"0.00")))&amp;" "&amp;AG735)</f>
        <v/>
      </c>
      <c r="AI735" s="147">
        <f>IF(X735="","",X735*IFERROR(INDEX(Lists!$M$2:$M$12,MATCH(C735,Lists!$I$2:$I$12,0)),1)/Lists!$Q$2)</f>
        <v/>
      </c>
      <c r="AJ735" s="147">
        <f>IF(Y735="","",Y735*IFERROR(INDEX(Lists!$M$2:$M$12,MATCH(C735,Lists!$I$2:$I$12,0)),1)/Lists!$Q$2)</f>
        <v/>
      </c>
      <c r="AK735" s="105" t="n"/>
      <c r="AL735" s="105" t="n"/>
      <c r="AM735" s="105" t="n"/>
      <c r="AN735" s="105" t="n"/>
      <c r="AO735" s="106" t="n"/>
    </row>
    <row r="736" ht="18" customHeight="1" s="74">
      <c r="A736" s="147">
        <f>IF(OR(F736="",C736="",D736=""),"",IFERROR(INDEX(Lists!$J$2:$J$12,MATCH(C736,Lists!$I$2:$I$12,0)),"XX")&amp;"-"&amp;D736&amp;"-"&amp;TEXT(SUMPRODUCT(($C$2:C736=C736)*($D$2:D736=D736)),"0000"))</f>
        <v/>
      </c>
      <c r="B736" s="152" t="n"/>
      <c r="C736" s="152" t="n"/>
      <c r="D736" s="152" t="n"/>
      <c r="E736" s="150" t="n"/>
      <c r="F736" s="152" t="n"/>
      <c r="G736" s="152" t="n"/>
      <c r="H736" s="152" t="n"/>
      <c r="I736" s="152" t="n"/>
      <c r="J736" s="150" t="n"/>
      <c r="K736" s="150" t="n"/>
      <c r="L736" s="150" t="n"/>
      <c r="M736" s="152" t="n"/>
      <c r="N736" s="150" t="n"/>
      <c r="O736" s="150" t="n"/>
      <c r="P736" s="150" t="n"/>
      <c r="Q736" s="151" t="n"/>
      <c r="R736" s="150" t="n"/>
      <c r="S736" s="150" t="n"/>
      <c r="T736" s="150" t="n"/>
      <c r="U736" s="152" t="n"/>
      <c r="V736" s="150" t="n"/>
      <c r="W736" s="150" t="n"/>
      <c r="X736" s="150" t="n"/>
      <c r="Y736" s="150" t="n"/>
      <c r="Z736" s="150" t="n"/>
      <c r="AA736" s="150" t="n"/>
      <c r="AB736" s="150" t="n"/>
      <c r="AC736" s="150" t="n"/>
      <c r="AD736" s="150" t="n"/>
      <c r="AE736" s="150" t="n"/>
      <c r="AF736" s="150" t="n"/>
      <c r="AG736" s="147">
        <f>IF(OR(C736="",G736="",G736=0),"",IFERROR(INDEX(Lists!$K$2:$K$12,MATCH(C736,Lists!$I$2:$I$12,0)),"AUD"))</f>
        <v/>
      </c>
      <c r="AH736" s="147">
        <f>IF(OR(G736="",G736=0),"",IF(G736&lt;1,TEXT(G736*100,"0")&amp;IFERROR(INDEX(Lists!$U$2:$U$12,MATCH(C736,Lists!$I$2:$I$12,0)),"c"),IFERROR(INDEX(Lists!$L$2:$L$12,MATCH(C736,Lists!$I$2:$I$12,0)),"$")&amp;IF(G736=INT(G736),TEXT(G736,"0"),TEXT(G736,"0.00")))&amp;" "&amp;AG736)</f>
        <v/>
      </c>
      <c r="AI736" s="147">
        <f>IF(X736="","",X736*IFERROR(INDEX(Lists!$M$2:$M$12,MATCH(C736,Lists!$I$2:$I$12,0)),1)/Lists!$Q$2)</f>
        <v/>
      </c>
      <c r="AJ736" s="147">
        <f>IF(Y736="","",Y736*IFERROR(INDEX(Lists!$M$2:$M$12,MATCH(C736,Lists!$I$2:$I$12,0)),1)/Lists!$Q$2)</f>
        <v/>
      </c>
      <c r="AK736" s="105" t="n"/>
      <c r="AL736" s="105" t="n"/>
      <c r="AM736" s="105" t="n"/>
      <c r="AN736" s="105" t="n"/>
      <c r="AO736" s="106" t="n"/>
    </row>
    <row r="737" ht="18" customHeight="1" s="74">
      <c r="A737" s="147">
        <f>IF(OR(F737="",C737="",D737=""),"",IFERROR(INDEX(Lists!$J$2:$J$12,MATCH(C737,Lists!$I$2:$I$12,0)),"XX")&amp;"-"&amp;D737&amp;"-"&amp;TEXT(SUMPRODUCT(($C$2:C737=C737)*($D$2:D737=D737)),"0000"))</f>
        <v/>
      </c>
      <c r="B737" s="152" t="n"/>
      <c r="C737" s="152" t="n"/>
      <c r="D737" s="152" t="n"/>
      <c r="E737" s="150" t="n"/>
      <c r="F737" s="152" t="n"/>
      <c r="G737" s="152" t="n"/>
      <c r="H737" s="152" t="n"/>
      <c r="I737" s="152" t="n"/>
      <c r="J737" s="150" t="n"/>
      <c r="K737" s="150" t="n"/>
      <c r="L737" s="150" t="n"/>
      <c r="M737" s="152" t="n"/>
      <c r="N737" s="150" t="n"/>
      <c r="O737" s="150" t="n"/>
      <c r="P737" s="150" t="n"/>
      <c r="Q737" s="151" t="n"/>
      <c r="R737" s="150" t="n"/>
      <c r="S737" s="150" t="n"/>
      <c r="T737" s="150" t="n"/>
      <c r="U737" s="152" t="n"/>
      <c r="V737" s="150" t="n"/>
      <c r="W737" s="150" t="n"/>
      <c r="X737" s="150" t="n"/>
      <c r="Y737" s="150" t="n"/>
      <c r="Z737" s="150" t="n"/>
      <c r="AA737" s="150" t="n"/>
      <c r="AB737" s="150" t="n"/>
      <c r="AC737" s="150" t="n"/>
      <c r="AD737" s="150" t="n"/>
      <c r="AE737" s="150" t="n"/>
      <c r="AF737" s="150" t="n"/>
      <c r="AG737" s="147">
        <f>IF(OR(C737="",G737="",G737=0),"",IFERROR(INDEX(Lists!$K$2:$K$12,MATCH(C737,Lists!$I$2:$I$12,0)),"AUD"))</f>
        <v/>
      </c>
      <c r="AH737" s="147">
        <f>IF(OR(G737="",G737=0),"",IF(G737&lt;1,TEXT(G737*100,"0")&amp;IFERROR(INDEX(Lists!$U$2:$U$12,MATCH(C737,Lists!$I$2:$I$12,0)),"c"),IFERROR(INDEX(Lists!$L$2:$L$12,MATCH(C737,Lists!$I$2:$I$12,0)),"$")&amp;IF(G737=INT(G737),TEXT(G737,"0"),TEXT(G737,"0.00")))&amp;" "&amp;AG737)</f>
        <v/>
      </c>
      <c r="AI737" s="147">
        <f>IF(X737="","",X737*IFERROR(INDEX(Lists!$M$2:$M$12,MATCH(C737,Lists!$I$2:$I$12,0)),1)/Lists!$Q$2)</f>
        <v/>
      </c>
      <c r="AJ737" s="147">
        <f>IF(Y737="","",Y737*IFERROR(INDEX(Lists!$M$2:$M$12,MATCH(C737,Lists!$I$2:$I$12,0)),1)/Lists!$Q$2)</f>
        <v/>
      </c>
      <c r="AK737" s="105" t="n"/>
      <c r="AL737" s="105" t="n"/>
      <c r="AM737" s="105" t="n"/>
      <c r="AN737" s="105" t="n"/>
      <c r="AO737" s="106" t="n"/>
    </row>
    <row r="738" ht="18" customHeight="1" s="74">
      <c r="A738" s="147">
        <f>IF(OR(F738="",C738="",D738=""),"",IFERROR(INDEX(Lists!$J$2:$J$12,MATCH(C738,Lists!$I$2:$I$12,0)),"XX")&amp;"-"&amp;D738&amp;"-"&amp;TEXT(SUMPRODUCT(($C$2:C738=C738)*($D$2:D738=D738)),"0000"))</f>
        <v/>
      </c>
      <c r="B738" s="152" t="n"/>
      <c r="C738" s="152" t="n"/>
      <c r="D738" s="152" t="n"/>
      <c r="E738" s="150" t="n"/>
      <c r="F738" s="152" t="n"/>
      <c r="G738" s="152" t="n"/>
      <c r="H738" s="152" t="n"/>
      <c r="I738" s="152" t="n"/>
      <c r="J738" s="150" t="n"/>
      <c r="K738" s="150" t="n"/>
      <c r="L738" s="150" t="n"/>
      <c r="M738" s="152" t="n"/>
      <c r="N738" s="150" t="n"/>
      <c r="O738" s="150" t="n"/>
      <c r="P738" s="150" t="n"/>
      <c r="Q738" s="151" t="n"/>
      <c r="R738" s="150" t="n"/>
      <c r="S738" s="150" t="n"/>
      <c r="T738" s="150" t="n"/>
      <c r="U738" s="152" t="n"/>
      <c r="V738" s="150" t="n"/>
      <c r="W738" s="150" t="n"/>
      <c r="X738" s="150" t="n"/>
      <c r="Y738" s="150" t="n"/>
      <c r="Z738" s="150" t="n"/>
      <c r="AA738" s="150" t="n"/>
      <c r="AB738" s="150" t="n"/>
      <c r="AC738" s="150" t="n"/>
      <c r="AD738" s="150" t="n"/>
      <c r="AE738" s="150" t="n"/>
      <c r="AF738" s="150" t="n"/>
      <c r="AG738" s="147">
        <f>IF(OR(C738="",G738="",G738=0),"",IFERROR(INDEX(Lists!$K$2:$K$12,MATCH(C738,Lists!$I$2:$I$12,0)),"AUD"))</f>
        <v/>
      </c>
      <c r="AH738" s="147">
        <f>IF(OR(G738="",G738=0),"",IF(G738&lt;1,TEXT(G738*100,"0")&amp;IFERROR(INDEX(Lists!$U$2:$U$12,MATCH(C738,Lists!$I$2:$I$12,0)),"c"),IFERROR(INDEX(Lists!$L$2:$L$12,MATCH(C738,Lists!$I$2:$I$12,0)),"$")&amp;IF(G738=INT(G738),TEXT(G738,"0"),TEXT(G738,"0.00")))&amp;" "&amp;AG738)</f>
        <v/>
      </c>
      <c r="AI738" s="147">
        <f>IF(X738="","",X738*IFERROR(INDEX(Lists!$M$2:$M$12,MATCH(C738,Lists!$I$2:$I$12,0)),1)/Lists!$Q$2)</f>
        <v/>
      </c>
      <c r="AJ738" s="147">
        <f>IF(Y738="","",Y738*IFERROR(INDEX(Lists!$M$2:$M$12,MATCH(C738,Lists!$I$2:$I$12,0)),1)/Lists!$Q$2)</f>
        <v/>
      </c>
      <c r="AK738" s="105" t="n"/>
      <c r="AL738" s="105" t="n"/>
      <c r="AM738" s="105" t="n"/>
      <c r="AN738" s="105" t="n"/>
      <c r="AO738" s="106" t="n"/>
    </row>
    <row r="739" ht="18" customHeight="1" s="74">
      <c r="A739" s="147">
        <f>IF(OR(F739="",C739="",D739=""),"",IFERROR(INDEX(Lists!$J$2:$J$12,MATCH(C739,Lists!$I$2:$I$12,0)),"XX")&amp;"-"&amp;D739&amp;"-"&amp;TEXT(SUMPRODUCT(($C$2:C739=C739)*($D$2:D739=D739)),"0000"))</f>
        <v/>
      </c>
      <c r="B739" s="152" t="n"/>
      <c r="C739" s="152" t="n"/>
      <c r="D739" s="152" t="n"/>
      <c r="E739" s="150" t="n"/>
      <c r="F739" s="152" t="n"/>
      <c r="G739" s="152" t="n"/>
      <c r="H739" s="152" t="n"/>
      <c r="I739" s="152" t="n"/>
      <c r="J739" s="150" t="n"/>
      <c r="K739" s="150" t="n"/>
      <c r="L739" s="150" t="n"/>
      <c r="M739" s="152" t="n"/>
      <c r="N739" s="150" t="n"/>
      <c r="O739" s="150" t="n"/>
      <c r="P739" s="150" t="n"/>
      <c r="Q739" s="151" t="n"/>
      <c r="R739" s="150" t="n"/>
      <c r="S739" s="150" t="n"/>
      <c r="T739" s="150" t="n"/>
      <c r="U739" s="152" t="n"/>
      <c r="V739" s="150" t="n"/>
      <c r="W739" s="150" t="n"/>
      <c r="X739" s="150" t="n"/>
      <c r="Y739" s="150" t="n"/>
      <c r="Z739" s="150" t="n"/>
      <c r="AA739" s="150" t="n"/>
      <c r="AB739" s="150" t="n"/>
      <c r="AC739" s="150" t="n"/>
      <c r="AD739" s="150" t="n"/>
      <c r="AE739" s="150" t="n"/>
      <c r="AF739" s="150" t="n"/>
      <c r="AG739" s="147">
        <f>IF(OR(C739="",G739="",G739=0),"",IFERROR(INDEX(Lists!$K$2:$K$12,MATCH(C739,Lists!$I$2:$I$12,0)),"AUD"))</f>
        <v/>
      </c>
      <c r="AH739" s="147">
        <f>IF(OR(G739="",G739=0),"",IF(G739&lt;1,TEXT(G739*100,"0")&amp;IFERROR(INDEX(Lists!$U$2:$U$12,MATCH(C739,Lists!$I$2:$I$12,0)),"c"),IFERROR(INDEX(Lists!$L$2:$L$12,MATCH(C739,Lists!$I$2:$I$12,0)),"$")&amp;IF(G739=INT(G739),TEXT(G739,"0"),TEXT(G739,"0.00")))&amp;" "&amp;AG739)</f>
        <v/>
      </c>
      <c r="AI739" s="147">
        <f>IF(X739="","",X739*IFERROR(INDEX(Lists!$M$2:$M$12,MATCH(C739,Lists!$I$2:$I$12,0)),1)/Lists!$Q$2)</f>
        <v/>
      </c>
      <c r="AJ739" s="147">
        <f>IF(Y739="","",Y739*IFERROR(INDEX(Lists!$M$2:$M$12,MATCH(C739,Lists!$I$2:$I$12,0)),1)/Lists!$Q$2)</f>
        <v/>
      </c>
      <c r="AK739" s="105" t="n"/>
      <c r="AL739" s="105" t="n"/>
      <c r="AM739" s="105" t="n"/>
      <c r="AN739" s="105" t="n"/>
      <c r="AO739" s="106" t="n"/>
    </row>
    <row r="740" ht="18" customHeight="1" s="74">
      <c r="A740" s="147">
        <f>IF(OR(F740="",C740="",D740=""),"",IFERROR(INDEX(Lists!$J$2:$J$12,MATCH(C740,Lists!$I$2:$I$12,0)),"XX")&amp;"-"&amp;D740&amp;"-"&amp;TEXT(SUMPRODUCT(($C$2:C740=C740)*($D$2:D740=D740)),"0000"))</f>
        <v/>
      </c>
      <c r="B740" s="152" t="n"/>
      <c r="C740" s="152" t="n"/>
      <c r="D740" s="152" t="n"/>
      <c r="E740" s="150" t="n"/>
      <c r="F740" s="152" t="n"/>
      <c r="G740" s="152" t="n"/>
      <c r="H740" s="152" t="n"/>
      <c r="I740" s="152" t="n"/>
      <c r="J740" s="150" t="n"/>
      <c r="K740" s="150" t="n"/>
      <c r="L740" s="150" t="n"/>
      <c r="M740" s="152" t="n"/>
      <c r="N740" s="150" t="n"/>
      <c r="O740" s="150" t="n"/>
      <c r="P740" s="150" t="n"/>
      <c r="Q740" s="151" t="n"/>
      <c r="R740" s="150" t="n"/>
      <c r="S740" s="150" t="n"/>
      <c r="T740" s="150" t="n"/>
      <c r="U740" s="152" t="n"/>
      <c r="V740" s="150" t="n"/>
      <c r="W740" s="150" t="n"/>
      <c r="X740" s="150" t="n"/>
      <c r="Y740" s="150" t="n"/>
      <c r="Z740" s="150" t="n"/>
      <c r="AA740" s="150" t="n"/>
      <c r="AB740" s="150" t="n"/>
      <c r="AC740" s="150" t="n"/>
      <c r="AD740" s="150" t="n"/>
      <c r="AE740" s="150" t="n"/>
      <c r="AF740" s="150" t="n"/>
      <c r="AG740" s="147">
        <f>IF(OR(C740="",G740="",G740=0),"",IFERROR(INDEX(Lists!$K$2:$K$12,MATCH(C740,Lists!$I$2:$I$12,0)),"AUD"))</f>
        <v/>
      </c>
      <c r="AH740" s="147">
        <f>IF(OR(G740="",G740=0),"",IF(G740&lt;1,TEXT(G740*100,"0")&amp;IFERROR(INDEX(Lists!$U$2:$U$12,MATCH(C740,Lists!$I$2:$I$12,0)),"c"),IFERROR(INDEX(Lists!$L$2:$L$12,MATCH(C740,Lists!$I$2:$I$12,0)),"$")&amp;IF(G740=INT(G740),TEXT(G740,"0"),TEXT(G740,"0.00")))&amp;" "&amp;AG740)</f>
        <v/>
      </c>
      <c r="AI740" s="147">
        <f>IF(X740="","",X740*IFERROR(INDEX(Lists!$M$2:$M$12,MATCH(C740,Lists!$I$2:$I$12,0)),1)/Lists!$Q$2)</f>
        <v/>
      </c>
      <c r="AJ740" s="147">
        <f>IF(Y740="","",Y740*IFERROR(INDEX(Lists!$M$2:$M$12,MATCH(C740,Lists!$I$2:$I$12,0)),1)/Lists!$Q$2)</f>
        <v/>
      </c>
      <c r="AK740" s="105" t="n"/>
      <c r="AL740" s="105" t="n"/>
      <c r="AM740" s="105" t="n"/>
      <c r="AN740" s="105" t="n"/>
      <c r="AO740" s="106" t="n"/>
    </row>
    <row r="741" ht="18" customHeight="1" s="74">
      <c r="A741" s="147">
        <f>IF(OR(F741="",C741="",D741=""),"",IFERROR(INDEX(Lists!$J$2:$J$12,MATCH(C741,Lists!$I$2:$I$12,0)),"XX")&amp;"-"&amp;D741&amp;"-"&amp;TEXT(SUMPRODUCT(($C$2:C741=C741)*($D$2:D741=D741)),"0000"))</f>
        <v/>
      </c>
      <c r="B741" s="152" t="n"/>
      <c r="C741" s="152" t="n"/>
      <c r="D741" s="152" t="n"/>
      <c r="E741" s="150" t="n"/>
      <c r="F741" s="152" t="n"/>
      <c r="G741" s="152" t="n"/>
      <c r="H741" s="152" t="n"/>
      <c r="I741" s="152" t="n"/>
      <c r="J741" s="150" t="n"/>
      <c r="K741" s="150" t="n"/>
      <c r="L741" s="150" t="n"/>
      <c r="M741" s="152" t="n"/>
      <c r="N741" s="150" t="n"/>
      <c r="O741" s="150" t="n"/>
      <c r="P741" s="150" t="n"/>
      <c r="Q741" s="151" t="n"/>
      <c r="R741" s="150" t="n"/>
      <c r="S741" s="150" t="n"/>
      <c r="T741" s="150" t="n"/>
      <c r="U741" s="152" t="n"/>
      <c r="V741" s="150" t="n"/>
      <c r="W741" s="150" t="n"/>
      <c r="X741" s="150" t="n"/>
      <c r="Y741" s="150" t="n"/>
      <c r="Z741" s="150" t="n"/>
      <c r="AA741" s="150" t="n"/>
      <c r="AB741" s="150" t="n"/>
      <c r="AC741" s="150" t="n"/>
      <c r="AD741" s="150" t="n"/>
      <c r="AE741" s="150" t="n"/>
      <c r="AF741" s="150" t="n"/>
      <c r="AG741" s="147">
        <f>IF(OR(C741="",G741="",G741=0),"",IFERROR(INDEX(Lists!$K$2:$K$12,MATCH(C741,Lists!$I$2:$I$12,0)),"AUD"))</f>
        <v/>
      </c>
      <c r="AH741" s="147">
        <f>IF(OR(G741="",G741=0),"",IF(G741&lt;1,TEXT(G741*100,"0")&amp;IFERROR(INDEX(Lists!$U$2:$U$12,MATCH(C741,Lists!$I$2:$I$12,0)),"c"),IFERROR(INDEX(Lists!$L$2:$L$12,MATCH(C741,Lists!$I$2:$I$12,0)),"$")&amp;IF(G741=INT(G741),TEXT(G741,"0"),TEXT(G741,"0.00")))&amp;" "&amp;AG741)</f>
        <v/>
      </c>
      <c r="AI741" s="147">
        <f>IF(X741="","",X741*IFERROR(INDEX(Lists!$M$2:$M$12,MATCH(C741,Lists!$I$2:$I$12,0)),1)/Lists!$Q$2)</f>
        <v/>
      </c>
      <c r="AJ741" s="147">
        <f>IF(Y741="","",Y741*IFERROR(INDEX(Lists!$M$2:$M$12,MATCH(C741,Lists!$I$2:$I$12,0)),1)/Lists!$Q$2)</f>
        <v/>
      </c>
      <c r="AK741" s="105" t="n"/>
      <c r="AL741" s="105" t="n"/>
      <c r="AM741" s="105" t="n"/>
      <c r="AN741" s="105" t="n"/>
      <c r="AO741" s="106" t="n"/>
    </row>
    <row r="742" ht="18" customHeight="1" s="74">
      <c r="A742" s="147">
        <f>IF(OR(F742="",C742="",D742=""),"",IFERROR(INDEX(Lists!$J$2:$J$12,MATCH(C742,Lists!$I$2:$I$12,0)),"XX")&amp;"-"&amp;D742&amp;"-"&amp;TEXT(SUMPRODUCT(($C$2:C742=C742)*($D$2:D742=D742)),"0000"))</f>
        <v/>
      </c>
      <c r="B742" s="152" t="n"/>
      <c r="C742" s="152" t="n"/>
      <c r="D742" s="152" t="n"/>
      <c r="E742" s="150" t="n"/>
      <c r="F742" s="152" t="n"/>
      <c r="G742" s="152" t="n"/>
      <c r="H742" s="152" t="n"/>
      <c r="I742" s="152" t="n"/>
      <c r="J742" s="150" t="n"/>
      <c r="K742" s="150" t="n"/>
      <c r="L742" s="150" t="n"/>
      <c r="M742" s="152" t="n"/>
      <c r="N742" s="150" t="n"/>
      <c r="O742" s="150" t="n"/>
      <c r="P742" s="150" t="n"/>
      <c r="Q742" s="151" t="n"/>
      <c r="R742" s="150" t="n"/>
      <c r="S742" s="150" t="n"/>
      <c r="T742" s="150" t="n"/>
      <c r="U742" s="152" t="n"/>
      <c r="V742" s="150" t="n"/>
      <c r="W742" s="150" t="n"/>
      <c r="X742" s="150" t="n"/>
      <c r="Y742" s="150" t="n"/>
      <c r="Z742" s="150" t="n"/>
      <c r="AA742" s="150" t="n"/>
      <c r="AB742" s="150" t="n"/>
      <c r="AC742" s="150" t="n"/>
      <c r="AD742" s="150" t="n"/>
      <c r="AE742" s="150" t="n"/>
      <c r="AF742" s="150" t="n"/>
      <c r="AG742" s="147">
        <f>IF(OR(C742="",G742="",G742=0),"",IFERROR(INDEX(Lists!$K$2:$K$12,MATCH(C742,Lists!$I$2:$I$12,0)),"AUD"))</f>
        <v/>
      </c>
      <c r="AH742" s="147">
        <f>IF(OR(G742="",G742=0),"",IF(G742&lt;1,TEXT(G742*100,"0")&amp;IFERROR(INDEX(Lists!$U$2:$U$12,MATCH(C742,Lists!$I$2:$I$12,0)),"c"),IFERROR(INDEX(Lists!$L$2:$L$12,MATCH(C742,Lists!$I$2:$I$12,0)),"$")&amp;IF(G742=INT(G742),TEXT(G742,"0"),TEXT(G742,"0.00")))&amp;" "&amp;AG742)</f>
        <v/>
      </c>
      <c r="AI742" s="147">
        <f>IF(X742="","",X742*IFERROR(INDEX(Lists!$M$2:$M$12,MATCH(C742,Lists!$I$2:$I$12,0)),1)/Lists!$Q$2)</f>
        <v/>
      </c>
      <c r="AJ742" s="147">
        <f>IF(Y742="","",Y742*IFERROR(INDEX(Lists!$M$2:$M$12,MATCH(C742,Lists!$I$2:$I$12,0)),1)/Lists!$Q$2)</f>
        <v/>
      </c>
      <c r="AK742" s="105" t="n"/>
      <c r="AL742" s="105" t="n"/>
      <c r="AM742" s="105" t="n"/>
      <c r="AN742" s="105" t="n"/>
      <c r="AO742" s="106" t="n"/>
    </row>
    <row r="743" ht="18" customHeight="1" s="74">
      <c r="A743" s="147">
        <f>IF(OR(F743="",C743="",D743=""),"",IFERROR(INDEX(Lists!$J$2:$J$12,MATCH(C743,Lists!$I$2:$I$12,0)),"XX")&amp;"-"&amp;D743&amp;"-"&amp;TEXT(SUMPRODUCT(($C$2:C743=C743)*($D$2:D743=D743)),"0000"))</f>
        <v/>
      </c>
      <c r="B743" s="152" t="n"/>
      <c r="C743" s="152" t="n"/>
      <c r="D743" s="152" t="n"/>
      <c r="E743" s="150" t="n"/>
      <c r="F743" s="152" t="n"/>
      <c r="G743" s="152" t="n"/>
      <c r="H743" s="152" t="n"/>
      <c r="I743" s="152" t="n"/>
      <c r="J743" s="150" t="n"/>
      <c r="K743" s="150" t="n"/>
      <c r="L743" s="150" t="n"/>
      <c r="M743" s="152" t="n"/>
      <c r="N743" s="150" t="n"/>
      <c r="O743" s="150" t="n"/>
      <c r="P743" s="150" t="n"/>
      <c r="Q743" s="151" t="n"/>
      <c r="R743" s="150" t="n"/>
      <c r="S743" s="150" t="n"/>
      <c r="T743" s="150" t="n"/>
      <c r="U743" s="152" t="n"/>
      <c r="V743" s="150" t="n"/>
      <c r="W743" s="150" t="n"/>
      <c r="X743" s="150" t="n"/>
      <c r="Y743" s="150" t="n"/>
      <c r="Z743" s="150" t="n"/>
      <c r="AA743" s="150" t="n"/>
      <c r="AB743" s="150" t="n"/>
      <c r="AC743" s="150" t="n"/>
      <c r="AD743" s="150" t="n"/>
      <c r="AE743" s="150" t="n"/>
      <c r="AF743" s="150" t="n"/>
      <c r="AG743" s="147">
        <f>IF(OR(C743="",G743="",G743=0),"",IFERROR(INDEX(Lists!$K$2:$K$12,MATCH(C743,Lists!$I$2:$I$12,0)),"AUD"))</f>
        <v/>
      </c>
      <c r="AH743" s="147">
        <f>IF(OR(G743="",G743=0),"",IF(G743&lt;1,TEXT(G743*100,"0")&amp;IFERROR(INDEX(Lists!$U$2:$U$12,MATCH(C743,Lists!$I$2:$I$12,0)),"c"),IFERROR(INDEX(Lists!$L$2:$L$12,MATCH(C743,Lists!$I$2:$I$12,0)),"$")&amp;IF(G743=INT(G743),TEXT(G743,"0"),TEXT(G743,"0.00")))&amp;" "&amp;AG743)</f>
        <v/>
      </c>
      <c r="AI743" s="147">
        <f>IF(X743="","",X743*IFERROR(INDEX(Lists!$M$2:$M$12,MATCH(C743,Lists!$I$2:$I$12,0)),1)/Lists!$Q$2)</f>
        <v/>
      </c>
      <c r="AJ743" s="147">
        <f>IF(Y743="","",Y743*IFERROR(INDEX(Lists!$M$2:$M$12,MATCH(C743,Lists!$I$2:$I$12,0)),1)/Lists!$Q$2)</f>
        <v/>
      </c>
      <c r="AK743" s="105" t="n"/>
      <c r="AL743" s="105" t="n"/>
      <c r="AM743" s="105" t="n"/>
      <c r="AN743" s="105" t="n"/>
      <c r="AO743" s="106" t="n"/>
    </row>
    <row r="744" ht="18" customHeight="1" s="74">
      <c r="A744" s="147">
        <f>IF(OR(F744="",C744="",D744=""),"",IFERROR(INDEX(Lists!$J$2:$J$12,MATCH(C744,Lists!$I$2:$I$12,0)),"XX")&amp;"-"&amp;D744&amp;"-"&amp;TEXT(SUMPRODUCT(($C$2:C744=C744)*($D$2:D744=D744)),"0000"))</f>
        <v/>
      </c>
      <c r="B744" s="152" t="n"/>
      <c r="C744" s="152" t="n"/>
      <c r="D744" s="152" t="n"/>
      <c r="E744" s="150" t="n"/>
      <c r="F744" s="152" t="n"/>
      <c r="G744" s="152" t="n"/>
      <c r="H744" s="152" t="n"/>
      <c r="I744" s="152" t="n"/>
      <c r="J744" s="150" t="n"/>
      <c r="K744" s="150" t="n"/>
      <c r="L744" s="150" t="n"/>
      <c r="M744" s="152" t="n"/>
      <c r="N744" s="150" t="n"/>
      <c r="O744" s="150" t="n"/>
      <c r="P744" s="150" t="n"/>
      <c r="Q744" s="151" t="n"/>
      <c r="R744" s="150" t="n"/>
      <c r="S744" s="150" t="n"/>
      <c r="T744" s="150" t="n"/>
      <c r="U744" s="152" t="n"/>
      <c r="V744" s="150" t="n"/>
      <c r="W744" s="150" t="n"/>
      <c r="X744" s="150" t="n"/>
      <c r="Y744" s="150" t="n"/>
      <c r="Z744" s="150" t="n"/>
      <c r="AA744" s="150" t="n"/>
      <c r="AB744" s="150" t="n"/>
      <c r="AC744" s="150" t="n"/>
      <c r="AD744" s="150" t="n"/>
      <c r="AE744" s="150" t="n"/>
      <c r="AF744" s="150" t="n"/>
      <c r="AG744" s="147">
        <f>IF(OR(C744="",G744="",G744=0),"",IFERROR(INDEX(Lists!$K$2:$K$12,MATCH(C744,Lists!$I$2:$I$12,0)),"AUD"))</f>
        <v/>
      </c>
      <c r="AH744" s="147">
        <f>IF(OR(G744="",G744=0),"",IF(G744&lt;1,TEXT(G744*100,"0")&amp;IFERROR(INDEX(Lists!$U$2:$U$12,MATCH(C744,Lists!$I$2:$I$12,0)),"c"),IFERROR(INDEX(Lists!$L$2:$L$12,MATCH(C744,Lists!$I$2:$I$12,0)),"$")&amp;IF(G744=INT(G744),TEXT(G744,"0"),TEXT(G744,"0.00")))&amp;" "&amp;AG744)</f>
        <v/>
      </c>
      <c r="AI744" s="147">
        <f>IF(X744="","",X744*IFERROR(INDEX(Lists!$M$2:$M$12,MATCH(C744,Lists!$I$2:$I$12,0)),1)/Lists!$Q$2)</f>
        <v/>
      </c>
      <c r="AJ744" s="147">
        <f>IF(Y744="","",Y744*IFERROR(INDEX(Lists!$M$2:$M$12,MATCH(C744,Lists!$I$2:$I$12,0)),1)/Lists!$Q$2)</f>
        <v/>
      </c>
      <c r="AK744" s="105" t="n"/>
      <c r="AL744" s="105" t="n"/>
      <c r="AM744" s="105" t="n"/>
      <c r="AN744" s="105" t="n"/>
      <c r="AO744" s="106" t="n"/>
    </row>
    <row r="745" ht="18" customHeight="1" s="74">
      <c r="A745" s="147">
        <f>IF(OR(F745="",C745="",D745=""),"",IFERROR(INDEX(Lists!$J$2:$J$12,MATCH(C745,Lists!$I$2:$I$12,0)),"XX")&amp;"-"&amp;D745&amp;"-"&amp;TEXT(SUMPRODUCT(($C$2:C745=C745)*($D$2:D745=D745)),"0000"))</f>
        <v/>
      </c>
      <c r="B745" s="152" t="n"/>
      <c r="C745" s="152" t="n"/>
      <c r="D745" s="152" t="n"/>
      <c r="E745" s="150" t="n"/>
      <c r="F745" s="152" t="n"/>
      <c r="G745" s="152" t="n"/>
      <c r="H745" s="152" t="n"/>
      <c r="I745" s="152" t="n"/>
      <c r="J745" s="150" t="n"/>
      <c r="K745" s="150" t="n"/>
      <c r="L745" s="150" t="n"/>
      <c r="M745" s="152" t="n"/>
      <c r="N745" s="150" t="n"/>
      <c r="O745" s="150" t="n"/>
      <c r="P745" s="150" t="n"/>
      <c r="Q745" s="151" t="n"/>
      <c r="R745" s="150" t="n"/>
      <c r="S745" s="150" t="n"/>
      <c r="T745" s="150" t="n"/>
      <c r="U745" s="152" t="n"/>
      <c r="V745" s="150" t="n"/>
      <c r="W745" s="150" t="n"/>
      <c r="X745" s="150" t="n"/>
      <c r="Y745" s="150" t="n"/>
      <c r="Z745" s="150" t="n"/>
      <c r="AA745" s="150" t="n"/>
      <c r="AB745" s="150" t="n"/>
      <c r="AC745" s="150" t="n"/>
      <c r="AD745" s="150" t="n"/>
      <c r="AE745" s="150" t="n"/>
      <c r="AF745" s="150" t="n"/>
      <c r="AG745" s="147">
        <f>IF(OR(C745="",G745="",G745=0),"",IFERROR(INDEX(Lists!$K$2:$K$12,MATCH(C745,Lists!$I$2:$I$12,0)),"AUD"))</f>
        <v/>
      </c>
      <c r="AH745" s="147">
        <f>IF(OR(G745="",G745=0),"",IF(G745&lt;1,TEXT(G745*100,"0")&amp;IFERROR(INDEX(Lists!$U$2:$U$12,MATCH(C745,Lists!$I$2:$I$12,0)),"c"),IFERROR(INDEX(Lists!$L$2:$L$12,MATCH(C745,Lists!$I$2:$I$12,0)),"$")&amp;IF(G745=INT(G745),TEXT(G745,"0"),TEXT(G745,"0.00")))&amp;" "&amp;AG745)</f>
        <v/>
      </c>
      <c r="AI745" s="147">
        <f>IF(X745="","",X745*IFERROR(INDEX(Lists!$M$2:$M$12,MATCH(C745,Lists!$I$2:$I$12,0)),1)/Lists!$Q$2)</f>
        <v/>
      </c>
      <c r="AJ745" s="147">
        <f>IF(Y745="","",Y745*IFERROR(INDEX(Lists!$M$2:$M$12,MATCH(C745,Lists!$I$2:$I$12,0)),1)/Lists!$Q$2)</f>
        <v/>
      </c>
      <c r="AK745" s="105" t="n"/>
      <c r="AL745" s="105" t="n"/>
      <c r="AM745" s="105" t="n"/>
      <c r="AN745" s="105" t="n"/>
      <c r="AO745" s="106" t="n"/>
    </row>
    <row r="746" ht="18" customHeight="1" s="74">
      <c r="A746" s="147">
        <f>IF(OR(F746="",C746="",D746=""),"",IFERROR(INDEX(Lists!$J$2:$J$12,MATCH(C746,Lists!$I$2:$I$12,0)),"XX")&amp;"-"&amp;D746&amp;"-"&amp;TEXT(SUMPRODUCT(($C$2:C746=C746)*($D$2:D746=D746)),"0000"))</f>
        <v/>
      </c>
      <c r="B746" s="152" t="n"/>
      <c r="C746" s="152" t="n"/>
      <c r="D746" s="152" t="n"/>
      <c r="E746" s="150" t="n"/>
      <c r="F746" s="152" t="n"/>
      <c r="G746" s="152" t="n"/>
      <c r="H746" s="152" t="n"/>
      <c r="I746" s="152" t="n"/>
      <c r="J746" s="150" t="n"/>
      <c r="K746" s="150" t="n"/>
      <c r="L746" s="150" t="n"/>
      <c r="M746" s="152" t="n"/>
      <c r="N746" s="150" t="n"/>
      <c r="O746" s="150" t="n"/>
      <c r="P746" s="150" t="n"/>
      <c r="Q746" s="151" t="n"/>
      <c r="R746" s="150" t="n"/>
      <c r="S746" s="150" t="n"/>
      <c r="T746" s="150" t="n"/>
      <c r="U746" s="152" t="n"/>
      <c r="V746" s="150" t="n"/>
      <c r="W746" s="150" t="n"/>
      <c r="X746" s="150" t="n"/>
      <c r="Y746" s="150" t="n"/>
      <c r="Z746" s="150" t="n"/>
      <c r="AA746" s="150" t="n"/>
      <c r="AB746" s="150" t="n"/>
      <c r="AC746" s="150" t="n"/>
      <c r="AD746" s="150" t="n"/>
      <c r="AE746" s="150" t="n"/>
      <c r="AF746" s="150" t="n"/>
      <c r="AG746" s="147">
        <f>IF(OR(C746="",G746="",G746=0),"",IFERROR(INDEX(Lists!$K$2:$K$12,MATCH(C746,Lists!$I$2:$I$12,0)),"AUD"))</f>
        <v/>
      </c>
      <c r="AH746" s="147">
        <f>IF(OR(G746="",G746=0),"",IF(G746&lt;1,TEXT(G746*100,"0")&amp;IFERROR(INDEX(Lists!$U$2:$U$12,MATCH(C746,Lists!$I$2:$I$12,0)),"c"),IFERROR(INDEX(Lists!$L$2:$L$12,MATCH(C746,Lists!$I$2:$I$12,0)),"$")&amp;IF(G746=INT(G746),TEXT(G746,"0"),TEXT(G746,"0.00")))&amp;" "&amp;AG746)</f>
        <v/>
      </c>
      <c r="AI746" s="147">
        <f>IF(X746="","",X746*IFERROR(INDEX(Lists!$M$2:$M$12,MATCH(C746,Lists!$I$2:$I$12,0)),1)/Lists!$Q$2)</f>
        <v/>
      </c>
      <c r="AJ746" s="147">
        <f>IF(Y746="","",Y746*IFERROR(INDEX(Lists!$M$2:$M$12,MATCH(C746,Lists!$I$2:$I$12,0)),1)/Lists!$Q$2)</f>
        <v/>
      </c>
      <c r="AK746" s="105" t="n"/>
      <c r="AL746" s="105" t="n"/>
      <c r="AM746" s="105" t="n"/>
      <c r="AN746" s="105" t="n"/>
      <c r="AO746" s="106" t="n"/>
    </row>
    <row r="747" ht="18" customHeight="1" s="74">
      <c r="A747" s="147">
        <f>IF(OR(F747="",C747="",D747=""),"",IFERROR(INDEX(Lists!$J$2:$J$12,MATCH(C747,Lists!$I$2:$I$12,0)),"XX")&amp;"-"&amp;D747&amp;"-"&amp;TEXT(SUMPRODUCT(($C$2:C747=C747)*($D$2:D747=D747)),"0000"))</f>
        <v/>
      </c>
      <c r="B747" s="152" t="n"/>
      <c r="C747" s="152" t="n"/>
      <c r="D747" s="152" t="n"/>
      <c r="E747" s="150" t="n"/>
      <c r="F747" s="152" t="n"/>
      <c r="G747" s="152" t="n"/>
      <c r="H747" s="152" t="n"/>
      <c r="I747" s="152" t="n"/>
      <c r="J747" s="150" t="n"/>
      <c r="K747" s="150" t="n"/>
      <c r="L747" s="150" t="n"/>
      <c r="M747" s="152" t="n"/>
      <c r="N747" s="150" t="n"/>
      <c r="O747" s="150" t="n"/>
      <c r="P747" s="150" t="n"/>
      <c r="Q747" s="151" t="n"/>
      <c r="R747" s="150" t="n"/>
      <c r="S747" s="150" t="n"/>
      <c r="T747" s="150" t="n"/>
      <c r="U747" s="152" t="n"/>
      <c r="V747" s="150" t="n"/>
      <c r="W747" s="150" t="n"/>
      <c r="X747" s="150" t="n"/>
      <c r="Y747" s="150" t="n"/>
      <c r="Z747" s="150" t="n"/>
      <c r="AA747" s="150" t="n"/>
      <c r="AB747" s="150" t="n"/>
      <c r="AC747" s="150" t="n"/>
      <c r="AD747" s="150" t="n"/>
      <c r="AE747" s="150" t="n"/>
      <c r="AF747" s="150" t="n"/>
      <c r="AG747" s="147">
        <f>IF(OR(C747="",G747="",G747=0),"",IFERROR(INDEX(Lists!$K$2:$K$12,MATCH(C747,Lists!$I$2:$I$12,0)),"AUD"))</f>
        <v/>
      </c>
      <c r="AH747" s="147">
        <f>IF(OR(G747="",G747=0),"",IF(G747&lt;1,TEXT(G747*100,"0")&amp;IFERROR(INDEX(Lists!$U$2:$U$12,MATCH(C747,Lists!$I$2:$I$12,0)),"c"),IFERROR(INDEX(Lists!$L$2:$L$12,MATCH(C747,Lists!$I$2:$I$12,0)),"$")&amp;IF(G747=INT(G747),TEXT(G747,"0"),TEXT(G747,"0.00")))&amp;" "&amp;AG747)</f>
        <v/>
      </c>
      <c r="AI747" s="147">
        <f>IF(X747="","",X747*IFERROR(INDEX(Lists!$M$2:$M$12,MATCH(C747,Lists!$I$2:$I$12,0)),1)/Lists!$Q$2)</f>
        <v/>
      </c>
      <c r="AJ747" s="147">
        <f>IF(Y747="","",Y747*IFERROR(INDEX(Lists!$M$2:$M$12,MATCH(C747,Lists!$I$2:$I$12,0)),1)/Lists!$Q$2)</f>
        <v/>
      </c>
      <c r="AK747" s="105" t="n"/>
      <c r="AL747" s="105" t="n"/>
      <c r="AM747" s="105" t="n"/>
      <c r="AN747" s="105" t="n"/>
      <c r="AO747" s="106" t="n"/>
    </row>
    <row r="748" ht="18" customHeight="1" s="74">
      <c r="A748" s="147">
        <f>IF(OR(F748="",C748="",D748=""),"",IFERROR(INDEX(Lists!$J$2:$J$12,MATCH(C748,Lists!$I$2:$I$12,0)),"XX")&amp;"-"&amp;D748&amp;"-"&amp;TEXT(SUMPRODUCT(($C$2:C748=C748)*($D$2:D748=D748)),"0000"))</f>
        <v/>
      </c>
      <c r="B748" s="152" t="n"/>
      <c r="C748" s="152" t="n"/>
      <c r="D748" s="152" t="n"/>
      <c r="E748" s="150" t="n"/>
      <c r="F748" s="152" t="n"/>
      <c r="G748" s="152" t="n"/>
      <c r="H748" s="152" t="n"/>
      <c r="I748" s="152" t="n"/>
      <c r="J748" s="150" t="n"/>
      <c r="K748" s="150" t="n"/>
      <c r="L748" s="150" t="n"/>
      <c r="M748" s="152" t="n"/>
      <c r="N748" s="150" t="n"/>
      <c r="O748" s="150" t="n"/>
      <c r="P748" s="150" t="n"/>
      <c r="Q748" s="151" t="n"/>
      <c r="R748" s="150" t="n"/>
      <c r="S748" s="150" t="n"/>
      <c r="T748" s="150" t="n"/>
      <c r="U748" s="152" t="n"/>
      <c r="V748" s="150" t="n"/>
      <c r="W748" s="150" t="n"/>
      <c r="X748" s="150" t="n"/>
      <c r="Y748" s="150" t="n"/>
      <c r="Z748" s="150" t="n"/>
      <c r="AA748" s="150" t="n"/>
      <c r="AB748" s="150" t="n"/>
      <c r="AC748" s="150" t="n"/>
      <c r="AD748" s="150" t="n"/>
      <c r="AE748" s="150" t="n"/>
      <c r="AF748" s="150" t="n"/>
      <c r="AG748" s="147">
        <f>IF(OR(C748="",G748="",G748=0),"",IFERROR(INDEX(Lists!$K$2:$K$12,MATCH(C748,Lists!$I$2:$I$12,0)),"AUD"))</f>
        <v/>
      </c>
      <c r="AH748" s="147">
        <f>IF(OR(G748="",G748=0),"",IF(G748&lt;1,TEXT(G748*100,"0")&amp;IFERROR(INDEX(Lists!$U$2:$U$12,MATCH(C748,Lists!$I$2:$I$12,0)),"c"),IFERROR(INDEX(Lists!$L$2:$L$12,MATCH(C748,Lists!$I$2:$I$12,0)),"$")&amp;IF(G748=INT(G748),TEXT(G748,"0"),TEXT(G748,"0.00")))&amp;" "&amp;AG748)</f>
        <v/>
      </c>
      <c r="AI748" s="147">
        <f>IF(X748="","",X748*IFERROR(INDEX(Lists!$M$2:$M$12,MATCH(C748,Lists!$I$2:$I$12,0)),1)/Lists!$Q$2)</f>
        <v/>
      </c>
      <c r="AJ748" s="147">
        <f>IF(Y748="","",Y748*IFERROR(INDEX(Lists!$M$2:$M$12,MATCH(C748,Lists!$I$2:$I$12,0)),1)/Lists!$Q$2)</f>
        <v/>
      </c>
      <c r="AK748" s="105" t="n"/>
      <c r="AL748" s="105" t="n"/>
      <c r="AM748" s="105" t="n"/>
      <c r="AN748" s="105" t="n"/>
      <c r="AO748" s="106" t="n"/>
    </row>
    <row r="749" ht="18" customHeight="1" s="74">
      <c r="A749" s="147">
        <f>IF(OR(F749="",C749="",D749=""),"",IFERROR(INDEX(Lists!$J$2:$J$12,MATCH(C749,Lists!$I$2:$I$12,0)),"XX")&amp;"-"&amp;D749&amp;"-"&amp;TEXT(SUMPRODUCT(($C$2:C749=C749)*($D$2:D749=D749)),"0000"))</f>
        <v/>
      </c>
      <c r="B749" s="152" t="n"/>
      <c r="C749" s="152" t="n"/>
      <c r="D749" s="152" t="n"/>
      <c r="E749" s="150" t="n"/>
      <c r="F749" s="152" t="n"/>
      <c r="G749" s="152" t="n"/>
      <c r="H749" s="152" t="n"/>
      <c r="I749" s="152" t="n"/>
      <c r="J749" s="150" t="n"/>
      <c r="K749" s="150" t="n"/>
      <c r="L749" s="150" t="n"/>
      <c r="M749" s="152" t="n"/>
      <c r="N749" s="150" t="n"/>
      <c r="O749" s="150" t="n"/>
      <c r="P749" s="150" t="n"/>
      <c r="Q749" s="151" t="n"/>
      <c r="R749" s="150" t="n"/>
      <c r="S749" s="150" t="n"/>
      <c r="T749" s="150" t="n"/>
      <c r="U749" s="152" t="n"/>
      <c r="V749" s="150" t="n"/>
      <c r="W749" s="150" t="n"/>
      <c r="X749" s="150" t="n"/>
      <c r="Y749" s="150" t="n"/>
      <c r="Z749" s="150" t="n"/>
      <c r="AA749" s="150" t="n"/>
      <c r="AB749" s="150" t="n"/>
      <c r="AC749" s="150" t="n"/>
      <c r="AD749" s="150" t="n"/>
      <c r="AE749" s="150" t="n"/>
      <c r="AF749" s="150" t="n"/>
      <c r="AG749" s="147">
        <f>IF(OR(C749="",G749="",G749=0),"",IFERROR(INDEX(Lists!$K$2:$K$12,MATCH(C749,Lists!$I$2:$I$12,0)),"AUD"))</f>
        <v/>
      </c>
      <c r="AH749" s="147">
        <f>IF(OR(G749="",G749=0),"",IF(G749&lt;1,TEXT(G749*100,"0")&amp;IFERROR(INDEX(Lists!$U$2:$U$12,MATCH(C749,Lists!$I$2:$I$12,0)),"c"),IFERROR(INDEX(Lists!$L$2:$L$12,MATCH(C749,Lists!$I$2:$I$12,0)),"$")&amp;IF(G749=INT(G749),TEXT(G749,"0"),TEXT(G749,"0.00")))&amp;" "&amp;AG749)</f>
        <v/>
      </c>
      <c r="AI749" s="147">
        <f>IF(X749="","",X749*IFERROR(INDEX(Lists!$M$2:$M$12,MATCH(C749,Lists!$I$2:$I$12,0)),1)/Lists!$Q$2)</f>
        <v/>
      </c>
      <c r="AJ749" s="147">
        <f>IF(Y749="","",Y749*IFERROR(INDEX(Lists!$M$2:$M$12,MATCH(C749,Lists!$I$2:$I$12,0)),1)/Lists!$Q$2)</f>
        <v/>
      </c>
      <c r="AK749" s="105" t="n"/>
      <c r="AL749" s="105" t="n"/>
      <c r="AM749" s="105" t="n"/>
      <c r="AN749" s="105" t="n"/>
      <c r="AO749" s="106" t="n"/>
    </row>
    <row r="750" ht="18" customHeight="1" s="74">
      <c r="A750" s="147">
        <f>IF(OR(F750="",C750="",D750=""),"",IFERROR(INDEX(Lists!$J$2:$J$12,MATCH(C750,Lists!$I$2:$I$12,0)),"XX")&amp;"-"&amp;D750&amp;"-"&amp;TEXT(SUMPRODUCT(($C$2:C750=C750)*($D$2:D750=D750)),"0000"))</f>
        <v/>
      </c>
      <c r="B750" s="152" t="n"/>
      <c r="C750" s="152" t="n"/>
      <c r="D750" s="152" t="n"/>
      <c r="E750" s="150" t="n"/>
      <c r="F750" s="152" t="n"/>
      <c r="G750" s="152" t="n"/>
      <c r="H750" s="152" t="n"/>
      <c r="I750" s="152" t="n"/>
      <c r="J750" s="150" t="n"/>
      <c r="K750" s="150" t="n"/>
      <c r="L750" s="150" t="n"/>
      <c r="M750" s="152" t="n"/>
      <c r="N750" s="150" t="n"/>
      <c r="O750" s="150" t="n"/>
      <c r="P750" s="150" t="n"/>
      <c r="Q750" s="151" t="n"/>
      <c r="R750" s="150" t="n"/>
      <c r="S750" s="150" t="n"/>
      <c r="T750" s="150" t="n"/>
      <c r="U750" s="152" t="n"/>
      <c r="V750" s="150" t="n"/>
      <c r="W750" s="150" t="n"/>
      <c r="X750" s="150" t="n"/>
      <c r="Y750" s="150" t="n"/>
      <c r="Z750" s="150" t="n"/>
      <c r="AA750" s="150" t="n"/>
      <c r="AB750" s="150" t="n"/>
      <c r="AC750" s="150" t="n"/>
      <c r="AD750" s="150" t="n"/>
      <c r="AE750" s="150" t="n"/>
      <c r="AF750" s="150" t="n"/>
      <c r="AG750" s="147">
        <f>IF(OR(C750="",G750="",G750=0),"",IFERROR(INDEX(Lists!$K$2:$K$12,MATCH(C750,Lists!$I$2:$I$12,0)),"AUD"))</f>
        <v/>
      </c>
      <c r="AH750" s="147">
        <f>IF(OR(G750="",G750=0),"",IF(G750&lt;1,TEXT(G750*100,"0")&amp;IFERROR(INDEX(Lists!$U$2:$U$12,MATCH(C750,Lists!$I$2:$I$12,0)),"c"),IFERROR(INDEX(Lists!$L$2:$L$12,MATCH(C750,Lists!$I$2:$I$12,0)),"$")&amp;IF(G750=INT(G750),TEXT(G750,"0"),TEXT(G750,"0.00")))&amp;" "&amp;AG750)</f>
        <v/>
      </c>
      <c r="AI750" s="147">
        <f>IF(X750="","",X750*IFERROR(INDEX(Lists!$M$2:$M$12,MATCH(C750,Lists!$I$2:$I$12,0)),1)/Lists!$Q$2)</f>
        <v/>
      </c>
      <c r="AJ750" s="147">
        <f>IF(Y750="","",Y750*IFERROR(INDEX(Lists!$M$2:$M$12,MATCH(C750,Lists!$I$2:$I$12,0)),1)/Lists!$Q$2)</f>
        <v/>
      </c>
      <c r="AK750" s="105" t="n"/>
      <c r="AL750" s="105" t="n"/>
      <c r="AM750" s="105" t="n"/>
      <c r="AN750" s="105" t="n"/>
      <c r="AO750" s="106" t="n"/>
    </row>
    <row r="751" ht="18" customHeight="1" s="74">
      <c r="A751" s="147">
        <f>IF(OR(F751="",C751="",D751=""),"",IFERROR(INDEX(Lists!$J$2:$J$12,MATCH(C751,Lists!$I$2:$I$12,0)),"XX")&amp;"-"&amp;D751&amp;"-"&amp;TEXT(SUMPRODUCT(($C$2:C751=C751)*($D$2:D751=D751)),"0000"))</f>
        <v/>
      </c>
      <c r="B751" s="152" t="n"/>
      <c r="C751" s="152" t="n"/>
      <c r="D751" s="152" t="n"/>
      <c r="E751" s="150" t="n"/>
      <c r="F751" s="152" t="n"/>
      <c r="G751" s="152" t="n"/>
      <c r="H751" s="152" t="n"/>
      <c r="I751" s="152" t="n"/>
      <c r="J751" s="150" t="n"/>
      <c r="K751" s="150" t="n"/>
      <c r="L751" s="150" t="n"/>
      <c r="M751" s="152" t="n"/>
      <c r="N751" s="150" t="n"/>
      <c r="O751" s="150" t="n"/>
      <c r="P751" s="150" t="n"/>
      <c r="Q751" s="151" t="n"/>
      <c r="R751" s="150" t="n"/>
      <c r="S751" s="150" t="n"/>
      <c r="T751" s="150" t="n"/>
      <c r="U751" s="152" t="n"/>
      <c r="V751" s="150" t="n"/>
      <c r="W751" s="150" t="n"/>
      <c r="X751" s="150" t="n"/>
      <c r="Y751" s="150" t="n"/>
      <c r="Z751" s="150" t="n"/>
      <c r="AA751" s="150" t="n"/>
      <c r="AB751" s="150" t="n"/>
      <c r="AC751" s="150" t="n"/>
      <c r="AD751" s="150" t="n"/>
      <c r="AE751" s="150" t="n"/>
      <c r="AF751" s="150" t="n"/>
      <c r="AG751" s="147">
        <f>IF(OR(C751="",G751="",G751=0),"",IFERROR(INDEX(Lists!$K$2:$K$12,MATCH(C751,Lists!$I$2:$I$12,0)),"AUD"))</f>
        <v/>
      </c>
      <c r="AH751" s="147">
        <f>IF(OR(G751="",G751=0),"",IF(G751&lt;1,TEXT(G751*100,"0")&amp;IFERROR(INDEX(Lists!$U$2:$U$12,MATCH(C751,Lists!$I$2:$I$12,0)),"c"),IFERROR(INDEX(Lists!$L$2:$L$12,MATCH(C751,Lists!$I$2:$I$12,0)),"$")&amp;IF(G751=INT(G751),TEXT(G751,"0"),TEXT(G751,"0.00")))&amp;" "&amp;AG751)</f>
        <v/>
      </c>
      <c r="AI751" s="147">
        <f>IF(X751="","",X751*IFERROR(INDEX(Lists!$M$2:$M$12,MATCH(C751,Lists!$I$2:$I$12,0)),1)/Lists!$Q$2)</f>
        <v/>
      </c>
      <c r="AJ751" s="147">
        <f>IF(Y751="","",Y751*IFERROR(INDEX(Lists!$M$2:$M$12,MATCH(C751,Lists!$I$2:$I$12,0)),1)/Lists!$Q$2)</f>
        <v/>
      </c>
      <c r="AK751" s="105" t="n"/>
      <c r="AL751" s="105" t="n"/>
      <c r="AM751" s="105" t="n"/>
      <c r="AN751" s="105" t="n"/>
      <c r="AO751" s="106" t="n"/>
    </row>
    <row r="752" ht="18" customHeight="1" s="74">
      <c r="A752" s="147">
        <f>IF(OR(F752="",C752="",D752=""),"",IFERROR(INDEX(Lists!$J$2:$J$12,MATCH(C752,Lists!$I$2:$I$12,0)),"XX")&amp;"-"&amp;D752&amp;"-"&amp;TEXT(SUMPRODUCT(($C$2:C752=C752)*($D$2:D752=D752)),"0000"))</f>
        <v/>
      </c>
      <c r="B752" s="152" t="n"/>
      <c r="C752" s="152" t="n"/>
      <c r="D752" s="152" t="n"/>
      <c r="E752" s="150" t="n"/>
      <c r="F752" s="152" t="n"/>
      <c r="G752" s="152" t="n"/>
      <c r="H752" s="152" t="n"/>
      <c r="I752" s="152" t="n"/>
      <c r="J752" s="150" t="n"/>
      <c r="K752" s="150" t="n"/>
      <c r="L752" s="150" t="n"/>
      <c r="M752" s="152" t="n"/>
      <c r="N752" s="150" t="n"/>
      <c r="O752" s="150" t="n"/>
      <c r="P752" s="150" t="n"/>
      <c r="Q752" s="151" t="n"/>
      <c r="R752" s="150" t="n"/>
      <c r="S752" s="150" t="n"/>
      <c r="T752" s="150" t="n"/>
      <c r="U752" s="152" t="n"/>
      <c r="V752" s="150" t="n"/>
      <c r="W752" s="150" t="n"/>
      <c r="X752" s="150" t="n"/>
      <c r="Y752" s="150" t="n"/>
      <c r="Z752" s="150" t="n"/>
      <c r="AA752" s="150" t="n"/>
      <c r="AB752" s="150" t="n"/>
      <c r="AC752" s="150" t="n"/>
      <c r="AD752" s="150" t="n"/>
      <c r="AE752" s="150" t="n"/>
      <c r="AF752" s="150" t="n"/>
      <c r="AG752" s="147">
        <f>IF(OR(C752="",G752="",G752=0),"",IFERROR(INDEX(Lists!$K$2:$K$12,MATCH(C752,Lists!$I$2:$I$12,0)),"AUD"))</f>
        <v/>
      </c>
      <c r="AH752" s="147">
        <f>IF(OR(G752="",G752=0),"",IF(G752&lt;1,TEXT(G752*100,"0")&amp;IFERROR(INDEX(Lists!$U$2:$U$12,MATCH(C752,Lists!$I$2:$I$12,0)),"c"),IFERROR(INDEX(Lists!$L$2:$L$12,MATCH(C752,Lists!$I$2:$I$12,0)),"$")&amp;IF(G752=INT(G752),TEXT(G752,"0"),TEXT(G752,"0.00")))&amp;" "&amp;AG752)</f>
        <v/>
      </c>
      <c r="AI752" s="147">
        <f>IF(X752="","",X752*IFERROR(INDEX(Lists!$M$2:$M$12,MATCH(C752,Lists!$I$2:$I$12,0)),1)/Lists!$Q$2)</f>
        <v/>
      </c>
      <c r="AJ752" s="147">
        <f>IF(Y752="","",Y752*IFERROR(INDEX(Lists!$M$2:$M$12,MATCH(C752,Lists!$I$2:$I$12,0)),1)/Lists!$Q$2)</f>
        <v/>
      </c>
      <c r="AK752" s="105" t="n"/>
      <c r="AL752" s="105" t="n"/>
      <c r="AM752" s="105" t="n"/>
      <c r="AN752" s="105" t="n"/>
      <c r="AO752" s="106" t="n"/>
    </row>
    <row r="753" ht="18" customHeight="1" s="74">
      <c r="A753" s="147">
        <f>IF(OR(F753="",C753="",D753=""),"",IFERROR(INDEX(Lists!$J$2:$J$12,MATCH(C753,Lists!$I$2:$I$12,0)),"XX")&amp;"-"&amp;D753&amp;"-"&amp;TEXT(SUMPRODUCT(($C$2:C753=C753)*($D$2:D753=D753)),"0000"))</f>
        <v/>
      </c>
      <c r="B753" s="152" t="n"/>
      <c r="C753" s="152" t="n"/>
      <c r="D753" s="152" t="n"/>
      <c r="E753" s="150" t="n"/>
      <c r="F753" s="152" t="n"/>
      <c r="G753" s="152" t="n"/>
      <c r="H753" s="152" t="n"/>
      <c r="I753" s="152" t="n"/>
      <c r="J753" s="150" t="n"/>
      <c r="K753" s="150" t="n"/>
      <c r="L753" s="150" t="n"/>
      <c r="M753" s="152" t="n"/>
      <c r="N753" s="150" t="n"/>
      <c r="O753" s="150" t="n"/>
      <c r="P753" s="150" t="n"/>
      <c r="Q753" s="151" t="n"/>
      <c r="R753" s="150" t="n"/>
      <c r="S753" s="150" t="n"/>
      <c r="T753" s="150" t="n"/>
      <c r="U753" s="152" t="n"/>
      <c r="V753" s="150" t="n"/>
      <c r="W753" s="150" t="n"/>
      <c r="X753" s="150" t="n"/>
      <c r="Y753" s="150" t="n"/>
      <c r="Z753" s="150" t="n"/>
      <c r="AA753" s="150" t="n"/>
      <c r="AB753" s="150" t="n"/>
      <c r="AC753" s="150" t="n"/>
      <c r="AD753" s="150" t="n"/>
      <c r="AE753" s="150" t="n"/>
      <c r="AF753" s="150" t="n"/>
      <c r="AG753" s="147">
        <f>IF(OR(C753="",G753="",G753=0),"",IFERROR(INDEX(Lists!$K$2:$K$12,MATCH(C753,Lists!$I$2:$I$12,0)),"AUD"))</f>
        <v/>
      </c>
      <c r="AH753" s="147">
        <f>IF(OR(G753="",G753=0),"",IF(G753&lt;1,TEXT(G753*100,"0")&amp;IFERROR(INDEX(Lists!$U$2:$U$12,MATCH(C753,Lists!$I$2:$I$12,0)),"c"),IFERROR(INDEX(Lists!$L$2:$L$12,MATCH(C753,Lists!$I$2:$I$12,0)),"$")&amp;IF(G753=INT(G753),TEXT(G753,"0"),TEXT(G753,"0.00")))&amp;" "&amp;AG753)</f>
        <v/>
      </c>
      <c r="AI753" s="147">
        <f>IF(X753="","",X753*IFERROR(INDEX(Lists!$M$2:$M$12,MATCH(C753,Lists!$I$2:$I$12,0)),1)/Lists!$Q$2)</f>
        <v/>
      </c>
      <c r="AJ753" s="147">
        <f>IF(Y753="","",Y753*IFERROR(INDEX(Lists!$M$2:$M$12,MATCH(C753,Lists!$I$2:$I$12,0)),1)/Lists!$Q$2)</f>
        <v/>
      </c>
      <c r="AK753" s="105" t="n"/>
      <c r="AL753" s="105" t="n"/>
      <c r="AM753" s="105" t="n"/>
      <c r="AN753" s="105" t="n"/>
      <c r="AO753" s="106" t="n"/>
    </row>
    <row r="754" ht="18" customHeight="1" s="74">
      <c r="A754" s="147">
        <f>IF(OR(F754="",C754="",D754=""),"",IFERROR(INDEX(Lists!$J$2:$J$12,MATCH(C754,Lists!$I$2:$I$12,0)),"XX")&amp;"-"&amp;D754&amp;"-"&amp;TEXT(SUMPRODUCT(($C$2:C754=C754)*($D$2:D754=D754)),"0000"))</f>
        <v/>
      </c>
      <c r="B754" s="152" t="n"/>
      <c r="C754" s="152" t="n"/>
      <c r="D754" s="152" t="n"/>
      <c r="E754" s="150" t="n"/>
      <c r="F754" s="152" t="n"/>
      <c r="G754" s="152" t="n"/>
      <c r="H754" s="152" t="n"/>
      <c r="I754" s="152" t="n"/>
      <c r="J754" s="150" t="n"/>
      <c r="K754" s="150" t="n"/>
      <c r="L754" s="150" t="n"/>
      <c r="M754" s="152" t="n"/>
      <c r="N754" s="150" t="n"/>
      <c r="O754" s="150" t="n"/>
      <c r="P754" s="150" t="n"/>
      <c r="Q754" s="151" t="n"/>
      <c r="R754" s="150" t="n"/>
      <c r="S754" s="150" t="n"/>
      <c r="T754" s="150" t="n"/>
      <c r="U754" s="152" t="n"/>
      <c r="V754" s="150" t="n"/>
      <c r="W754" s="150" t="n"/>
      <c r="X754" s="150" t="n"/>
      <c r="Y754" s="150" t="n"/>
      <c r="Z754" s="150" t="n"/>
      <c r="AA754" s="150" t="n"/>
      <c r="AB754" s="150" t="n"/>
      <c r="AC754" s="150" t="n"/>
      <c r="AD754" s="150" t="n"/>
      <c r="AE754" s="150" t="n"/>
      <c r="AF754" s="150" t="n"/>
      <c r="AG754" s="147">
        <f>IF(OR(C754="",G754="",G754=0),"",IFERROR(INDEX(Lists!$K$2:$K$12,MATCH(C754,Lists!$I$2:$I$12,0)),"AUD"))</f>
        <v/>
      </c>
      <c r="AH754" s="147">
        <f>IF(OR(G754="",G754=0),"",IF(G754&lt;1,TEXT(G754*100,"0")&amp;IFERROR(INDEX(Lists!$U$2:$U$12,MATCH(C754,Lists!$I$2:$I$12,0)),"c"),IFERROR(INDEX(Lists!$L$2:$L$12,MATCH(C754,Lists!$I$2:$I$12,0)),"$")&amp;IF(G754=INT(G754),TEXT(G754,"0"),TEXT(G754,"0.00")))&amp;" "&amp;AG754)</f>
        <v/>
      </c>
      <c r="AI754" s="147">
        <f>IF(X754="","",X754*IFERROR(INDEX(Lists!$M$2:$M$12,MATCH(C754,Lists!$I$2:$I$12,0)),1)/Lists!$Q$2)</f>
        <v/>
      </c>
      <c r="AJ754" s="147">
        <f>IF(Y754="","",Y754*IFERROR(INDEX(Lists!$M$2:$M$12,MATCH(C754,Lists!$I$2:$I$12,0)),1)/Lists!$Q$2)</f>
        <v/>
      </c>
      <c r="AK754" s="105" t="n"/>
      <c r="AL754" s="105" t="n"/>
      <c r="AM754" s="105" t="n"/>
      <c r="AN754" s="105" t="n"/>
      <c r="AO754" s="106" t="n"/>
    </row>
    <row r="755" ht="18" customHeight="1" s="74">
      <c r="A755" s="147">
        <f>IF(OR(F755="",C755="",D755=""),"",IFERROR(INDEX(Lists!$J$2:$J$12,MATCH(C755,Lists!$I$2:$I$12,0)),"XX")&amp;"-"&amp;D755&amp;"-"&amp;TEXT(SUMPRODUCT(($C$2:C755=C755)*($D$2:D755=D755)),"0000"))</f>
        <v/>
      </c>
      <c r="B755" s="152" t="n"/>
      <c r="C755" s="152" t="n"/>
      <c r="D755" s="152" t="n"/>
      <c r="E755" s="150" t="n"/>
      <c r="F755" s="152" t="n"/>
      <c r="G755" s="152" t="n"/>
      <c r="H755" s="152" t="n"/>
      <c r="I755" s="152" t="n"/>
      <c r="J755" s="150" t="n"/>
      <c r="K755" s="150" t="n"/>
      <c r="L755" s="150" t="n"/>
      <c r="M755" s="152" t="n"/>
      <c r="N755" s="150" t="n"/>
      <c r="O755" s="150" t="n"/>
      <c r="P755" s="150" t="n"/>
      <c r="Q755" s="151" t="n"/>
      <c r="R755" s="150" t="n"/>
      <c r="S755" s="150" t="n"/>
      <c r="T755" s="150" t="n"/>
      <c r="U755" s="152" t="n"/>
      <c r="V755" s="150" t="n"/>
      <c r="W755" s="150" t="n"/>
      <c r="X755" s="150" t="n"/>
      <c r="Y755" s="150" t="n"/>
      <c r="Z755" s="150" t="n"/>
      <c r="AA755" s="150" t="n"/>
      <c r="AB755" s="150" t="n"/>
      <c r="AC755" s="150" t="n"/>
      <c r="AD755" s="150" t="n"/>
      <c r="AE755" s="150" t="n"/>
      <c r="AF755" s="150" t="n"/>
      <c r="AG755" s="147">
        <f>IF(OR(C755="",G755="",G755=0),"",IFERROR(INDEX(Lists!$K$2:$K$12,MATCH(C755,Lists!$I$2:$I$12,0)),"AUD"))</f>
        <v/>
      </c>
      <c r="AH755" s="147">
        <f>IF(OR(G755="",G755=0),"",IF(G755&lt;1,TEXT(G755*100,"0")&amp;IFERROR(INDEX(Lists!$U$2:$U$12,MATCH(C755,Lists!$I$2:$I$12,0)),"c"),IFERROR(INDEX(Lists!$L$2:$L$12,MATCH(C755,Lists!$I$2:$I$12,0)),"$")&amp;IF(G755=INT(G755),TEXT(G755,"0"),TEXT(G755,"0.00")))&amp;" "&amp;AG755)</f>
        <v/>
      </c>
      <c r="AI755" s="147">
        <f>IF(X755="","",X755*IFERROR(INDEX(Lists!$M$2:$M$12,MATCH(C755,Lists!$I$2:$I$12,0)),1)/Lists!$Q$2)</f>
        <v/>
      </c>
      <c r="AJ755" s="147">
        <f>IF(Y755="","",Y755*IFERROR(INDEX(Lists!$M$2:$M$12,MATCH(C755,Lists!$I$2:$I$12,0)),1)/Lists!$Q$2)</f>
        <v/>
      </c>
      <c r="AK755" s="105" t="n"/>
      <c r="AL755" s="105" t="n"/>
      <c r="AM755" s="105" t="n"/>
      <c r="AN755" s="105" t="n"/>
      <c r="AO755" s="106" t="n"/>
    </row>
    <row r="756" ht="18" customHeight="1" s="74">
      <c r="A756" s="147">
        <f>IF(OR(F756="",C756="",D756=""),"",IFERROR(INDEX(Lists!$J$2:$J$12,MATCH(C756,Lists!$I$2:$I$12,0)),"XX")&amp;"-"&amp;D756&amp;"-"&amp;TEXT(SUMPRODUCT(($C$2:C756=C756)*($D$2:D756=D756)),"0000"))</f>
        <v/>
      </c>
      <c r="B756" s="152" t="n"/>
      <c r="C756" s="152" t="n"/>
      <c r="D756" s="152" t="n"/>
      <c r="E756" s="150" t="n"/>
      <c r="F756" s="152" t="n"/>
      <c r="G756" s="152" t="n"/>
      <c r="H756" s="152" t="n"/>
      <c r="I756" s="152" t="n"/>
      <c r="J756" s="150" t="n"/>
      <c r="K756" s="150" t="n"/>
      <c r="L756" s="150" t="n"/>
      <c r="M756" s="152" t="n"/>
      <c r="N756" s="150" t="n"/>
      <c r="O756" s="150" t="n"/>
      <c r="P756" s="150" t="n"/>
      <c r="Q756" s="151" t="n"/>
      <c r="R756" s="150" t="n"/>
      <c r="S756" s="150" t="n"/>
      <c r="T756" s="150" t="n"/>
      <c r="U756" s="152" t="n"/>
      <c r="V756" s="150" t="n"/>
      <c r="W756" s="150" t="n"/>
      <c r="X756" s="150" t="n"/>
      <c r="Y756" s="150" t="n"/>
      <c r="Z756" s="150" t="n"/>
      <c r="AA756" s="150" t="n"/>
      <c r="AB756" s="150" t="n"/>
      <c r="AC756" s="150" t="n"/>
      <c r="AD756" s="150" t="n"/>
      <c r="AE756" s="150" t="n"/>
      <c r="AF756" s="150" t="n"/>
      <c r="AG756" s="147">
        <f>IF(OR(C756="",G756="",G756=0),"",IFERROR(INDEX(Lists!$K$2:$K$12,MATCH(C756,Lists!$I$2:$I$12,0)),"AUD"))</f>
        <v/>
      </c>
      <c r="AH756" s="147">
        <f>IF(OR(G756="",G756=0),"",IF(G756&lt;1,TEXT(G756*100,"0")&amp;IFERROR(INDEX(Lists!$U$2:$U$12,MATCH(C756,Lists!$I$2:$I$12,0)),"c"),IFERROR(INDEX(Lists!$L$2:$L$12,MATCH(C756,Lists!$I$2:$I$12,0)),"$")&amp;IF(G756=INT(G756),TEXT(G756,"0"),TEXT(G756,"0.00")))&amp;" "&amp;AG756)</f>
        <v/>
      </c>
      <c r="AI756" s="147">
        <f>IF(X756="","",X756*IFERROR(INDEX(Lists!$M$2:$M$12,MATCH(C756,Lists!$I$2:$I$12,0)),1)/Lists!$Q$2)</f>
        <v/>
      </c>
      <c r="AJ756" s="147">
        <f>IF(Y756="","",Y756*IFERROR(INDEX(Lists!$M$2:$M$12,MATCH(C756,Lists!$I$2:$I$12,0)),1)/Lists!$Q$2)</f>
        <v/>
      </c>
      <c r="AK756" s="105" t="n"/>
      <c r="AL756" s="105" t="n"/>
      <c r="AM756" s="105" t="n"/>
      <c r="AN756" s="105" t="n"/>
      <c r="AO756" s="106" t="n"/>
    </row>
    <row r="757" ht="18" customHeight="1" s="74">
      <c r="A757" s="147">
        <f>IF(OR(F757="",C757="",D757=""),"",IFERROR(INDEX(Lists!$J$2:$J$12,MATCH(C757,Lists!$I$2:$I$12,0)),"XX")&amp;"-"&amp;D757&amp;"-"&amp;TEXT(SUMPRODUCT(($C$2:C757=C757)*($D$2:D757=D757)),"0000"))</f>
        <v/>
      </c>
      <c r="B757" s="152" t="n"/>
      <c r="C757" s="152" t="n"/>
      <c r="D757" s="152" t="n"/>
      <c r="E757" s="150" t="n"/>
      <c r="F757" s="152" t="n"/>
      <c r="G757" s="152" t="n"/>
      <c r="H757" s="152" t="n"/>
      <c r="I757" s="152" t="n"/>
      <c r="J757" s="150" t="n"/>
      <c r="K757" s="150" t="n"/>
      <c r="L757" s="150" t="n"/>
      <c r="M757" s="152" t="n"/>
      <c r="N757" s="150" t="n"/>
      <c r="O757" s="150" t="n"/>
      <c r="P757" s="150" t="n"/>
      <c r="Q757" s="151" t="n"/>
      <c r="R757" s="150" t="n"/>
      <c r="S757" s="150" t="n"/>
      <c r="T757" s="150" t="n"/>
      <c r="U757" s="152" t="n"/>
      <c r="V757" s="150" t="n"/>
      <c r="W757" s="150" t="n"/>
      <c r="X757" s="150" t="n"/>
      <c r="Y757" s="150" t="n"/>
      <c r="Z757" s="150" t="n"/>
      <c r="AA757" s="150" t="n"/>
      <c r="AB757" s="150" t="n"/>
      <c r="AC757" s="150" t="n"/>
      <c r="AD757" s="150" t="n"/>
      <c r="AE757" s="150" t="n"/>
      <c r="AF757" s="150" t="n"/>
      <c r="AG757" s="147">
        <f>IF(OR(C757="",G757="",G757=0),"",IFERROR(INDEX(Lists!$K$2:$K$12,MATCH(C757,Lists!$I$2:$I$12,0)),"AUD"))</f>
        <v/>
      </c>
      <c r="AH757" s="147">
        <f>IF(OR(G757="",G757=0),"",IF(G757&lt;1,TEXT(G757*100,"0")&amp;IFERROR(INDEX(Lists!$U$2:$U$12,MATCH(C757,Lists!$I$2:$I$12,0)),"c"),IFERROR(INDEX(Lists!$L$2:$L$12,MATCH(C757,Lists!$I$2:$I$12,0)),"$")&amp;IF(G757=INT(G757),TEXT(G757,"0"),TEXT(G757,"0.00")))&amp;" "&amp;AG757)</f>
        <v/>
      </c>
      <c r="AI757" s="147">
        <f>IF(X757="","",X757*IFERROR(INDEX(Lists!$M$2:$M$12,MATCH(C757,Lists!$I$2:$I$12,0)),1)/Lists!$Q$2)</f>
        <v/>
      </c>
      <c r="AJ757" s="147">
        <f>IF(Y757="","",Y757*IFERROR(INDEX(Lists!$M$2:$M$12,MATCH(C757,Lists!$I$2:$I$12,0)),1)/Lists!$Q$2)</f>
        <v/>
      </c>
      <c r="AK757" s="105" t="n"/>
      <c r="AL757" s="105" t="n"/>
      <c r="AM757" s="105" t="n"/>
      <c r="AN757" s="105" t="n"/>
      <c r="AO757" s="106" t="n"/>
    </row>
    <row r="758" ht="18" customHeight="1" s="74">
      <c r="A758" s="147">
        <f>IF(OR(F758="",C758="",D758=""),"",IFERROR(INDEX(Lists!$J$2:$J$12,MATCH(C758,Lists!$I$2:$I$12,0)),"XX")&amp;"-"&amp;D758&amp;"-"&amp;TEXT(SUMPRODUCT(($C$2:C758=C758)*($D$2:D758=D758)),"0000"))</f>
        <v/>
      </c>
      <c r="B758" s="152" t="n"/>
      <c r="C758" s="152" t="n"/>
      <c r="D758" s="152" t="n"/>
      <c r="E758" s="150" t="n"/>
      <c r="F758" s="152" t="n"/>
      <c r="G758" s="152" t="n"/>
      <c r="H758" s="152" t="n"/>
      <c r="I758" s="152" t="n"/>
      <c r="J758" s="150" t="n"/>
      <c r="K758" s="150" t="n"/>
      <c r="L758" s="150" t="n"/>
      <c r="M758" s="152" t="n"/>
      <c r="N758" s="150" t="n"/>
      <c r="O758" s="150" t="n"/>
      <c r="P758" s="150" t="n"/>
      <c r="Q758" s="151" t="n"/>
      <c r="R758" s="150" t="n"/>
      <c r="S758" s="150" t="n"/>
      <c r="T758" s="150" t="n"/>
      <c r="U758" s="152" t="n"/>
      <c r="V758" s="150" t="n"/>
      <c r="W758" s="150" t="n"/>
      <c r="X758" s="150" t="n"/>
      <c r="Y758" s="150" t="n"/>
      <c r="Z758" s="150" t="n"/>
      <c r="AA758" s="150" t="n"/>
      <c r="AB758" s="150" t="n"/>
      <c r="AC758" s="150" t="n"/>
      <c r="AD758" s="150" t="n"/>
      <c r="AE758" s="150" t="n"/>
      <c r="AF758" s="150" t="n"/>
      <c r="AG758" s="147">
        <f>IF(OR(C758="",G758="",G758=0),"",IFERROR(INDEX(Lists!$K$2:$K$12,MATCH(C758,Lists!$I$2:$I$12,0)),"AUD"))</f>
        <v/>
      </c>
      <c r="AH758" s="147">
        <f>IF(OR(G758="",G758=0),"",IF(G758&lt;1,TEXT(G758*100,"0")&amp;IFERROR(INDEX(Lists!$U$2:$U$12,MATCH(C758,Lists!$I$2:$I$12,0)),"c"),IFERROR(INDEX(Lists!$L$2:$L$12,MATCH(C758,Lists!$I$2:$I$12,0)),"$")&amp;IF(G758=INT(G758),TEXT(G758,"0"),TEXT(G758,"0.00")))&amp;" "&amp;AG758)</f>
        <v/>
      </c>
      <c r="AI758" s="147">
        <f>IF(X758="","",X758*IFERROR(INDEX(Lists!$M$2:$M$12,MATCH(C758,Lists!$I$2:$I$12,0)),1)/Lists!$Q$2)</f>
        <v/>
      </c>
      <c r="AJ758" s="147">
        <f>IF(Y758="","",Y758*IFERROR(INDEX(Lists!$M$2:$M$12,MATCH(C758,Lists!$I$2:$I$12,0)),1)/Lists!$Q$2)</f>
        <v/>
      </c>
      <c r="AK758" s="105" t="n"/>
      <c r="AL758" s="105" t="n"/>
      <c r="AM758" s="105" t="n"/>
      <c r="AN758" s="105" t="n"/>
      <c r="AO758" s="106" t="n"/>
    </row>
    <row r="759" ht="18" customHeight="1" s="74">
      <c r="A759" s="147">
        <f>IF(OR(F759="",C759="",D759=""),"",IFERROR(INDEX(Lists!$J$2:$J$12,MATCH(C759,Lists!$I$2:$I$12,0)),"XX")&amp;"-"&amp;D759&amp;"-"&amp;TEXT(SUMPRODUCT(($C$2:C759=C759)*($D$2:D759=D759)),"0000"))</f>
        <v/>
      </c>
      <c r="B759" s="152" t="n"/>
      <c r="C759" s="152" t="n"/>
      <c r="D759" s="152" t="n"/>
      <c r="E759" s="150" t="n"/>
      <c r="F759" s="152" t="n"/>
      <c r="G759" s="152" t="n"/>
      <c r="H759" s="152" t="n"/>
      <c r="I759" s="152" t="n"/>
      <c r="J759" s="150" t="n"/>
      <c r="K759" s="150" t="n"/>
      <c r="L759" s="150" t="n"/>
      <c r="M759" s="152" t="n"/>
      <c r="N759" s="150" t="n"/>
      <c r="O759" s="150" t="n"/>
      <c r="P759" s="150" t="n"/>
      <c r="Q759" s="151" t="n"/>
      <c r="R759" s="150" t="n"/>
      <c r="S759" s="150" t="n"/>
      <c r="T759" s="150" t="n"/>
      <c r="U759" s="152" t="n"/>
      <c r="V759" s="150" t="n"/>
      <c r="W759" s="150" t="n"/>
      <c r="X759" s="150" t="n"/>
      <c r="Y759" s="150" t="n"/>
      <c r="Z759" s="150" t="n"/>
      <c r="AA759" s="150" t="n"/>
      <c r="AB759" s="150" t="n"/>
      <c r="AC759" s="150" t="n"/>
      <c r="AD759" s="150" t="n"/>
      <c r="AE759" s="150" t="n"/>
      <c r="AF759" s="150" t="n"/>
      <c r="AG759" s="147">
        <f>IF(OR(C759="",G759="",G759=0),"",IFERROR(INDEX(Lists!$K$2:$K$12,MATCH(C759,Lists!$I$2:$I$12,0)),"AUD"))</f>
        <v/>
      </c>
      <c r="AH759" s="147">
        <f>IF(OR(G759="",G759=0),"",IF(G759&lt;1,TEXT(G759*100,"0")&amp;IFERROR(INDEX(Lists!$U$2:$U$12,MATCH(C759,Lists!$I$2:$I$12,0)),"c"),IFERROR(INDEX(Lists!$L$2:$L$12,MATCH(C759,Lists!$I$2:$I$12,0)),"$")&amp;IF(G759=INT(G759),TEXT(G759,"0"),TEXT(G759,"0.00")))&amp;" "&amp;AG759)</f>
        <v/>
      </c>
      <c r="AI759" s="147">
        <f>IF(X759="","",X759*IFERROR(INDEX(Lists!$M$2:$M$12,MATCH(C759,Lists!$I$2:$I$12,0)),1)/Lists!$Q$2)</f>
        <v/>
      </c>
      <c r="AJ759" s="147">
        <f>IF(Y759="","",Y759*IFERROR(INDEX(Lists!$M$2:$M$12,MATCH(C759,Lists!$I$2:$I$12,0)),1)/Lists!$Q$2)</f>
        <v/>
      </c>
      <c r="AK759" s="105" t="n"/>
      <c r="AL759" s="105" t="n"/>
      <c r="AM759" s="105" t="n"/>
      <c r="AN759" s="105" t="n"/>
      <c r="AO759" s="106" t="n"/>
    </row>
    <row r="760" ht="18" customHeight="1" s="74">
      <c r="A760" s="147">
        <f>IF(OR(F760="",C760="",D760=""),"",IFERROR(INDEX(Lists!$J$2:$J$12,MATCH(C760,Lists!$I$2:$I$12,0)),"XX")&amp;"-"&amp;D760&amp;"-"&amp;TEXT(SUMPRODUCT(($C$2:C760=C760)*($D$2:D760=D760)),"0000"))</f>
        <v/>
      </c>
      <c r="B760" s="152" t="n"/>
      <c r="C760" s="152" t="n"/>
      <c r="D760" s="152" t="n"/>
      <c r="E760" s="150" t="n"/>
      <c r="F760" s="152" t="n"/>
      <c r="G760" s="152" t="n"/>
      <c r="H760" s="152" t="n"/>
      <c r="I760" s="152" t="n"/>
      <c r="J760" s="150" t="n"/>
      <c r="K760" s="150" t="n"/>
      <c r="L760" s="150" t="n"/>
      <c r="M760" s="152" t="n"/>
      <c r="N760" s="150" t="n"/>
      <c r="O760" s="150" t="n"/>
      <c r="P760" s="150" t="n"/>
      <c r="Q760" s="151" t="n"/>
      <c r="R760" s="150" t="n"/>
      <c r="S760" s="150" t="n"/>
      <c r="T760" s="150" t="n"/>
      <c r="U760" s="152" t="n"/>
      <c r="V760" s="150" t="n"/>
      <c r="W760" s="150" t="n"/>
      <c r="X760" s="150" t="n"/>
      <c r="Y760" s="150" t="n"/>
      <c r="Z760" s="150" t="n"/>
      <c r="AA760" s="150" t="n"/>
      <c r="AB760" s="150" t="n"/>
      <c r="AC760" s="150" t="n"/>
      <c r="AD760" s="150" t="n"/>
      <c r="AE760" s="150" t="n"/>
      <c r="AF760" s="150" t="n"/>
      <c r="AG760" s="147">
        <f>IF(OR(C760="",G760="",G760=0),"",IFERROR(INDEX(Lists!$K$2:$K$12,MATCH(C760,Lists!$I$2:$I$12,0)),"AUD"))</f>
        <v/>
      </c>
      <c r="AH760" s="147">
        <f>IF(OR(G760="",G760=0),"",IF(G760&lt;1,TEXT(G760*100,"0")&amp;IFERROR(INDEX(Lists!$U$2:$U$12,MATCH(C760,Lists!$I$2:$I$12,0)),"c"),IFERROR(INDEX(Lists!$L$2:$L$12,MATCH(C760,Lists!$I$2:$I$12,0)),"$")&amp;IF(G760=INT(G760),TEXT(G760,"0"),TEXT(G760,"0.00")))&amp;" "&amp;AG760)</f>
        <v/>
      </c>
      <c r="AI760" s="147">
        <f>IF(X760="","",X760*IFERROR(INDEX(Lists!$M$2:$M$12,MATCH(C760,Lists!$I$2:$I$12,0)),1)/Lists!$Q$2)</f>
        <v/>
      </c>
      <c r="AJ760" s="147">
        <f>IF(Y760="","",Y760*IFERROR(INDEX(Lists!$M$2:$M$12,MATCH(C760,Lists!$I$2:$I$12,0)),1)/Lists!$Q$2)</f>
        <v/>
      </c>
      <c r="AK760" s="105" t="n"/>
      <c r="AL760" s="105" t="n"/>
      <c r="AM760" s="105" t="n"/>
      <c r="AN760" s="105" t="n"/>
      <c r="AO760" s="106" t="n"/>
    </row>
    <row r="761" ht="18" customHeight="1" s="74">
      <c r="A761" s="147">
        <f>IF(OR(F761="",C761="",D761=""),"",IFERROR(INDEX(Lists!$J$2:$J$12,MATCH(C761,Lists!$I$2:$I$12,0)),"XX")&amp;"-"&amp;D761&amp;"-"&amp;TEXT(SUMPRODUCT(($C$2:C761=C761)*($D$2:D761=D761)),"0000"))</f>
        <v/>
      </c>
      <c r="B761" s="152" t="n"/>
      <c r="C761" s="152" t="n"/>
      <c r="D761" s="152" t="n"/>
      <c r="E761" s="150" t="n"/>
      <c r="F761" s="152" t="n"/>
      <c r="G761" s="152" t="n"/>
      <c r="H761" s="152" t="n"/>
      <c r="I761" s="152" t="n"/>
      <c r="J761" s="150" t="n"/>
      <c r="K761" s="150" t="n"/>
      <c r="L761" s="150" t="n"/>
      <c r="M761" s="152" t="n"/>
      <c r="N761" s="150" t="n"/>
      <c r="O761" s="150" t="n"/>
      <c r="P761" s="150" t="n"/>
      <c r="Q761" s="151" t="n"/>
      <c r="R761" s="150" t="n"/>
      <c r="S761" s="150" t="n"/>
      <c r="T761" s="150" t="n"/>
      <c r="U761" s="152" t="n"/>
      <c r="V761" s="150" t="n"/>
      <c r="W761" s="150" t="n"/>
      <c r="X761" s="150" t="n"/>
      <c r="Y761" s="150" t="n"/>
      <c r="Z761" s="150" t="n"/>
      <c r="AA761" s="150" t="n"/>
      <c r="AB761" s="150" t="n"/>
      <c r="AC761" s="150" t="n"/>
      <c r="AD761" s="150" t="n"/>
      <c r="AE761" s="150" t="n"/>
      <c r="AF761" s="150" t="n"/>
      <c r="AG761" s="147">
        <f>IF(OR(C761="",G761="",G761=0),"",IFERROR(INDEX(Lists!$K$2:$K$12,MATCH(C761,Lists!$I$2:$I$12,0)),"AUD"))</f>
        <v/>
      </c>
      <c r="AH761" s="147">
        <f>IF(OR(G761="",G761=0),"",IF(G761&lt;1,TEXT(G761*100,"0")&amp;IFERROR(INDEX(Lists!$U$2:$U$12,MATCH(C761,Lists!$I$2:$I$12,0)),"c"),IFERROR(INDEX(Lists!$L$2:$L$12,MATCH(C761,Lists!$I$2:$I$12,0)),"$")&amp;IF(G761=INT(G761),TEXT(G761,"0"),TEXT(G761,"0.00")))&amp;" "&amp;AG761)</f>
        <v/>
      </c>
      <c r="AI761" s="147">
        <f>IF(X761="","",X761*IFERROR(INDEX(Lists!$M$2:$M$12,MATCH(C761,Lists!$I$2:$I$12,0)),1)/Lists!$Q$2)</f>
        <v/>
      </c>
      <c r="AJ761" s="147">
        <f>IF(Y761="","",Y761*IFERROR(INDEX(Lists!$M$2:$M$12,MATCH(C761,Lists!$I$2:$I$12,0)),1)/Lists!$Q$2)</f>
        <v/>
      </c>
      <c r="AK761" s="105" t="n"/>
      <c r="AL761" s="105" t="n"/>
      <c r="AM761" s="105" t="n"/>
      <c r="AN761" s="105" t="n"/>
      <c r="AO761" s="106" t="n"/>
    </row>
    <row r="762" ht="18" customHeight="1" s="74">
      <c r="A762" s="147">
        <f>IF(OR(F762="",C762="",D762=""),"",IFERROR(INDEX(Lists!$J$2:$J$12,MATCH(C762,Lists!$I$2:$I$12,0)),"XX")&amp;"-"&amp;D762&amp;"-"&amp;TEXT(SUMPRODUCT(($C$2:C762=C762)*($D$2:D762=D762)),"0000"))</f>
        <v/>
      </c>
      <c r="B762" s="152" t="n"/>
      <c r="C762" s="152" t="n"/>
      <c r="D762" s="152" t="n"/>
      <c r="E762" s="150" t="n"/>
      <c r="F762" s="152" t="n"/>
      <c r="G762" s="152" t="n"/>
      <c r="H762" s="152" t="n"/>
      <c r="I762" s="152" t="n"/>
      <c r="J762" s="150" t="n"/>
      <c r="K762" s="150" t="n"/>
      <c r="L762" s="150" t="n"/>
      <c r="M762" s="152" t="n"/>
      <c r="N762" s="150" t="n"/>
      <c r="O762" s="150" t="n"/>
      <c r="P762" s="150" t="n"/>
      <c r="Q762" s="151" t="n"/>
      <c r="R762" s="150" t="n"/>
      <c r="S762" s="150" t="n"/>
      <c r="T762" s="150" t="n"/>
      <c r="U762" s="152" t="n"/>
      <c r="V762" s="150" t="n"/>
      <c r="W762" s="150" t="n"/>
      <c r="X762" s="150" t="n"/>
      <c r="Y762" s="150" t="n"/>
      <c r="Z762" s="150" t="n"/>
      <c r="AA762" s="150" t="n"/>
      <c r="AB762" s="150" t="n"/>
      <c r="AC762" s="150" t="n"/>
      <c r="AD762" s="150" t="n"/>
      <c r="AE762" s="150" t="n"/>
      <c r="AF762" s="150" t="n"/>
      <c r="AG762" s="147">
        <f>IF(OR(C762="",G762="",G762=0),"",IFERROR(INDEX(Lists!$K$2:$K$12,MATCH(C762,Lists!$I$2:$I$12,0)),"AUD"))</f>
        <v/>
      </c>
      <c r="AH762" s="147">
        <f>IF(OR(G762="",G762=0),"",IF(G762&lt;1,TEXT(G762*100,"0")&amp;IFERROR(INDEX(Lists!$U$2:$U$12,MATCH(C762,Lists!$I$2:$I$12,0)),"c"),IFERROR(INDEX(Lists!$L$2:$L$12,MATCH(C762,Lists!$I$2:$I$12,0)),"$")&amp;IF(G762=INT(G762),TEXT(G762,"0"),TEXT(G762,"0.00")))&amp;" "&amp;AG762)</f>
        <v/>
      </c>
      <c r="AI762" s="147">
        <f>IF(X762="","",X762*IFERROR(INDEX(Lists!$M$2:$M$12,MATCH(C762,Lists!$I$2:$I$12,0)),1)/Lists!$Q$2)</f>
        <v/>
      </c>
      <c r="AJ762" s="147">
        <f>IF(Y762="","",Y762*IFERROR(INDEX(Lists!$M$2:$M$12,MATCH(C762,Lists!$I$2:$I$12,0)),1)/Lists!$Q$2)</f>
        <v/>
      </c>
      <c r="AK762" s="105" t="n"/>
      <c r="AL762" s="105" t="n"/>
      <c r="AM762" s="105" t="n"/>
      <c r="AN762" s="105" t="n"/>
      <c r="AO762" s="106" t="n"/>
    </row>
    <row r="763" ht="18" customHeight="1" s="74">
      <c r="A763" s="147">
        <f>IF(OR(F763="",C763="",D763=""),"",IFERROR(INDEX(Lists!$J$2:$J$12,MATCH(C763,Lists!$I$2:$I$12,0)),"XX")&amp;"-"&amp;D763&amp;"-"&amp;TEXT(SUMPRODUCT(($C$2:C763=C763)*($D$2:D763=D763)),"0000"))</f>
        <v/>
      </c>
      <c r="B763" s="152" t="n"/>
      <c r="C763" s="152" t="n"/>
      <c r="D763" s="152" t="n"/>
      <c r="E763" s="150" t="n"/>
      <c r="F763" s="152" t="n"/>
      <c r="G763" s="152" t="n"/>
      <c r="H763" s="152" t="n"/>
      <c r="I763" s="152" t="n"/>
      <c r="J763" s="150" t="n"/>
      <c r="K763" s="150" t="n"/>
      <c r="L763" s="150" t="n"/>
      <c r="M763" s="152" t="n"/>
      <c r="N763" s="150" t="n"/>
      <c r="O763" s="150" t="n"/>
      <c r="P763" s="150" t="n"/>
      <c r="Q763" s="151" t="n"/>
      <c r="R763" s="150" t="n"/>
      <c r="S763" s="150" t="n"/>
      <c r="T763" s="150" t="n"/>
      <c r="U763" s="152" t="n"/>
      <c r="V763" s="150" t="n"/>
      <c r="W763" s="150" t="n"/>
      <c r="X763" s="150" t="n"/>
      <c r="Y763" s="150" t="n"/>
      <c r="Z763" s="150" t="n"/>
      <c r="AA763" s="150" t="n"/>
      <c r="AB763" s="150" t="n"/>
      <c r="AC763" s="150" t="n"/>
      <c r="AD763" s="150" t="n"/>
      <c r="AE763" s="150" t="n"/>
      <c r="AF763" s="150" t="n"/>
      <c r="AG763" s="147">
        <f>IF(OR(C763="",G763="",G763=0),"",IFERROR(INDEX(Lists!$K$2:$K$12,MATCH(C763,Lists!$I$2:$I$12,0)),"AUD"))</f>
        <v/>
      </c>
      <c r="AH763" s="147">
        <f>IF(OR(G763="",G763=0),"",IF(G763&lt;1,TEXT(G763*100,"0")&amp;IFERROR(INDEX(Lists!$U$2:$U$12,MATCH(C763,Lists!$I$2:$I$12,0)),"c"),IFERROR(INDEX(Lists!$L$2:$L$12,MATCH(C763,Lists!$I$2:$I$12,0)),"$")&amp;IF(G763=INT(G763),TEXT(G763,"0"),TEXT(G763,"0.00")))&amp;" "&amp;AG763)</f>
        <v/>
      </c>
      <c r="AI763" s="147">
        <f>IF(X763="","",X763*IFERROR(INDEX(Lists!$M$2:$M$12,MATCH(C763,Lists!$I$2:$I$12,0)),1)/Lists!$Q$2)</f>
        <v/>
      </c>
      <c r="AJ763" s="147">
        <f>IF(Y763="","",Y763*IFERROR(INDEX(Lists!$M$2:$M$12,MATCH(C763,Lists!$I$2:$I$12,0)),1)/Lists!$Q$2)</f>
        <v/>
      </c>
      <c r="AK763" s="105" t="n"/>
      <c r="AL763" s="105" t="n"/>
      <c r="AM763" s="105" t="n"/>
      <c r="AN763" s="105" t="n"/>
      <c r="AO763" s="106" t="n"/>
    </row>
    <row r="764" ht="18" customHeight="1" s="74">
      <c r="A764" s="147">
        <f>IF(OR(F764="",C764="",D764=""),"",IFERROR(INDEX(Lists!$J$2:$J$12,MATCH(C764,Lists!$I$2:$I$12,0)),"XX")&amp;"-"&amp;D764&amp;"-"&amp;TEXT(SUMPRODUCT(($C$2:C764=C764)*($D$2:D764=D764)),"0000"))</f>
        <v/>
      </c>
      <c r="B764" s="152" t="n"/>
      <c r="C764" s="152" t="n"/>
      <c r="D764" s="152" t="n"/>
      <c r="E764" s="150" t="n"/>
      <c r="F764" s="152" t="n"/>
      <c r="G764" s="152" t="n"/>
      <c r="H764" s="152" t="n"/>
      <c r="I764" s="152" t="n"/>
      <c r="J764" s="150" t="n"/>
      <c r="K764" s="150" t="n"/>
      <c r="L764" s="150" t="n"/>
      <c r="M764" s="152" t="n"/>
      <c r="N764" s="150" t="n"/>
      <c r="O764" s="150" t="n"/>
      <c r="P764" s="150" t="n"/>
      <c r="Q764" s="151" t="n"/>
      <c r="R764" s="150" t="n"/>
      <c r="S764" s="150" t="n"/>
      <c r="T764" s="150" t="n"/>
      <c r="U764" s="152" t="n"/>
      <c r="V764" s="150" t="n"/>
      <c r="W764" s="150" t="n"/>
      <c r="X764" s="150" t="n"/>
      <c r="Y764" s="150" t="n"/>
      <c r="Z764" s="150" t="n"/>
      <c r="AA764" s="150" t="n"/>
      <c r="AB764" s="150" t="n"/>
      <c r="AC764" s="150" t="n"/>
      <c r="AD764" s="150" t="n"/>
      <c r="AE764" s="150" t="n"/>
      <c r="AF764" s="150" t="n"/>
      <c r="AG764" s="147">
        <f>IF(OR(C764="",G764="",G764=0),"",IFERROR(INDEX(Lists!$K$2:$K$12,MATCH(C764,Lists!$I$2:$I$12,0)),"AUD"))</f>
        <v/>
      </c>
      <c r="AH764" s="147">
        <f>IF(OR(G764="",G764=0),"",IF(G764&lt;1,TEXT(G764*100,"0")&amp;IFERROR(INDEX(Lists!$U$2:$U$12,MATCH(C764,Lists!$I$2:$I$12,0)),"c"),IFERROR(INDEX(Lists!$L$2:$L$12,MATCH(C764,Lists!$I$2:$I$12,0)),"$")&amp;IF(G764=INT(G764),TEXT(G764,"0"),TEXT(G764,"0.00")))&amp;" "&amp;AG764)</f>
        <v/>
      </c>
      <c r="AI764" s="147">
        <f>IF(X764="","",X764*IFERROR(INDEX(Lists!$M$2:$M$12,MATCH(C764,Lists!$I$2:$I$12,0)),1)/Lists!$Q$2)</f>
        <v/>
      </c>
      <c r="AJ764" s="147">
        <f>IF(Y764="","",Y764*IFERROR(INDEX(Lists!$M$2:$M$12,MATCH(C764,Lists!$I$2:$I$12,0)),1)/Lists!$Q$2)</f>
        <v/>
      </c>
      <c r="AK764" s="105" t="n"/>
      <c r="AL764" s="105" t="n"/>
      <c r="AM764" s="105" t="n"/>
      <c r="AN764" s="105" t="n"/>
      <c r="AO764" s="106" t="n"/>
    </row>
    <row r="765" ht="18" customHeight="1" s="74">
      <c r="A765" s="147">
        <f>IF(OR(F765="",C765="",D765=""),"",IFERROR(INDEX(Lists!$J$2:$J$12,MATCH(C765,Lists!$I$2:$I$12,0)),"XX")&amp;"-"&amp;D765&amp;"-"&amp;TEXT(SUMPRODUCT(($C$2:C765=C765)*($D$2:D765=D765)),"0000"))</f>
        <v/>
      </c>
      <c r="B765" s="152" t="n"/>
      <c r="C765" s="152" t="n"/>
      <c r="D765" s="152" t="n"/>
      <c r="E765" s="150" t="n"/>
      <c r="F765" s="152" t="n"/>
      <c r="G765" s="152" t="n"/>
      <c r="H765" s="152" t="n"/>
      <c r="I765" s="152" t="n"/>
      <c r="J765" s="150" t="n"/>
      <c r="K765" s="150" t="n"/>
      <c r="L765" s="150" t="n"/>
      <c r="M765" s="152" t="n"/>
      <c r="N765" s="150" t="n"/>
      <c r="O765" s="150" t="n"/>
      <c r="P765" s="150" t="n"/>
      <c r="Q765" s="151" t="n"/>
      <c r="R765" s="150" t="n"/>
      <c r="S765" s="150" t="n"/>
      <c r="T765" s="150" t="n"/>
      <c r="U765" s="152" t="n"/>
      <c r="V765" s="150" t="n"/>
      <c r="W765" s="150" t="n"/>
      <c r="X765" s="150" t="n"/>
      <c r="Y765" s="150" t="n"/>
      <c r="Z765" s="150" t="n"/>
      <c r="AA765" s="150" t="n"/>
      <c r="AB765" s="150" t="n"/>
      <c r="AC765" s="150" t="n"/>
      <c r="AD765" s="150" t="n"/>
      <c r="AE765" s="150" t="n"/>
      <c r="AF765" s="150" t="n"/>
      <c r="AG765" s="147">
        <f>IF(OR(C765="",G765="",G765=0),"",IFERROR(INDEX(Lists!$K$2:$K$12,MATCH(C765,Lists!$I$2:$I$12,0)),"AUD"))</f>
        <v/>
      </c>
      <c r="AH765" s="147">
        <f>IF(OR(G765="",G765=0),"",IF(G765&lt;1,TEXT(G765*100,"0")&amp;IFERROR(INDEX(Lists!$U$2:$U$12,MATCH(C765,Lists!$I$2:$I$12,0)),"c"),IFERROR(INDEX(Lists!$L$2:$L$12,MATCH(C765,Lists!$I$2:$I$12,0)),"$")&amp;IF(G765=INT(G765),TEXT(G765,"0"),TEXT(G765,"0.00")))&amp;" "&amp;AG765)</f>
        <v/>
      </c>
      <c r="AI765" s="147">
        <f>IF(X765="","",X765*IFERROR(INDEX(Lists!$M$2:$M$12,MATCH(C765,Lists!$I$2:$I$12,0)),1)/Lists!$Q$2)</f>
        <v/>
      </c>
      <c r="AJ765" s="147">
        <f>IF(Y765="","",Y765*IFERROR(INDEX(Lists!$M$2:$M$12,MATCH(C765,Lists!$I$2:$I$12,0)),1)/Lists!$Q$2)</f>
        <v/>
      </c>
      <c r="AK765" s="105" t="n"/>
      <c r="AL765" s="105" t="n"/>
      <c r="AM765" s="105" t="n"/>
      <c r="AN765" s="105" t="n"/>
      <c r="AO765" s="106" t="n"/>
    </row>
    <row r="766" ht="18" customHeight="1" s="74">
      <c r="A766" s="147">
        <f>IF(OR(F766="",C766="",D766=""),"",IFERROR(INDEX(Lists!$J$2:$J$12,MATCH(C766,Lists!$I$2:$I$12,0)),"XX")&amp;"-"&amp;D766&amp;"-"&amp;TEXT(SUMPRODUCT(($C$2:C766=C766)*($D$2:D766=D766)),"0000"))</f>
        <v/>
      </c>
      <c r="B766" s="152" t="n"/>
      <c r="C766" s="152" t="n"/>
      <c r="D766" s="152" t="n"/>
      <c r="E766" s="150" t="n"/>
      <c r="F766" s="152" t="n"/>
      <c r="G766" s="152" t="n"/>
      <c r="H766" s="152" t="n"/>
      <c r="I766" s="152" t="n"/>
      <c r="J766" s="150" t="n"/>
      <c r="K766" s="150" t="n"/>
      <c r="L766" s="150" t="n"/>
      <c r="M766" s="152" t="n"/>
      <c r="N766" s="150" t="n"/>
      <c r="O766" s="150" t="n"/>
      <c r="P766" s="150" t="n"/>
      <c r="Q766" s="151" t="n"/>
      <c r="R766" s="150" t="n"/>
      <c r="S766" s="150" t="n"/>
      <c r="T766" s="150" t="n"/>
      <c r="U766" s="152" t="n"/>
      <c r="V766" s="150" t="n"/>
      <c r="W766" s="150" t="n"/>
      <c r="X766" s="150" t="n"/>
      <c r="Y766" s="150" t="n"/>
      <c r="Z766" s="150" t="n"/>
      <c r="AA766" s="150" t="n"/>
      <c r="AB766" s="150" t="n"/>
      <c r="AC766" s="150" t="n"/>
      <c r="AD766" s="150" t="n"/>
      <c r="AE766" s="150" t="n"/>
      <c r="AF766" s="150" t="n"/>
      <c r="AG766" s="147">
        <f>IF(OR(C766="",G766="",G766=0),"",IFERROR(INDEX(Lists!$K$2:$K$12,MATCH(C766,Lists!$I$2:$I$12,0)),"AUD"))</f>
        <v/>
      </c>
      <c r="AH766" s="147">
        <f>IF(OR(G766="",G766=0),"",IF(G766&lt;1,TEXT(G766*100,"0")&amp;IFERROR(INDEX(Lists!$U$2:$U$12,MATCH(C766,Lists!$I$2:$I$12,0)),"c"),IFERROR(INDEX(Lists!$L$2:$L$12,MATCH(C766,Lists!$I$2:$I$12,0)),"$")&amp;IF(G766=INT(G766),TEXT(G766,"0"),TEXT(G766,"0.00")))&amp;" "&amp;AG766)</f>
        <v/>
      </c>
      <c r="AI766" s="147">
        <f>IF(X766="","",X766*IFERROR(INDEX(Lists!$M$2:$M$12,MATCH(C766,Lists!$I$2:$I$12,0)),1)/Lists!$Q$2)</f>
        <v/>
      </c>
      <c r="AJ766" s="147">
        <f>IF(Y766="","",Y766*IFERROR(INDEX(Lists!$M$2:$M$12,MATCH(C766,Lists!$I$2:$I$12,0)),1)/Lists!$Q$2)</f>
        <v/>
      </c>
      <c r="AK766" s="105" t="n"/>
      <c r="AL766" s="105" t="n"/>
      <c r="AM766" s="105" t="n"/>
      <c r="AN766" s="105" t="n"/>
      <c r="AO766" s="106" t="n"/>
    </row>
    <row r="767" ht="18" customHeight="1" s="74">
      <c r="A767" s="147">
        <f>IF(OR(F767="",C767="",D767=""),"",IFERROR(INDEX(Lists!$J$2:$J$12,MATCH(C767,Lists!$I$2:$I$12,0)),"XX")&amp;"-"&amp;D767&amp;"-"&amp;TEXT(SUMPRODUCT(($C$2:C767=C767)*($D$2:D767=D767)),"0000"))</f>
        <v/>
      </c>
      <c r="B767" s="152" t="n"/>
      <c r="C767" s="152" t="n"/>
      <c r="D767" s="152" t="n"/>
      <c r="E767" s="150" t="n"/>
      <c r="F767" s="152" t="n"/>
      <c r="G767" s="152" t="n"/>
      <c r="H767" s="152" t="n"/>
      <c r="I767" s="152" t="n"/>
      <c r="J767" s="150" t="n"/>
      <c r="K767" s="150" t="n"/>
      <c r="L767" s="150" t="n"/>
      <c r="M767" s="152" t="n"/>
      <c r="N767" s="150" t="n"/>
      <c r="O767" s="150" t="n"/>
      <c r="P767" s="150" t="n"/>
      <c r="Q767" s="151" t="n"/>
      <c r="R767" s="150" t="n"/>
      <c r="S767" s="150" t="n"/>
      <c r="T767" s="150" t="n"/>
      <c r="U767" s="152" t="n"/>
      <c r="V767" s="150" t="n"/>
      <c r="W767" s="150" t="n"/>
      <c r="X767" s="150" t="n"/>
      <c r="Y767" s="150" t="n"/>
      <c r="Z767" s="150" t="n"/>
      <c r="AA767" s="150" t="n"/>
      <c r="AB767" s="150" t="n"/>
      <c r="AC767" s="150" t="n"/>
      <c r="AD767" s="150" t="n"/>
      <c r="AE767" s="150" t="n"/>
      <c r="AF767" s="150" t="n"/>
      <c r="AG767" s="147">
        <f>IF(OR(C767="",G767="",G767=0),"",IFERROR(INDEX(Lists!$K$2:$K$12,MATCH(C767,Lists!$I$2:$I$12,0)),"AUD"))</f>
        <v/>
      </c>
      <c r="AH767" s="147">
        <f>IF(OR(G767="",G767=0),"",IF(G767&lt;1,TEXT(G767*100,"0")&amp;IFERROR(INDEX(Lists!$U$2:$U$12,MATCH(C767,Lists!$I$2:$I$12,0)),"c"),IFERROR(INDEX(Lists!$L$2:$L$12,MATCH(C767,Lists!$I$2:$I$12,0)),"$")&amp;IF(G767=INT(G767),TEXT(G767,"0"),TEXT(G767,"0.00")))&amp;" "&amp;AG767)</f>
        <v/>
      </c>
      <c r="AI767" s="147">
        <f>IF(X767="","",X767*IFERROR(INDEX(Lists!$M$2:$M$12,MATCH(C767,Lists!$I$2:$I$12,0)),1)/Lists!$Q$2)</f>
        <v/>
      </c>
      <c r="AJ767" s="147">
        <f>IF(Y767="","",Y767*IFERROR(INDEX(Lists!$M$2:$M$12,MATCH(C767,Lists!$I$2:$I$12,0)),1)/Lists!$Q$2)</f>
        <v/>
      </c>
      <c r="AK767" s="105" t="n"/>
      <c r="AL767" s="105" t="n"/>
      <c r="AM767" s="105" t="n"/>
      <c r="AN767" s="105" t="n"/>
      <c r="AO767" s="106" t="n"/>
    </row>
    <row r="768" ht="18" customHeight="1" s="74">
      <c r="A768" s="147">
        <f>IF(OR(F768="",C768="",D768=""),"",IFERROR(INDEX(Lists!$J$2:$J$12,MATCH(C768,Lists!$I$2:$I$12,0)),"XX")&amp;"-"&amp;D768&amp;"-"&amp;TEXT(SUMPRODUCT(($C$2:C768=C768)*($D$2:D768=D768)),"0000"))</f>
        <v/>
      </c>
      <c r="B768" s="152" t="n"/>
      <c r="C768" s="152" t="n"/>
      <c r="D768" s="152" t="n"/>
      <c r="E768" s="150" t="n"/>
      <c r="F768" s="152" t="n"/>
      <c r="G768" s="152" t="n"/>
      <c r="H768" s="152" t="n"/>
      <c r="I768" s="152" t="n"/>
      <c r="J768" s="150" t="n"/>
      <c r="K768" s="150" t="n"/>
      <c r="L768" s="150" t="n"/>
      <c r="M768" s="152" t="n"/>
      <c r="N768" s="150" t="n"/>
      <c r="O768" s="150" t="n"/>
      <c r="P768" s="150" t="n"/>
      <c r="Q768" s="151" t="n"/>
      <c r="R768" s="150" t="n"/>
      <c r="S768" s="150" t="n"/>
      <c r="T768" s="150" t="n"/>
      <c r="U768" s="152" t="n"/>
      <c r="V768" s="150" t="n"/>
      <c r="W768" s="150" t="n"/>
      <c r="X768" s="150" t="n"/>
      <c r="Y768" s="150" t="n"/>
      <c r="Z768" s="150" t="n"/>
      <c r="AA768" s="150" t="n"/>
      <c r="AB768" s="150" t="n"/>
      <c r="AC768" s="150" t="n"/>
      <c r="AD768" s="150" t="n"/>
      <c r="AE768" s="150" t="n"/>
      <c r="AF768" s="150" t="n"/>
      <c r="AG768" s="147">
        <f>IF(OR(C768="",G768="",G768=0),"",IFERROR(INDEX(Lists!$K$2:$K$12,MATCH(C768,Lists!$I$2:$I$12,0)),"AUD"))</f>
        <v/>
      </c>
      <c r="AH768" s="147">
        <f>IF(OR(G768="",G768=0),"",IF(G768&lt;1,TEXT(G768*100,"0")&amp;IFERROR(INDEX(Lists!$U$2:$U$12,MATCH(C768,Lists!$I$2:$I$12,0)),"c"),IFERROR(INDEX(Lists!$L$2:$L$12,MATCH(C768,Lists!$I$2:$I$12,0)),"$")&amp;IF(G768=INT(G768),TEXT(G768,"0"),TEXT(G768,"0.00")))&amp;" "&amp;AG768)</f>
        <v/>
      </c>
      <c r="AI768" s="147">
        <f>IF(X768="","",X768*IFERROR(INDEX(Lists!$M$2:$M$12,MATCH(C768,Lists!$I$2:$I$12,0)),1)/Lists!$Q$2)</f>
        <v/>
      </c>
      <c r="AJ768" s="147">
        <f>IF(Y768="","",Y768*IFERROR(INDEX(Lists!$M$2:$M$12,MATCH(C768,Lists!$I$2:$I$12,0)),1)/Lists!$Q$2)</f>
        <v/>
      </c>
      <c r="AK768" s="105" t="n"/>
      <c r="AL768" s="105" t="n"/>
      <c r="AM768" s="105" t="n"/>
      <c r="AN768" s="105" t="n"/>
      <c r="AO768" s="106" t="n"/>
    </row>
    <row r="769" ht="18" customHeight="1" s="74">
      <c r="A769" s="147">
        <f>IF(OR(F769="",C769="",D769=""),"",IFERROR(INDEX(Lists!$J$2:$J$12,MATCH(C769,Lists!$I$2:$I$12,0)),"XX")&amp;"-"&amp;D769&amp;"-"&amp;TEXT(SUMPRODUCT(($C$2:C769=C769)*($D$2:D769=D769)),"0000"))</f>
        <v/>
      </c>
      <c r="B769" s="152" t="n"/>
      <c r="C769" s="152" t="n"/>
      <c r="D769" s="152" t="n"/>
      <c r="E769" s="150" t="n"/>
      <c r="F769" s="152" t="n"/>
      <c r="G769" s="152" t="n"/>
      <c r="H769" s="152" t="n"/>
      <c r="I769" s="152" t="n"/>
      <c r="J769" s="150" t="n"/>
      <c r="K769" s="150" t="n"/>
      <c r="L769" s="150" t="n"/>
      <c r="M769" s="152" t="n"/>
      <c r="N769" s="150" t="n"/>
      <c r="O769" s="150" t="n"/>
      <c r="P769" s="150" t="n"/>
      <c r="Q769" s="151" t="n"/>
      <c r="R769" s="150" t="n"/>
      <c r="S769" s="150" t="n"/>
      <c r="T769" s="150" t="n"/>
      <c r="U769" s="152" t="n"/>
      <c r="V769" s="150" t="n"/>
      <c r="W769" s="150" t="n"/>
      <c r="X769" s="150" t="n"/>
      <c r="Y769" s="150" t="n"/>
      <c r="Z769" s="150" t="n"/>
      <c r="AA769" s="150" t="n"/>
      <c r="AB769" s="150" t="n"/>
      <c r="AC769" s="150" t="n"/>
      <c r="AD769" s="150" t="n"/>
      <c r="AE769" s="150" t="n"/>
      <c r="AF769" s="150" t="n"/>
      <c r="AG769" s="147">
        <f>IF(OR(C769="",G769="",G769=0),"",IFERROR(INDEX(Lists!$K$2:$K$12,MATCH(C769,Lists!$I$2:$I$12,0)),"AUD"))</f>
        <v/>
      </c>
      <c r="AH769" s="147">
        <f>IF(OR(G769="",G769=0),"",IF(G769&lt;1,TEXT(G769*100,"0")&amp;IFERROR(INDEX(Lists!$U$2:$U$12,MATCH(C769,Lists!$I$2:$I$12,0)),"c"),IFERROR(INDEX(Lists!$L$2:$L$12,MATCH(C769,Lists!$I$2:$I$12,0)),"$")&amp;IF(G769=INT(G769),TEXT(G769,"0"),TEXT(G769,"0.00")))&amp;" "&amp;AG769)</f>
        <v/>
      </c>
      <c r="AI769" s="147">
        <f>IF(X769="","",X769*IFERROR(INDEX(Lists!$M$2:$M$12,MATCH(C769,Lists!$I$2:$I$12,0)),1)/Lists!$Q$2)</f>
        <v/>
      </c>
      <c r="AJ769" s="147">
        <f>IF(Y769="","",Y769*IFERROR(INDEX(Lists!$M$2:$M$12,MATCH(C769,Lists!$I$2:$I$12,0)),1)/Lists!$Q$2)</f>
        <v/>
      </c>
      <c r="AK769" s="105" t="n"/>
      <c r="AL769" s="105" t="n"/>
      <c r="AM769" s="105" t="n"/>
      <c r="AN769" s="105" t="n"/>
      <c r="AO769" s="106" t="n"/>
    </row>
    <row r="770" ht="18" customHeight="1" s="74">
      <c r="A770" s="147">
        <f>IF(OR(F770="",C770="",D770=""),"",IFERROR(INDEX(Lists!$J$2:$J$12,MATCH(C770,Lists!$I$2:$I$12,0)),"XX")&amp;"-"&amp;D770&amp;"-"&amp;TEXT(SUMPRODUCT(($C$2:C770=C770)*($D$2:D770=D770)),"0000"))</f>
        <v/>
      </c>
      <c r="B770" s="152" t="n"/>
      <c r="C770" s="152" t="n"/>
      <c r="D770" s="152" t="n"/>
      <c r="E770" s="150" t="n"/>
      <c r="F770" s="152" t="n"/>
      <c r="G770" s="152" t="n"/>
      <c r="H770" s="152" t="n"/>
      <c r="I770" s="152" t="n"/>
      <c r="J770" s="150" t="n"/>
      <c r="K770" s="150" t="n"/>
      <c r="L770" s="150" t="n"/>
      <c r="M770" s="152" t="n"/>
      <c r="N770" s="150" t="n"/>
      <c r="O770" s="150" t="n"/>
      <c r="P770" s="150" t="n"/>
      <c r="Q770" s="151" t="n"/>
      <c r="R770" s="150" t="n"/>
      <c r="S770" s="150" t="n"/>
      <c r="T770" s="150" t="n"/>
      <c r="U770" s="152" t="n"/>
      <c r="V770" s="150" t="n"/>
      <c r="W770" s="150" t="n"/>
      <c r="X770" s="150" t="n"/>
      <c r="Y770" s="150" t="n"/>
      <c r="Z770" s="150" t="n"/>
      <c r="AA770" s="150" t="n"/>
      <c r="AB770" s="150" t="n"/>
      <c r="AC770" s="150" t="n"/>
      <c r="AD770" s="150" t="n"/>
      <c r="AE770" s="150" t="n"/>
      <c r="AF770" s="150" t="n"/>
      <c r="AG770" s="147">
        <f>IF(OR(C770="",G770="",G770=0),"",IFERROR(INDEX(Lists!$K$2:$K$12,MATCH(C770,Lists!$I$2:$I$12,0)),"AUD"))</f>
        <v/>
      </c>
      <c r="AH770" s="147">
        <f>IF(OR(G770="",G770=0),"",IF(G770&lt;1,TEXT(G770*100,"0")&amp;IFERROR(INDEX(Lists!$U$2:$U$12,MATCH(C770,Lists!$I$2:$I$12,0)),"c"),IFERROR(INDEX(Lists!$L$2:$L$12,MATCH(C770,Lists!$I$2:$I$12,0)),"$")&amp;IF(G770=INT(G770),TEXT(G770,"0"),TEXT(G770,"0.00")))&amp;" "&amp;AG770)</f>
        <v/>
      </c>
      <c r="AI770" s="147">
        <f>IF(X770="","",X770*IFERROR(INDEX(Lists!$M$2:$M$12,MATCH(C770,Lists!$I$2:$I$12,0)),1)/Lists!$Q$2)</f>
        <v/>
      </c>
      <c r="AJ770" s="147">
        <f>IF(Y770="","",Y770*IFERROR(INDEX(Lists!$M$2:$M$12,MATCH(C770,Lists!$I$2:$I$12,0)),1)/Lists!$Q$2)</f>
        <v/>
      </c>
      <c r="AK770" s="105" t="n"/>
      <c r="AL770" s="105" t="n"/>
      <c r="AM770" s="105" t="n"/>
      <c r="AN770" s="105" t="n"/>
      <c r="AO770" s="106" t="n"/>
    </row>
    <row r="771" ht="18" customHeight="1" s="74">
      <c r="A771" s="147">
        <f>IF(OR(F771="",C771="",D771=""),"",IFERROR(INDEX(Lists!$J$2:$J$12,MATCH(C771,Lists!$I$2:$I$12,0)),"XX")&amp;"-"&amp;D771&amp;"-"&amp;TEXT(SUMPRODUCT(($C$2:C771=C771)*($D$2:D771=D771)),"0000"))</f>
        <v/>
      </c>
      <c r="B771" s="152" t="n"/>
      <c r="C771" s="152" t="n"/>
      <c r="D771" s="152" t="n"/>
      <c r="E771" s="150" t="n"/>
      <c r="F771" s="152" t="n"/>
      <c r="G771" s="152" t="n"/>
      <c r="H771" s="152" t="n"/>
      <c r="I771" s="152" t="n"/>
      <c r="J771" s="150" t="n"/>
      <c r="K771" s="150" t="n"/>
      <c r="L771" s="150" t="n"/>
      <c r="M771" s="152" t="n"/>
      <c r="N771" s="150" t="n"/>
      <c r="O771" s="150" t="n"/>
      <c r="P771" s="150" t="n"/>
      <c r="Q771" s="151" t="n"/>
      <c r="R771" s="150" t="n"/>
      <c r="S771" s="150" t="n"/>
      <c r="T771" s="150" t="n"/>
      <c r="U771" s="152" t="n"/>
      <c r="V771" s="150" t="n"/>
      <c r="W771" s="150" t="n"/>
      <c r="X771" s="150" t="n"/>
      <c r="Y771" s="150" t="n"/>
      <c r="Z771" s="150" t="n"/>
      <c r="AA771" s="150" t="n"/>
      <c r="AB771" s="150" t="n"/>
      <c r="AC771" s="150" t="n"/>
      <c r="AD771" s="150" t="n"/>
      <c r="AE771" s="150" t="n"/>
      <c r="AF771" s="150" t="n"/>
      <c r="AG771" s="147">
        <f>IF(OR(C771="",G771="",G771=0),"",IFERROR(INDEX(Lists!$K$2:$K$12,MATCH(C771,Lists!$I$2:$I$12,0)),"AUD"))</f>
        <v/>
      </c>
      <c r="AH771" s="147">
        <f>IF(OR(G771="",G771=0),"",IF(G771&lt;1,TEXT(G771*100,"0")&amp;IFERROR(INDEX(Lists!$U$2:$U$12,MATCH(C771,Lists!$I$2:$I$12,0)),"c"),IFERROR(INDEX(Lists!$L$2:$L$12,MATCH(C771,Lists!$I$2:$I$12,0)),"$")&amp;IF(G771=INT(G771),TEXT(G771,"0"),TEXT(G771,"0.00")))&amp;" "&amp;AG771)</f>
        <v/>
      </c>
      <c r="AI771" s="147">
        <f>IF(X771="","",X771*IFERROR(INDEX(Lists!$M$2:$M$12,MATCH(C771,Lists!$I$2:$I$12,0)),1)/Lists!$Q$2)</f>
        <v/>
      </c>
      <c r="AJ771" s="147">
        <f>IF(Y771="","",Y771*IFERROR(INDEX(Lists!$M$2:$M$12,MATCH(C771,Lists!$I$2:$I$12,0)),1)/Lists!$Q$2)</f>
        <v/>
      </c>
      <c r="AK771" s="105" t="n"/>
      <c r="AL771" s="105" t="n"/>
      <c r="AM771" s="105" t="n"/>
      <c r="AN771" s="105" t="n"/>
      <c r="AO771" s="106" t="n"/>
    </row>
    <row r="772" ht="18" customHeight="1" s="74">
      <c r="A772" s="147">
        <f>IF(OR(F772="",C772="",D772=""),"",IFERROR(INDEX(Lists!$J$2:$J$12,MATCH(C772,Lists!$I$2:$I$12,0)),"XX")&amp;"-"&amp;D772&amp;"-"&amp;TEXT(SUMPRODUCT(($C$2:C772=C772)*($D$2:D772=D772)),"0000"))</f>
        <v/>
      </c>
      <c r="B772" s="152" t="n"/>
      <c r="C772" s="152" t="n"/>
      <c r="D772" s="152" t="n"/>
      <c r="E772" s="150" t="n"/>
      <c r="F772" s="152" t="n"/>
      <c r="G772" s="152" t="n"/>
      <c r="H772" s="152" t="n"/>
      <c r="I772" s="152" t="n"/>
      <c r="J772" s="150" t="n"/>
      <c r="K772" s="150" t="n"/>
      <c r="L772" s="150" t="n"/>
      <c r="M772" s="152" t="n"/>
      <c r="N772" s="150" t="n"/>
      <c r="O772" s="150" t="n"/>
      <c r="P772" s="150" t="n"/>
      <c r="Q772" s="151" t="n"/>
      <c r="R772" s="150" t="n"/>
      <c r="S772" s="150" t="n"/>
      <c r="T772" s="150" t="n"/>
      <c r="U772" s="152" t="n"/>
      <c r="V772" s="150" t="n"/>
      <c r="W772" s="150" t="n"/>
      <c r="X772" s="150" t="n"/>
      <c r="Y772" s="150" t="n"/>
      <c r="Z772" s="150" t="n"/>
      <c r="AA772" s="150" t="n"/>
      <c r="AB772" s="150" t="n"/>
      <c r="AC772" s="150" t="n"/>
      <c r="AD772" s="150" t="n"/>
      <c r="AE772" s="150" t="n"/>
      <c r="AF772" s="150" t="n"/>
      <c r="AG772" s="147">
        <f>IF(OR(C772="",G772="",G772=0),"",IFERROR(INDEX(Lists!$K$2:$K$12,MATCH(C772,Lists!$I$2:$I$12,0)),"AUD"))</f>
        <v/>
      </c>
      <c r="AH772" s="147">
        <f>IF(OR(G772="",G772=0),"",IF(G772&lt;1,TEXT(G772*100,"0")&amp;IFERROR(INDEX(Lists!$U$2:$U$12,MATCH(C772,Lists!$I$2:$I$12,0)),"c"),IFERROR(INDEX(Lists!$L$2:$L$12,MATCH(C772,Lists!$I$2:$I$12,0)),"$")&amp;IF(G772=INT(G772),TEXT(G772,"0"),TEXT(G772,"0.00")))&amp;" "&amp;AG772)</f>
        <v/>
      </c>
      <c r="AI772" s="147">
        <f>IF(X772="","",X772*IFERROR(INDEX(Lists!$M$2:$M$12,MATCH(C772,Lists!$I$2:$I$12,0)),1)/Lists!$Q$2)</f>
        <v/>
      </c>
      <c r="AJ772" s="147">
        <f>IF(Y772="","",Y772*IFERROR(INDEX(Lists!$M$2:$M$12,MATCH(C772,Lists!$I$2:$I$12,0)),1)/Lists!$Q$2)</f>
        <v/>
      </c>
      <c r="AK772" s="105" t="n"/>
      <c r="AL772" s="105" t="n"/>
      <c r="AM772" s="105" t="n"/>
      <c r="AN772" s="105" t="n"/>
      <c r="AO772" s="106" t="n"/>
    </row>
    <row r="773" ht="18" customHeight="1" s="74">
      <c r="A773" s="147">
        <f>IF(OR(F773="",C773="",D773=""),"",IFERROR(INDEX(Lists!$J$2:$J$12,MATCH(C773,Lists!$I$2:$I$12,0)),"XX")&amp;"-"&amp;D773&amp;"-"&amp;TEXT(SUMPRODUCT(($C$2:C773=C773)*($D$2:D773=D773)),"0000"))</f>
        <v/>
      </c>
      <c r="B773" s="152" t="n"/>
      <c r="C773" s="152" t="n"/>
      <c r="D773" s="152" t="n"/>
      <c r="E773" s="150" t="n"/>
      <c r="F773" s="152" t="n"/>
      <c r="G773" s="152" t="n"/>
      <c r="H773" s="152" t="n"/>
      <c r="I773" s="152" t="n"/>
      <c r="J773" s="150" t="n"/>
      <c r="K773" s="150" t="n"/>
      <c r="L773" s="150" t="n"/>
      <c r="M773" s="152" t="n"/>
      <c r="N773" s="150" t="n"/>
      <c r="O773" s="150" t="n"/>
      <c r="P773" s="150" t="n"/>
      <c r="Q773" s="151" t="n"/>
      <c r="R773" s="150" t="n"/>
      <c r="S773" s="150" t="n"/>
      <c r="T773" s="150" t="n"/>
      <c r="U773" s="152" t="n"/>
      <c r="V773" s="150" t="n"/>
      <c r="W773" s="150" t="n"/>
      <c r="X773" s="150" t="n"/>
      <c r="Y773" s="150" t="n"/>
      <c r="Z773" s="150" t="n"/>
      <c r="AA773" s="150" t="n"/>
      <c r="AB773" s="150" t="n"/>
      <c r="AC773" s="150" t="n"/>
      <c r="AD773" s="150" t="n"/>
      <c r="AE773" s="150" t="n"/>
      <c r="AF773" s="150" t="n"/>
      <c r="AG773" s="147">
        <f>IF(OR(C773="",G773="",G773=0),"",IFERROR(INDEX(Lists!$K$2:$K$12,MATCH(C773,Lists!$I$2:$I$12,0)),"AUD"))</f>
        <v/>
      </c>
      <c r="AH773" s="147">
        <f>IF(OR(G773="",G773=0),"",IF(G773&lt;1,TEXT(G773*100,"0")&amp;IFERROR(INDEX(Lists!$U$2:$U$12,MATCH(C773,Lists!$I$2:$I$12,0)),"c"),IFERROR(INDEX(Lists!$L$2:$L$12,MATCH(C773,Lists!$I$2:$I$12,0)),"$")&amp;IF(G773=INT(G773),TEXT(G773,"0"),TEXT(G773,"0.00")))&amp;" "&amp;AG773)</f>
        <v/>
      </c>
      <c r="AI773" s="147">
        <f>IF(X773="","",X773*IFERROR(INDEX(Lists!$M$2:$M$12,MATCH(C773,Lists!$I$2:$I$12,0)),1)/Lists!$Q$2)</f>
        <v/>
      </c>
      <c r="AJ773" s="147">
        <f>IF(Y773="","",Y773*IFERROR(INDEX(Lists!$M$2:$M$12,MATCH(C773,Lists!$I$2:$I$12,0)),1)/Lists!$Q$2)</f>
        <v/>
      </c>
      <c r="AK773" s="105" t="n"/>
      <c r="AL773" s="105" t="n"/>
      <c r="AM773" s="105" t="n"/>
      <c r="AN773" s="105" t="n"/>
      <c r="AO773" s="106" t="n"/>
    </row>
    <row r="774" ht="18" customHeight="1" s="74">
      <c r="A774" s="147">
        <f>IF(OR(F774="",C774="",D774=""),"",IFERROR(INDEX(Lists!$J$2:$J$12,MATCH(C774,Lists!$I$2:$I$12,0)),"XX")&amp;"-"&amp;D774&amp;"-"&amp;TEXT(SUMPRODUCT(($C$2:C774=C774)*($D$2:D774=D774)),"0000"))</f>
        <v/>
      </c>
      <c r="B774" s="152" t="n"/>
      <c r="C774" s="152" t="n"/>
      <c r="D774" s="152" t="n"/>
      <c r="E774" s="150" t="n"/>
      <c r="F774" s="152" t="n"/>
      <c r="G774" s="152" t="n"/>
      <c r="H774" s="152" t="n"/>
      <c r="I774" s="152" t="n"/>
      <c r="J774" s="150" t="n"/>
      <c r="K774" s="150" t="n"/>
      <c r="L774" s="150" t="n"/>
      <c r="M774" s="152" t="n"/>
      <c r="N774" s="150" t="n"/>
      <c r="O774" s="150" t="n"/>
      <c r="P774" s="150" t="n"/>
      <c r="Q774" s="151" t="n"/>
      <c r="R774" s="150" t="n"/>
      <c r="S774" s="150" t="n"/>
      <c r="T774" s="150" t="n"/>
      <c r="U774" s="152" t="n"/>
      <c r="V774" s="150" t="n"/>
      <c r="W774" s="150" t="n"/>
      <c r="X774" s="150" t="n"/>
      <c r="Y774" s="150" t="n"/>
      <c r="Z774" s="150" t="n"/>
      <c r="AA774" s="150" t="n"/>
      <c r="AB774" s="150" t="n"/>
      <c r="AC774" s="150" t="n"/>
      <c r="AD774" s="150" t="n"/>
      <c r="AE774" s="150" t="n"/>
      <c r="AF774" s="150" t="n"/>
      <c r="AG774" s="147">
        <f>IF(OR(C774="",G774="",G774=0),"",IFERROR(INDEX(Lists!$K$2:$K$12,MATCH(C774,Lists!$I$2:$I$12,0)),"AUD"))</f>
        <v/>
      </c>
      <c r="AH774" s="147">
        <f>IF(OR(G774="",G774=0),"",IF(G774&lt;1,TEXT(G774*100,"0")&amp;IFERROR(INDEX(Lists!$U$2:$U$12,MATCH(C774,Lists!$I$2:$I$12,0)),"c"),IFERROR(INDEX(Lists!$L$2:$L$12,MATCH(C774,Lists!$I$2:$I$12,0)),"$")&amp;IF(G774=INT(G774),TEXT(G774,"0"),TEXT(G774,"0.00")))&amp;" "&amp;AG774)</f>
        <v/>
      </c>
      <c r="AI774" s="147">
        <f>IF(X774="","",X774*IFERROR(INDEX(Lists!$M$2:$M$12,MATCH(C774,Lists!$I$2:$I$12,0)),1)/Lists!$Q$2)</f>
        <v/>
      </c>
      <c r="AJ774" s="147">
        <f>IF(Y774="","",Y774*IFERROR(INDEX(Lists!$M$2:$M$12,MATCH(C774,Lists!$I$2:$I$12,0)),1)/Lists!$Q$2)</f>
        <v/>
      </c>
      <c r="AK774" s="105" t="n"/>
      <c r="AL774" s="105" t="n"/>
      <c r="AM774" s="105" t="n"/>
      <c r="AN774" s="105" t="n"/>
      <c r="AO774" s="106" t="n"/>
    </row>
    <row r="775" ht="18" customHeight="1" s="74">
      <c r="A775" s="147">
        <f>IF(OR(F775="",C775="",D775=""),"",IFERROR(INDEX(Lists!$J$2:$J$12,MATCH(C775,Lists!$I$2:$I$12,0)),"XX")&amp;"-"&amp;D775&amp;"-"&amp;TEXT(SUMPRODUCT(($C$2:C775=C775)*($D$2:D775=D775)),"0000"))</f>
        <v/>
      </c>
      <c r="B775" s="152" t="n"/>
      <c r="C775" s="152" t="n"/>
      <c r="D775" s="152" t="n"/>
      <c r="E775" s="150" t="n"/>
      <c r="F775" s="152" t="n"/>
      <c r="G775" s="152" t="n"/>
      <c r="H775" s="152" t="n"/>
      <c r="I775" s="152" t="n"/>
      <c r="J775" s="150" t="n"/>
      <c r="K775" s="150" t="n"/>
      <c r="L775" s="150" t="n"/>
      <c r="M775" s="152" t="n"/>
      <c r="N775" s="150" t="n"/>
      <c r="O775" s="150" t="n"/>
      <c r="P775" s="150" t="n"/>
      <c r="Q775" s="151" t="n"/>
      <c r="R775" s="150" t="n"/>
      <c r="S775" s="150" t="n"/>
      <c r="T775" s="150" t="n"/>
      <c r="U775" s="152" t="n"/>
      <c r="V775" s="150" t="n"/>
      <c r="W775" s="150" t="n"/>
      <c r="X775" s="150" t="n"/>
      <c r="Y775" s="150" t="n"/>
      <c r="Z775" s="150" t="n"/>
      <c r="AA775" s="150" t="n"/>
      <c r="AB775" s="150" t="n"/>
      <c r="AC775" s="150" t="n"/>
      <c r="AD775" s="150" t="n"/>
      <c r="AE775" s="150" t="n"/>
      <c r="AF775" s="150" t="n"/>
      <c r="AG775" s="147">
        <f>IF(OR(C775="",G775="",G775=0),"",IFERROR(INDEX(Lists!$K$2:$K$12,MATCH(C775,Lists!$I$2:$I$12,0)),"AUD"))</f>
        <v/>
      </c>
      <c r="AH775" s="147">
        <f>IF(OR(G775="",G775=0),"",IF(G775&lt;1,TEXT(G775*100,"0")&amp;IFERROR(INDEX(Lists!$U$2:$U$12,MATCH(C775,Lists!$I$2:$I$12,0)),"c"),IFERROR(INDEX(Lists!$L$2:$L$12,MATCH(C775,Lists!$I$2:$I$12,0)),"$")&amp;IF(G775=INT(G775),TEXT(G775,"0"),TEXT(G775,"0.00")))&amp;" "&amp;AG775)</f>
        <v/>
      </c>
      <c r="AI775" s="147">
        <f>IF(X775="","",X775*IFERROR(INDEX(Lists!$M$2:$M$12,MATCH(C775,Lists!$I$2:$I$12,0)),1)/Lists!$Q$2)</f>
        <v/>
      </c>
      <c r="AJ775" s="147">
        <f>IF(Y775="","",Y775*IFERROR(INDEX(Lists!$M$2:$M$12,MATCH(C775,Lists!$I$2:$I$12,0)),1)/Lists!$Q$2)</f>
        <v/>
      </c>
      <c r="AK775" s="105" t="n"/>
      <c r="AL775" s="105" t="n"/>
      <c r="AM775" s="105" t="n"/>
      <c r="AN775" s="105" t="n"/>
      <c r="AO775" s="106" t="n"/>
    </row>
    <row r="776" ht="18" customHeight="1" s="74">
      <c r="A776" s="147">
        <f>IF(OR(F776="",C776="",D776=""),"",IFERROR(INDEX(Lists!$J$2:$J$12,MATCH(C776,Lists!$I$2:$I$12,0)),"XX")&amp;"-"&amp;D776&amp;"-"&amp;TEXT(SUMPRODUCT(($C$2:C776=C776)*($D$2:D776=D776)),"0000"))</f>
        <v/>
      </c>
      <c r="B776" s="152" t="n"/>
      <c r="C776" s="152" t="n"/>
      <c r="D776" s="152" t="n"/>
      <c r="E776" s="150" t="n"/>
      <c r="F776" s="152" t="n"/>
      <c r="G776" s="152" t="n"/>
      <c r="H776" s="152" t="n"/>
      <c r="I776" s="152" t="n"/>
      <c r="J776" s="150" t="n"/>
      <c r="K776" s="150" t="n"/>
      <c r="L776" s="150" t="n"/>
      <c r="M776" s="152" t="n"/>
      <c r="N776" s="150" t="n"/>
      <c r="O776" s="150" t="n"/>
      <c r="P776" s="150" t="n"/>
      <c r="Q776" s="151" t="n"/>
      <c r="R776" s="150" t="n"/>
      <c r="S776" s="150" t="n"/>
      <c r="T776" s="150" t="n"/>
      <c r="U776" s="152" t="n"/>
      <c r="V776" s="150" t="n"/>
      <c r="W776" s="150" t="n"/>
      <c r="X776" s="150" t="n"/>
      <c r="Y776" s="150" t="n"/>
      <c r="Z776" s="150" t="n"/>
      <c r="AA776" s="150" t="n"/>
      <c r="AB776" s="150" t="n"/>
      <c r="AC776" s="150" t="n"/>
      <c r="AD776" s="150" t="n"/>
      <c r="AE776" s="150" t="n"/>
      <c r="AF776" s="150" t="n"/>
      <c r="AG776" s="147">
        <f>IF(OR(C776="",G776="",G776=0),"",IFERROR(INDEX(Lists!$K$2:$K$12,MATCH(C776,Lists!$I$2:$I$12,0)),"AUD"))</f>
        <v/>
      </c>
      <c r="AH776" s="147">
        <f>IF(OR(G776="",G776=0),"",IF(G776&lt;1,TEXT(G776*100,"0")&amp;IFERROR(INDEX(Lists!$U$2:$U$12,MATCH(C776,Lists!$I$2:$I$12,0)),"c"),IFERROR(INDEX(Lists!$L$2:$L$12,MATCH(C776,Lists!$I$2:$I$12,0)),"$")&amp;IF(G776=INT(G776),TEXT(G776,"0"),TEXT(G776,"0.00")))&amp;" "&amp;AG776)</f>
        <v/>
      </c>
      <c r="AI776" s="147">
        <f>IF(X776="","",X776*IFERROR(INDEX(Lists!$M$2:$M$12,MATCH(C776,Lists!$I$2:$I$12,0)),1)/Lists!$Q$2)</f>
        <v/>
      </c>
      <c r="AJ776" s="147">
        <f>IF(Y776="","",Y776*IFERROR(INDEX(Lists!$M$2:$M$12,MATCH(C776,Lists!$I$2:$I$12,0)),1)/Lists!$Q$2)</f>
        <v/>
      </c>
      <c r="AK776" s="105" t="n"/>
      <c r="AL776" s="105" t="n"/>
      <c r="AM776" s="105" t="n"/>
      <c r="AN776" s="105" t="n"/>
      <c r="AO776" s="106" t="n"/>
    </row>
    <row r="777" ht="18" customHeight="1" s="74">
      <c r="A777" s="147">
        <f>IF(OR(F777="",C777="",D777=""),"",IFERROR(INDEX(Lists!$J$2:$J$12,MATCH(C777,Lists!$I$2:$I$12,0)),"XX")&amp;"-"&amp;D777&amp;"-"&amp;TEXT(SUMPRODUCT(($C$2:C777=C777)*($D$2:D777=D777)),"0000"))</f>
        <v/>
      </c>
      <c r="B777" s="152" t="n"/>
      <c r="C777" s="152" t="n"/>
      <c r="D777" s="152" t="n"/>
      <c r="E777" s="150" t="n"/>
      <c r="F777" s="152" t="n"/>
      <c r="G777" s="152" t="n"/>
      <c r="H777" s="152" t="n"/>
      <c r="I777" s="152" t="n"/>
      <c r="J777" s="150" t="n"/>
      <c r="K777" s="150" t="n"/>
      <c r="L777" s="150" t="n"/>
      <c r="M777" s="152" t="n"/>
      <c r="N777" s="150" t="n"/>
      <c r="O777" s="150" t="n"/>
      <c r="P777" s="150" t="n"/>
      <c r="Q777" s="151" t="n"/>
      <c r="R777" s="150" t="n"/>
      <c r="S777" s="150" t="n"/>
      <c r="T777" s="150" t="n"/>
      <c r="U777" s="152" t="n"/>
      <c r="V777" s="150" t="n"/>
      <c r="W777" s="150" t="n"/>
      <c r="X777" s="150" t="n"/>
      <c r="Y777" s="150" t="n"/>
      <c r="Z777" s="150" t="n"/>
      <c r="AA777" s="150" t="n"/>
      <c r="AB777" s="150" t="n"/>
      <c r="AC777" s="150" t="n"/>
      <c r="AD777" s="150" t="n"/>
      <c r="AE777" s="150" t="n"/>
      <c r="AF777" s="150" t="n"/>
      <c r="AG777" s="147">
        <f>IF(OR(C777="",G777="",G777=0),"",IFERROR(INDEX(Lists!$K$2:$K$12,MATCH(C777,Lists!$I$2:$I$12,0)),"AUD"))</f>
        <v/>
      </c>
      <c r="AH777" s="147">
        <f>IF(OR(G777="",G777=0),"",IF(G777&lt;1,TEXT(G777*100,"0")&amp;IFERROR(INDEX(Lists!$U$2:$U$12,MATCH(C777,Lists!$I$2:$I$12,0)),"c"),IFERROR(INDEX(Lists!$L$2:$L$12,MATCH(C777,Lists!$I$2:$I$12,0)),"$")&amp;IF(G777=INT(G777),TEXT(G777,"0"),TEXT(G777,"0.00")))&amp;" "&amp;AG777)</f>
        <v/>
      </c>
      <c r="AI777" s="147">
        <f>IF(X777="","",X777*IFERROR(INDEX(Lists!$M$2:$M$12,MATCH(C777,Lists!$I$2:$I$12,0)),1)/Lists!$Q$2)</f>
        <v/>
      </c>
      <c r="AJ777" s="147">
        <f>IF(Y777="","",Y777*IFERROR(INDEX(Lists!$M$2:$M$12,MATCH(C777,Lists!$I$2:$I$12,0)),1)/Lists!$Q$2)</f>
        <v/>
      </c>
      <c r="AK777" s="105" t="n"/>
      <c r="AL777" s="105" t="n"/>
      <c r="AM777" s="105" t="n"/>
      <c r="AN777" s="105" t="n"/>
      <c r="AO777" s="106" t="n"/>
    </row>
    <row r="778" ht="18" customHeight="1" s="74">
      <c r="A778" s="147">
        <f>IF(OR(F778="",C778="",D778=""),"",IFERROR(INDEX(Lists!$J$2:$J$12,MATCH(C778,Lists!$I$2:$I$12,0)),"XX")&amp;"-"&amp;D778&amp;"-"&amp;TEXT(SUMPRODUCT(($C$2:C778=C778)*($D$2:D778=D778)),"0000"))</f>
        <v/>
      </c>
      <c r="B778" s="152" t="n"/>
      <c r="C778" s="152" t="n"/>
      <c r="D778" s="152" t="n"/>
      <c r="E778" s="150" t="n"/>
      <c r="F778" s="152" t="n"/>
      <c r="G778" s="152" t="n"/>
      <c r="H778" s="152" t="n"/>
      <c r="I778" s="152" t="n"/>
      <c r="J778" s="150" t="n"/>
      <c r="K778" s="150" t="n"/>
      <c r="L778" s="150" t="n"/>
      <c r="M778" s="152" t="n"/>
      <c r="N778" s="150" t="n"/>
      <c r="O778" s="150" t="n"/>
      <c r="P778" s="150" t="n"/>
      <c r="Q778" s="151" t="n"/>
      <c r="R778" s="150" t="n"/>
      <c r="S778" s="150" t="n"/>
      <c r="T778" s="150" t="n"/>
      <c r="U778" s="152" t="n"/>
      <c r="V778" s="150" t="n"/>
      <c r="W778" s="150" t="n"/>
      <c r="X778" s="150" t="n"/>
      <c r="Y778" s="150" t="n"/>
      <c r="Z778" s="150" t="n"/>
      <c r="AA778" s="150" t="n"/>
      <c r="AB778" s="150" t="n"/>
      <c r="AC778" s="150" t="n"/>
      <c r="AD778" s="150" t="n"/>
      <c r="AE778" s="150" t="n"/>
      <c r="AF778" s="150" t="n"/>
      <c r="AG778" s="147">
        <f>IF(OR(C778="",G778="",G778=0),"",IFERROR(INDEX(Lists!$K$2:$K$12,MATCH(C778,Lists!$I$2:$I$12,0)),"AUD"))</f>
        <v/>
      </c>
      <c r="AH778" s="147">
        <f>IF(OR(G778="",G778=0),"",IF(G778&lt;1,TEXT(G778*100,"0")&amp;IFERROR(INDEX(Lists!$U$2:$U$12,MATCH(C778,Lists!$I$2:$I$12,0)),"c"),IFERROR(INDEX(Lists!$L$2:$L$12,MATCH(C778,Lists!$I$2:$I$12,0)),"$")&amp;IF(G778=INT(G778),TEXT(G778,"0"),TEXT(G778,"0.00")))&amp;" "&amp;AG778)</f>
        <v/>
      </c>
      <c r="AI778" s="147">
        <f>IF(X778="","",X778*IFERROR(INDEX(Lists!$M$2:$M$12,MATCH(C778,Lists!$I$2:$I$12,0)),1)/Lists!$Q$2)</f>
        <v/>
      </c>
      <c r="AJ778" s="147">
        <f>IF(Y778="","",Y778*IFERROR(INDEX(Lists!$M$2:$M$12,MATCH(C778,Lists!$I$2:$I$12,0)),1)/Lists!$Q$2)</f>
        <v/>
      </c>
      <c r="AK778" s="105" t="n"/>
      <c r="AL778" s="105" t="n"/>
      <c r="AM778" s="105" t="n"/>
      <c r="AN778" s="105" t="n"/>
      <c r="AO778" s="106" t="n"/>
    </row>
    <row r="779" ht="18" customHeight="1" s="74">
      <c r="A779" s="147">
        <f>IF(OR(F779="",C779="",D779=""),"",IFERROR(INDEX(Lists!$J$2:$J$12,MATCH(C779,Lists!$I$2:$I$12,0)),"XX")&amp;"-"&amp;D779&amp;"-"&amp;TEXT(SUMPRODUCT(($C$2:C779=C779)*($D$2:D779=D779)),"0000"))</f>
        <v/>
      </c>
      <c r="B779" s="152" t="n"/>
      <c r="C779" s="152" t="n"/>
      <c r="D779" s="152" t="n"/>
      <c r="E779" s="150" t="n"/>
      <c r="F779" s="152" t="n"/>
      <c r="G779" s="152" t="n"/>
      <c r="H779" s="152" t="n"/>
      <c r="I779" s="152" t="n"/>
      <c r="J779" s="150" t="n"/>
      <c r="K779" s="150" t="n"/>
      <c r="L779" s="150" t="n"/>
      <c r="M779" s="152" t="n"/>
      <c r="N779" s="150" t="n"/>
      <c r="O779" s="150" t="n"/>
      <c r="P779" s="150" t="n"/>
      <c r="Q779" s="151" t="n"/>
      <c r="R779" s="150" t="n"/>
      <c r="S779" s="150" t="n"/>
      <c r="T779" s="150" t="n"/>
      <c r="U779" s="152" t="n"/>
      <c r="V779" s="150" t="n"/>
      <c r="W779" s="150" t="n"/>
      <c r="X779" s="150" t="n"/>
      <c r="Y779" s="150" t="n"/>
      <c r="Z779" s="150" t="n"/>
      <c r="AA779" s="150" t="n"/>
      <c r="AB779" s="150" t="n"/>
      <c r="AC779" s="150" t="n"/>
      <c r="AD779" s="150" t="n"/>
      <c r="AE779" s="150" t="n"/>
      <c r="AF779" s="150" t="n"/>
      <c r="AG779" s="147">
        <f>IF(OR(C779="",G779="",G779=0),"",IFERROR(INDEX(Lists!$K$2:$K$12,MATCH(C779,Lists!$I$2:$I$12,0)),"AUD"))</f>
        <v/>
      </c>
      <c r="AH779" s="147">
        <f>IF(OR(G779="",G779=0),"",IF(G779&lt;1,TEXT(G779*100,"0")&amp;IFERROR(INDEX(Lists!$U$2:$U$12,MATCH(C779,Lists!$I$2:$I$12,0)),"c"),IFERROR(INDEX(Lists!$L$2:$L$12,MATCH(C779,Lists!$I$2:$I$12,0)),"$")&amp;IF(G779=INT(G779),TEXT(G779,"0"),TEXT(G779,"0.00")))&amp;" "&amp;AG779)</f>
        <v/>
      </c>
      <c r="AI779" s="147">
        <f>IF(X779="","",X779*IFERROR(INDEX(Lists!$M$2:$M$12,MATCH(C779,Lists!$I$2:$I$12,0)),1)/Lists!$Q$2)</f>
        <v/>
      </c>
      <c r="AJ779" s="147">
        <f>IF(Y779="","",Y779*IFERROR(INDEX(Lists!$M$2:$M$12,MATCH(C779,Lists!$I$2:$I$12,0)),1)/Lists!$Q$2)</f>
        <v/>
      </c>
      <c r="AK779" s="105" t="n"/>
      <c r="AL779" s="105" t="n"/>
      <c r="AM779" s="105" t="n"/>
      <c r="AN779" s="105" t="n"/>
      <c r="AO779" s="106" t="n"/>
    </row>
    <row r="780" ht="18" customHeight="1" s="74">
      <c r="A780" s="147">
        <f>IF(OR(F780="",C780="",D780=""),"",IFERROR(INDEX(Lists!$J$2:$J$12,MATCH(C780,Lists!$I$2:$I$12,0)),"XX")&amp;"-"&amp;D780&amp;"-"&amp;TEXT(SUMPRODUCT(($C$2:C780=C780)*($D$2:D780=D780)),"0000"))</f>
        <v/>
      </c>
      <c r="B780" s="152" t="n"/>
      <c r="C780" s="152" t="n"/>
      <c r="D780" s="152" t="n"/>
      <c r="E780" s="150" t="n"/>
      <c r="F780" s="152" t="n"/>
      <c r="G780" s="152" t="n"/>
      <c r="H780" s="152" t="n"/>
      <c r="I780" s="152" t="n"/>
      <c r="J780" s="150" t="n"/>
      <c r="K780" s="150" t="n"/>
      <c r="L780" s="150" t="n"/>
      <c r="M780" s="152" t="n"/>
      <c r="N780" s="150" t="n"/>
      <c r="O780" s="150" t="n"/>
      <c r="P780" s="150" t="n"/>
      <c r="Q780" s="151" t="n"/>
      <c r="R780" s="150" t="n"/>
      <c r="S780" s="150" t="n"/>
      <c r="T780" s="150" t="n"/>
      <c r="U780" s="152" t="n"/>
      <c r="V780" s="150" t="n"/>
      <c r="W780" s="150" t="n"/>
      <c r="X780" s="150" t="n"/>
      <c r="Y780" s="150" t="n"/>
      <c r="Z780" s="150" t="n"/>
      <c r="AA780" s="150" t="n"/>
      <c r="AB780" s="150" t="n"/>
      <c r="AC780" s="150" t="n"/>
      <c r="AD780" s="150" t="n"/>
      <c r="AE780" s="150" t="n"/>
      <c r="AF780" s="150" t="n"/>
      <c r="AG780" s="147">
        <f>IF(OR(C780="",G780="",G780=0),"",IFERROR(INDEX(Lists!$K$2:$K$12,MATCH(C780,Lists!$I$2:$I$12,0)),"AUD"))</f>
        <v/>
      </c>
      <c r="AH780" s="147">
        <f>IF(OR(G780="",G780=0),"",IF(G780&lt;1,TEXT(G780*100,"0")&amp;IFERROR(INDEX(Lists!$U$2:$U$12,MATCH(C780,Lists!$I$2:$I$12,0)),"c"),IFERROR(INDEX(Lists!$L$2:$L$12,MATCH(C780,Lists!$I$2:$I$12,0)),"$")&amp;IF(G780=INT(G780),TEXT(G780,"0"),TEXT(G780,"0.00")))&amp;" "&amp;AG780)</f>
        <v/>
      </c>
      <c r="AI780" s="147">
        <f>IF(X780="","",X780*IFERROR(INDEX(Lists!$M$2:$M$12,MATCH(C780,Lists!$I$2:$I$12,0)),1)/Lists!$Q$2)</f>
        <v/>
      </c>
      <c r="AJ780" s="147">
        <f>IF(Y780="","",Y780*IFERROR(INDEX(Lists!$M$2:$M$12,MATCH(C780,Lists!$I$2:$I$12,0)),1)/Lists!$Q$2)</f>
        <v/>
      </c>
      <c r="AK780" s="105" t="n"/>
      <c r="AL780" s="105" t="n"/>
      <c r="AM780" s="105" t="n"/>
      <c r="AN780" s="105" t="n"/>
      <c r="AO780" s="106" t="n"/>
    </row>
    <row r="781" ht="18" customHeight="1" s="74">
      <c r="A781" s="147">
        <f>IF(OR(F781="",C781="",D781=""),"",IFERROR(INDEX(Lists!$J$2:$J$12,MATCH(C781,Lists!$I$2:$I$12,0)),"XX")&amp;"-"&amp;D781&amp;"-"&amp;TEXT(SUMPRODUCT(($C$2:C781=C781)*($D$2:D781=D781)),"0000"))</f>
        <v/>
      </c>
      <c r="B781" s="152" t="n"/>
      <c r="C781" s="152" t="n"/>
      <c r="D781" s="152" t="n"/>
      <c r="E781" s="150" t="n"/>
      <c r="F781" s="152" t="n"/>
      <c r="G781" s="152" t="n"/>
      <c r="H781" s="152" t="n"/>
      <c r="I781" s="152" t="n"/>
      <c r="J781" s="150" t="n"/>
      <c r="K781" s="150" t="n"/>
      <c r="L781" s="150" t="n"/>
      <c r="M781" s="152" t="n"/>
      <c r="N781" s="150" t="n"/>
      <c r="O781" s="150" t="n"/>
      <c r="P781" s="150" t="n"/>
      <c r="Q781" s="151" t="n"/>
      <c r="R781" s="150" t="n"/>
      <c r="S781" s="150" t="n"/>
      <c r="T781" s="150" t="n"/>
      <c r="U781" s="152" t="n"/>
      <c r="V781" s="150" t="n"/>
      <c r="W781" s="150" t="n"/>
      <c r="X781" s="150" t="n"/>
      <c r="Y781" s="150" t="n"/>
      <c r="Z781" s="150" t="n"/>
      <c r="AA781" s="150" t="n"/>
      <c r="AB781" s="150" t="n"/>
      <c r="AC781" s="150" t="n"/>
      <c r="AD781" s="150" t="n"/>
      <c r="AE781" s="150" t="n"/>
      <c r="AF781" s="150" t="n"/>
      <c r="AG781" s="147">
        <f>IF(OR(C781="",G781="",G781=0),"",IFERROR(INDEX(Lists!$K$2:$K$12,MATCH(C781,Lists!$I$2:$I$12,0)),"AUD"))</f>
        <v/>
      </c>
      <c r="AH781" s="147">
        <f>IF(OR(G781="",G781=0),"",IF(G781&lt;1,TEXT(G781*100,"0")&amp;IFERROR(INDEX(Lists!$U$2:$U$12,MATCH(C781,Lists!$I$2:$I$12,0)),"c"),IFERROR(INDEX(Lists!$L$2:$L$12,MATCH(C781,Lists!$I$2:$I$12,0)),"$")&amp;IF(G781=INT(G781),TEXT(G781,"0"),TEXT(G781,"0.00")))&amp;" "&amp;AG781)</f>
        <v/>
      </c>
      <c r="AI781" s="147">
        <f>IF(X781="","",X781*IFERROR(INDEX(Lists!$M$2:$M$12,MATCH(C781,Lists!$I$2:$I$12,0)),1)/Lists!$Q$2)</f>
        <v/>
      </c>
      <c r="AJ781" s="147">
        <f>IF(Y781="","",Y781*IFERROR(INDEX(Lists!$M$2:$M$12,MATCH(C781,Lists!$I$2:$I$12,0)),1)/Lists!$Q$2)</f>
        <v/>
      </c>
      <c r="AK781" s="105" t="n"/>
      <c r="AL781" s="105" t="n"/>
      <c r="AM781" s="105" t="n"/>
      <c r="AN781" s="105" t="n"/>
      <c r="AO781" s="106" t="n"/>
    </row>
    <row r="782" ht="18" customHeight="1" s="74">
      <c r="A782" s="147">
        <f>IF(OR(F782="",C782="",D782=""),"",IFERROR(INDEX(Lists!$J$2:$J$12,MATCH(C782,Lists!$I$2:$I$12,0)),"XX")&amp;"-"&amp;D782&amp;"-"&amp;TEXT(SUMPRODUCT(($C$2:C782=C782)*($D$2:D782=D782)),"0000"))</f>
        <v/>
      </c>
      <c r="B782" s="152" t="n"/>
      <c r="C782" s="152" t="n"/>
      <c r="D782" s="152" t="n"/>
      <c r="E782" s="150" t="n"/>
      <c r="F782" s="152" t="n"/>
      <c r="G782" s="152" t="n"/>
      <c r="H782" s="152" t="n"/>
      <c r="I782" s="152" t="n"/>
      <c r="J782" s="150" t="n"/>
      <c r="K782" s="150" t="n"/>
      <c r="L782" s="150" t="n"/>
      <c r="M782" s="152" t="n"/>
      <c r="N782" s="150" t="n"/>
      <c r="O782" s="150" t="n"/>
      <c r="P782" s="150" t="n"/>
      <c r="Q782" s="151" t="n"/>
      <c r="R782" s="150" t="n"/>
      <c r="S782" s="150" t="n"/>
      <c r="T782" s="150" t="n"/>
      <c r="U782" s="152" t="n"/>
      <c r="V782" s="150" t="n"/>
      <c r="W782" s="150" t="n"/>
      <c r="X782" s="150" t="n"/>
      <c r="Y782" s="150" t="n"/>
      <c r="Z782" s="150" t="n"/>
      <c r="AA782" s="150" t="n"/>
      <c r="AB782" s="150" t="n"/>
      <c r="AC782" s="150" t="n"/>
      <c r="AD782" s="150" t="n"/>
      <c r="AE782" s="150" t="n"/>
      <c r="AF782" s="150" t="n"/>
      <c r="AG782" s="147">
        <f>IF(OR(C782="",G782="",G782=0),"",IFERROR(INDEX(Lists!$K$2:$K$12,MATCH(C782,Lists!$I$2:$I$12,0)),"AUD"))</f>
        <v/>
      </c>
      <c r="AH782" s="147">
        <f>IF(OR(G782="",G782=0),"",IF(G782&lt;1,TEXT(G782*100,"0")&amp;IFERROR(INDEX(Lists!$U$2:$U$12,MATCH(C782,Lists!$I$2:$I$12,0)),"c"),IFERROR(INDEX(Lists!$L$2:$L$12,MATCH(C782,Lists!$I$2:$I$12,0)),"$")&amp;IF(G782=INT(G782),TEXT(G782,"0"),TEXT(G782,"0.00")))&amp;" "&amp;AG782)</f>
        <v/>
      </c>
      <c r="AI782" s="147">
        <f>IF(X782="","",X782*IFERROR(INDEX(Lists!$M$2:$M$12,MATCH(C782,Lists!$I$2:$I$12,0)),1)/Lists!$Q$2)</f>
        <v/>
      </c>
      <c r="AJ782" s="147">
        <f>IF(Y782="","",Y782*IFERROR(INDEX(Lists!$M$2:$M$12,MATCH(C782,Lists!$I$2:$I$12,0)),1)/Lists!$Q$2)</f>
        <v/>
      </c>
      <c r="AK782" s="105" t="n"/>
      <c r="AL782" s="105" t="n"/>
      <c r="AM782" s="105" t="n"/>
      <c r="AN782" s="105" t="n"/>
      <c r="AO782" s="106" t="n"/>
    </row>
    <row r="783" ht="18" customHeight="1" s="74">
      <c r="A783" s="147">
        <f>IF(OR(F783="",C783="",D783=""),"",IFERROR(INDEX(Lists!$J$2:$J$12,MATCH(C783,Lists!$I$2:$I$12,0)),"XX")&amp;"-"&amp;D783&amp;"-"&amp;TEXT(SUMPRODUCT(($C$2:C783=C783)*($D$2:D783=D783)),"0000"))</f>
        <v/>
      </c>
      <c r="B783" s="152" t="n"/>
      <c r="C783" s="152" t="n"/>
      <c r="D783" s="152" t="n"/>
      <c r="E783" s="150" t="n"/>
      <c r="F783" s="152" t="n"/>
      <c r="G783" s="152" t="n"/>
      <c r="H783" s="152" t="n"/>
      <c r="I783" s="152" t="n"/>
      <c r="J783" s="150" t="n"/>
      <c r="K783" s="150" t="n"/>
      <c r="L783" s="150" t="n"/>
      <c r="M783" s="152" t="n"/>
      <c r="N783" s="150" t="n"/>
      <c r="O783" s="150" t="n"/>
      <c r="P783" s="150" t="n"/>
      <c r="Q783" s="151" t="n"/>
      <c r="R783" s="150" t="n"/>
      <c r="S783" s="150" t="n"/>
      <c r="T783" s="150" t="n"/>
      <c r="U783" s="152" t="n"/>
      <c r="V783" s="150" t="n"/>
      <c r="W783" s="150" t="n"/>
      <c r="X783" s="150" t="n"/>
      <c r="Y783" s="150" t="n"/>
      <c r="Z783" s="150" t="n"/>
      <c r="AA783" s="150" t="n"/>
      <c r="AB783" s="150" t="n"/>
      <c r="AC783" s="150" t="n"/>
      <c r="AD783" s="150" t="n"/>
      <c r="AE783" s="150" t="n"/>
      <c r="AF783" s="150" t="n"/>
      <c r="AG783" s="147">
        <f>IF(OR(C783="",G783="",G783=0),"",IFERROR(INDEX(Lists!$K$2:$K$12,MATCH(C783,Lists!$I$2:$I$12,0)),"AUD"))</f>
        <v/>
      </c>
      <c r="AH783" s="147">
        <f>IF(OR(G783="",G783=0),"",IF(G783&lt;1,TEXT(G783*100,"0")&amp;IFERROR(INDEX(Lists!$U$2:$U$12,MATCH(C783,Lists!$I$2:$I$12,0)),"c"),IFERROR(INDEX(Lists!$L$2:$L$12,MATCH(C783,Lists!$I$2:$I$12,0)),"$")&amp;IF(G783=INT(G783),TEXT(G783,"0"),TEXT(G783,"0.00")))&amp;" "&amp;AG783)</f>
        <v/>
      </c>
      <c r="AI783" s="147">
        <f>IF(X783="","",X783*IFERROR(INDEX(Lists!$M$2:$M$12,MATCH(C783,Lists!$I$2:$I$12,0)),1)/Lists!$Q$2)</f>
        <v/>
      </c>
      <c r="AJ783" s="147">
        <f>IF(Y783="","",Y783*IFERROR(INDEX(Lists!$M$2:$M$12,MATCH(C783,Lists!$I$2:$I$12,0)),1)/Lists!$Q$2)</f>
        <v/>
      </c>
      <c r="AK783" s="105" t="n"/>
      <c r="AL783" s="105" t="n"/>
      <c r="AM783" s="105" t="n"/>
      <c r="AN783" s="105" t="n"/>
      <c r="AO783" s="106" t="n"/>
    </row>
    <row r="784" ht="18" customHeight="1" s="74">
      <c r="A784" s="147">
        <f>IF(OR(F784="",C784="",D784=""),"",IFERROR(INDEX(Lists!$J$2:$J$12,MATCH(C784,Lists!$I$2:$I$12,0)),"XX")&amp;"-"&amp;D784&amp;"-"&amp;TEXT(SUMPRODUCT(($C$2:C784=C784)*($D$2:D784=D784)),"0000"))</f>
        <v/>
      </c>
      <c r="B784" s="152" t="n"/>
      <c r="C784" s="152" t="n"/>
      <c r="D784" s="152" t="n"/>
      <c r="E784" s="150" t="n"/>
      <c r="F784" s="152" t="n"/>
      <c r="G784" s="152" t="n"/>
      <c r="H784" s="152" t="n"/>
      <c r="I784" s="152" t="n"/>
      <c r="J784" s="150" t="n"/>
      <c r="K784" s="150" t="n"/>
      <c r="L784" s="150" t="n"/>
      <c r="M784" s="152" t="n"/>
      <c r="N784" s="150" t="n"/>
      <c r="O784" s="150" t="n"/>
      <c r="P784" s="150" t="n"/>
      <c r="Q784" s="151" t="n"/>
      <c r="R784" s="150" t="n"/>
      <c r="S784" s="150" t="n"/>
      <c r="T784" s="150" t="n"/>
      <c r="U784" s="152" t="n"/>
      <c r="V784" s="150" t="n"/>
      <c r="W784" s="150" t="n"/>
      <c r="X784" s="150" t="n"/>
      <c r="Y784" s="150" t="n"/>
      <c r="Z784" s="150" t="n"/>
      <c r="AA784" s="150" t="n"/>
      <c r="AB784" s="150" t="n"/>
      <c r="AC784" s="150" t="n"/>
      <c r="AD784" s="150" t="n"/>
      <c r="AE784" s="150" t="n"/>
      <c r="AF784" s="150" t="n"/>
      <c r="AG784" s="147">
        <f>IF(OR(C784="",G784="",G784=0),"",IFERROR(INDEX(Lists!$K$2:$K$12,MATCH(C784,Lists!$I$2:$I$12,0)),"AUD"))</f>
        <v/>
      </c>
      <c r="AH784" s="147">
        <f>IF(OR(G784="",G784=0),"",IF(G784&lt;1,TEXT(G784*100,"0")&amp;IFERROR(INDEX(Lists!$U$2:$U$12,MATCH(C784,Lists!$I$2:$I$12,0)),"c"),IFERROR(INDEX(Lists!$L$2:$L$12,MATCH(C784,Lists!$I$2:$I$12,0)),"$")&amp;IF(G784=INT(G784),TEXT(G784,"0"),TEXT(G784,"0.00")))&amp;" "&amp;AG784)</f>
        <v/>
      </c>
      <c r="AI784" s="147">
        <f>IF(X784="","",X784*IFERROR(INDEX(Lists!$M$2:$M$12,MATCH(C784,Lists!$I$2:$I$12,0)),1)/Lists!$Q$2)</f>
        <v/>
      </c>
      <c r="AJ784" s="147">
        <f>IF(Y784="","",Y784*IFERROR(INDEX(Lists!$M$2:$M$12,MATCH(C784,Lists!$I$2:$I$12,0)),1)/Lists!$Q$2)</f>
        <v/>
      </c>
      <c r="AK784" s="105" t="n"/>
      <c r="AL784" s="105" t="n"/>
      <c r="AM784" s="105" t="n"/>
      <c r="AN784" s="105" t="n"/>
      <c r="AO784" s="106" t="n"/>
    </row>
    <row r="785" ht="18" customHeight="1" s="74">
      <c r="A785" s="147">
        <f>IF(OR(F785="",C785="",D785=""),"",IFERROR(INDEX(Lists!$J$2:$J$12,MATCH(C785,Lists!$I$2:$I$12,0)),"XX")&amp;"-"&amp;D785&amp;"-"&amp;TEXT(SUMPRODUCT(($C$2:C785=C785)*($D$2:D785=D785)),"0000"))</f>
        <v/>
      </c>
      <c r="B785" s="152" t="n"/>
      <c r="C785" s="152" t="n"/>
      <c r="D785" s="152" t="n"/>
      <c r="E785" s="150" t="n"/>
      <c r="F785" s="152" t="n"/>
      <c r="G785" s="152" t="n"/>
      <c r="H785" s="152" t="n"/>
      <c r="I785" s="152" t="n"/>
      <c r="J785" s="150" t="n"/>
      <c r="K785" s="150" t="n"/>
      <c r="L785" s="150" t="n"/>
      <c r="M785" s="152" t="n"/>
      <c r="N785" s="150" t="n"/>
      <c r="O785" s="150" t="n"/>
      <c r="P785" s="150" t="n"/>
      <c r="Q785" s="151" t="n"/>
      <c r="R785" s="150" t="n"/>
      <c r="S785" s="150" t="n"/>
      <c r="T785" s="150" t="n"/>
      <c r="U785" s="152" t="n"/>
      <c r="V785" s="150" t="n"/>
      <c r="W785" s="150" t="n"/>
      <c r="X785" s="150" t="n"/>
      <c r="Y785" s="150" t="n"/>
      <c r="Z785" s="150" t="n"/>
      <c r="AA785" s="150" t="n"/>
      <c r="AB785" s="150" t="n"/>
      <c r="AC785" s="150" t="n"/>
      <c r="AD785" s="150" t="n"/>
      <c r="AE785" s="150" t="n"/>
      <c r="AF785" s="150" t="n"/>
      <c r="AG785" s="147">
        <f>IF(OR(C785="",G785="",G785=0),"",IFERROR(INDEX(Lists!$K$2:$K$12,MATCH(C785,Lists!$I$2:$I$12,0)),"AUD"))</f>
        <v/>
      </c>
      <c r="AH785" s="147">
        <f>IF(OR(G785="",G785=0),"",IF(G785&lt;1,TEXT(G785*100,"0")&amp;IFERROR(INDEX(Lists!$U$2:$U$12,MATCH(C785,Lists!$I$2:$I$12,0)),"c"),IFERROR(INDEX(Lists!$L$2:$L$12,MATCH(C785,Lists!$I$2:$I$12,0)),"$")&amp;IF(G785=INT(G785),TEXT(G785,"0"),TEXT(G785,"0.00")))&amp;" "&amp;AG785)</f>
        <v/>
      </c>
      <c r="AI785" s="147">
        <f>IF(X785="","",X785*IFERROR(INDEX(Lists!$M$2:$M$12,MATCH(C785,Lists!$I$2:$I$12,0)),1)/Lists!$Q$2)</f>
        <v/>
      </c>
      <c r="AJ785" s="147">
        <f>IF(Y785="","",Y785*IFERROR(INDEX(Lists!$M$2:$M$12,MATCH(C785,Lists!$I$2:$I$12,0)),1)/Lists!$Q$2)</f>
        <v/>
      </c>
      <c r="AK785" s="105" t="n"/>
      <c r="AL785" s="105" t="n"/>
      <c r="AM785" s="105" t="n"/>
      <c r="AN785" s="105" t="n"/>
      <c r="AO785" s="106" t="n"/>
    </row>
    <row r="786" ht="18" customHeight="1" s="74">
      <c r="A786" s="147">
        <f>IF(OR(F786="",C786="",D786=""),"",IFERROR(INDEX(Lists!$J$2:$J$12,MATCH(C786,Lists!$I$2:$I$12,0)),"XX")&amp;"-"&amp;D786&amp;"-"&amp;TEXT(SUMPRODUCT(($C$2:C786=C786)*($D$2:D786=D786)),"0000"))</f>
        <v/>
      </c>
      <c r="B786" s="152" t="n"/>
      <c r="C786" s="152" t="n"/>
      <c r="D786" s="152" t="n"/>
      <c r="E786" s="150" t="n"/>
      <c r="F786" s="152" t="n"/>
      <c r="G786" s="152" t="n"/>
      <c r="H786" s="152" t="n"/>
      <c r="I786" s="152" t="n"/>
      <c r="J786" s="150" t="n"/>
      <c r="K786" s="150" t="n"/>
      <c r="L786" s="150" t="n"/>
      <c r="M786" s="152" t="n"/>
      <c r="N786" s="150" t="n"/>
      <c r="O786" s="150" t="n"/>
      <c r="P786" s="150" t="n"/>
      <c r="Q786" s="151" t="n"/>
      <c r="R786" s="150" t="n"/>
      <c r="S786" s="150" t="n"/>
      <c r="T786" s="150" t="n"/>
      <c r="U786" s="152" t="n"/>
      <c r="V786" s="150" t="n"/>
      <c r="W786" s="150" t="n"/>
      <c r="X786" s="150" t="n"/>
      <c r="Y786" s="150" t="n"/>
      <c r="Z786" s="150" t="n"/>
      <c r="AA786" s="150" t="n"/>
      <c r="AB786" s="150" t="n"/>
      <c r="AC786" s="150" t="n"/>
      <c r="AD786" s="150" t="n"/>
      <c r="AE786" s="150" t="n"/>
      <c r="AF786" s="150" t="n"/>
      <c r="AG786" s="147">
        <f>IF(OR(C786="",G786="",G786=0),"",IFERROR(INDEX(Lists!$K$2:$K$12,MATCH(C786,Lists!$I$2:$I$12,0)),"AUD"))</f>
        <v/>
      </c>
      <c r="AH786" s="147">
        <f>IF(OR(G786="",G786=0),"",IF(G786&lt;1,TEXT(G786*100,"0")&amp;IFERROR(INDEX(Lists!$U$2:$U$12,MATCH(C786,Lists!$I$2:$I$12,0)),"c"),IFERROR(INDEX(Lists!$L$2:$L$12,MATCH(C786,Lists!$I$2:$I$12,0)),"$")&amp;IF(G786=INT(G786),TEXT(G786,"0"),TEXT(G786,"0.00")))&amp;" "&amp;AG786)</f>
        <v/>
      </c>
      <c r="AI786" s="147">
        <f>IF(X786="","",X786*IFERROR(INDEX(Lists!$M$2:$M$12,MATCH(C786,Lists!$I$2:$I$12,0)),1)/Lists!$Q$2)</f>
        <v/>
      </c>
      <c r="AJ786" s="147">
        <f>IF(Y786="","",Y786*IFERROR(INDEX(Lists!$M$2:$M$12,MATCH(C786,Lists!$I$2:$I$12,0)),1)/Lists!$Q$2)</f>
        <v/>
      </c>
      <c r="AK786" s="105" t="n"/>
      <c r="AL786" s="105" t="n"/>
      <c r="AM786" s="105" t="n"/>
      <c r="AN786" s="105" t="n"/>
      <c r="AO786" s="106" t="n"/>
    </row>
    <row r="787" ht="18" customHeight="1" s="74">
      <c r="A787" s="147">
        <f>IF(OR(F787="",C787="",D787=""),"",IFERROR(INDEX(Lists!$J$2:$J$12,MATCH(C787,Lists!$I$2:$I$12,0)),"XX")&amp;"-"&amp;D787&amp;"-"&amp;TEXT(SUMPRODUCT(($C$2:C787=C787)*($D$2:D787=D787)),"0000"))</f>
        <v/>
      </c>
      <c r="B787" s="152" t="n"/>
      <c r="C787" s="152" t="n"/>
      <c r="D787" s="152" t="n"/>
      <c r="E787" s="150" t="n"/>
      <c r="F787" s="152" t="n"/>
      <c r="G787" s="152" t="n"/>
      <c r="H787" s="152" t="n"/>
      <c r="I787" s="152" t="n"/>
      <c r="J787" s="150" t="n"/>
      <c r="K787" s="150" t="n"/>
      <c r="L787" s="150" t="n"/>
      <c r="M787" s="152" t="n"/>
      <c r="N787" s="150" t="n"/>
      <c r="O787" s="150" t="n"/>
      <c r="P787" s="150" t="n"/>
      <c r="Q787" s="151" t="n"/>
      <c r="R787" s="150" t="n"/>
      <c r="S787" s="150" t="n"/>
      <c r="T787" s="150" t="n"/>
      <c r="U787" s="152" t="n"/>
      <c r="V787" s="150" t="n"/>
      <c r="W787" s="150" t="n"/>
      <c r="X787" s="150" t="n"/>
      <c r="Y787" s="150" t="n"/>
      <c r="Z787" s="150" t="n"/>
      <c r="AA787" s="150" t="n"/>
      <c r="AB787" s="150" t="n"/>
      <c r="AC787" s="150" t="n"/>
      <c r="AD787" s="150" t="n"/>
      <c r="AE787" s="150" t="n"/>
      <c r="AF787" s="150" t="n"/>
      <c r="AG787" s="147">
        <f>IF(OR(C787="",G787="",G787=0),"",IFERROR(INDEX(Lists!$K$2:$K$12,MATCH(C787,Lists!$I$2:$I$12,0)),"AUD"))</f>
        <v/>
      </c>
      <c r="AH787" s="147">
        <f>IF(OR(G787="",G787=0),"",IF(G787&lt;1,TEXT(G787*100,"0")&amp;IFERROR(INDEX(Lists!$U$2:$U$12,MATCH(C787,Lists!$I$2:$I$12,0)),"c"),IFERROR(INDEX(Lists!$L$2:$L$12,MATCH(C787,Lists!$I$2:$I$12,0)),"$")&amp;IF(G787=INT(G787),TEXT(G787,"0"),TEXT(G787,"0.00")))&amp;" "&amp;AG787)</f>
        <v/>
      </c>
      <c r="AI787" s="147">
        <f>IF(X787="","",X787*IFERROR(INDEX(Lists!$M$2:$M$12,MATCH(C787,Lists!$I$2:$I$12,0)),1)/Lists!$Q$2)</f>
        <v/>
      </c>
      <c r="AJ787" s="147">
        <f>IF(Y787="","",Y787*IFERROR(INDEX(Lists!$M$2:$M$12,MATCH(C787,Lists!$I$2:$I$12,0)),1)/Lists!$Q$2)</f>
        <v/>
      </c>
      <c r="AK787" s="105" t="n"/>
      <c r="AL787" s="105" t="n"/>
      <c r="AM787" s="105" t="n"/>
      <c r="AN787" s="105" t="n"/>
      <c r="AO787" s="106" t="n"/>
    </row>
    <row r="788" ht="18" customHeight="1" s="74">
      <c r="A788" s="147">
        <f>IF(OR(F788="",C788="",D788=""),"",IFERROR(INDEX(Lists!$J$2:$J$12,MATCH(C788,Lists!$I$2:$I$12,0)),"XX")&amp;"-"&amp;D788&amp;"-"&amp;TEXT(SUMPRODUCT(($C$2:C788=C788)*($D$2:D788=D788)),"0000"))</f>
        <v/>
      </c>
      <c r="B788" s="152" t="n"/>
      <c r="C788" s="152" t="n"/>
      <c r="D788" s="152" t="n"/>
      <c r="E788" s="150" t="n"/>
      <c r="F788" s="152" t="n"/>
      <c r="G788" s="152" t="n"/>
      <c r="H788" s="152" t="n"/>
      <c r="I788" s="152" t="n"/>
      <c r="J788" s="150" t="n"/>
      <c r="K788" s="150" t="n"/>
      <c r="L788" s="150" t="n"/>
      <c r="M788" s="152" t="n"/>
      <c r="N788" s="150" t="n"/>
      <c r="O788" s="150" t="n"/>
      <c r="P788" s="150" t="n"/>
      <c r="Q788" s="151" t="n"/>
      <c r="R788" s="150" t="n"/>
      <c r="S788" s="150" t="n"/>
      <c r="T788" s="150" t="n"/>
      <c r="U788" s="152" t="n"/>
      <c r="V788" s="150" t="n"/>
      <c r="W788" s="150" t="n"/>
      <c r="X788" s="150" t="n"/>
      <c r="Y788" s="150" t="n"/>
      <c r="Z788" s="150" t="n"/>
      <c r="AA788" s="150" t="n"/>
      <c r="AB788" s="150" t="n"/>
      <c r="AC788" s="150" t="n"/>
      <c r="AD788" s="150" t="n"/>
      <c r="AE788" s="150" t="n"/>
      <c r="AF788" s="150" t="n"/>
      <c r="AG788" s="147">
        <f>IF(OR(C788="",G788="",G788=0),"",IFERROR(INDEX(Lists!$K$2:$K$12,MATCH(C788,Lists!$I$2:$I$12,0)),"AUD"))</f>
        <v/>
      </c>
      <c r="AH788" s="147">
        <f>IF(OR(G788="",G788=0),"",IF(G788&lt;1,TEXT(G788*100,"0")&amp;IFERROR(INDEX(Lists!$U$2:$U$12,MATCH(C788,Lists!$I$2:$I$12,0)),"c"),IFERROR(INDEX(Lists!$L$2:$L$12,MATCH(C788,Lists!$I$2:$I$12,0)),"$")&amp;IF(G788=INT(G788),TEXT(G788,"0"),TEXT(G788,"0.00")))&amp;" "&amp;AG788)</f>
        <v/>
      </c>
      <c r="AI788" s="147">
        <f>IF(X788="","",X788*IFERROR(INDEX(Lists!$M$2:$M$12,MATCH(C788,Lists!$I$2:$I$12,0)),1)/Lists!$Q$2)</f>
        <v/>
      </c>
      <c r="AJ788" s="147">
        <f>IF(Y788="","",Y788*IFERROR(INDEX(Lists!$M$2:$M$12,MATCH(C788,Lists!$I$2:$I$12,0)),1)/Lists!$Q$2)</f>
        <v/>
      </c>
      <c r="AK788" s="105" t="n"/>
      <c r="AL788" s="105" t="n"/>
      <c r="AM788" s="105" t="n"/>
      <c r="AN788" s="105" t="n"/>
      <c r="AO788" s="106" t="n"/>
    </row>
    <row r="789" ht="18" customHeight="1" s="74">
      <c r="A789" s="147">
        <f>IF(OR(F789="",C789="",D789=""),"",IFERROR(INDEX(Lists!$J$2:$J$12,MATCH(C789,Lists!$I$2:$I$12,0)),"XX")&amp;"-"&amp;D789&amp;"-"&amp;TEXT(SUMPRODUCT(($C$2:C789=C789)*($D$2:D789=D789)),"0000"))</f>
        <v/>
      </c>
      <c r="B789" s="152" t="n"/>
      <c r="C789" s="152" t="n"/>
      <c r="D789" s="152" t="n"/>
      <c r="E789" s="150" t="n"/>
      <c r="F789" s="152" t="n"/>
      <c r="G789" s="152" t="n"/>
      <c r="H789" s="152" t="n"/>
      <c r="I789" s="152" t="n"/>
      <c r="J789" s="150" t="n"/>
      <c r="K789" s="150" t="n"/>
      <c r="L789" s="150" t="n"/>
      <c r="M789" s="152" t="n"/>
      <c r="N789" s="150" t="n"/>
      <c r="O789" s="150" t="n"/>
      <c r="P789" s="150" t="n"/>
      <c r="Q789" s="151" t="n"/>
      <c r="R789" s="150" t="n"/>
      <c r="S789" s="150" t="n"/>
      <c r="T789" s="150" t="n"/>
      <c r="U789" s="152" t="n"/>
      <c r="V789" s="150" t="n"/>
      <c r="W789" s="150" t="n"/>
      <c r="X789" s="150" t="n"/>
      <c r="Y789" s="150" t="n"/>
      <c r="Z789" s="150" t="n"/>
      <c r="AA789" s="150" t="n"/>
      <c r="AB789" s="150" t="n"/>
      <c r="AC789" s="150" t="n"/>
      <c r="AD789" s="150" t="n"/>
      <c r="AE789" s="150" t="n"/>
      <c r="AF789" s="150" t="n"/>
      <c r="AG789" s="147">
        <f>IF(OR(C789="",G789="",G789=0),"",IFERROR(INDEX(Lists!$K$2:$K$12,MATCH(C789,Lists!$I$2:$I$12,0)),"AUD"))</f>
        <v/>
      </c>
      <c r="AH789" s="147">
        <f>IF(OR(G789="",G789=0),"",IF(G789&lt;1,TEXT(G789*100,"0")&amp;IFERROR(INDEX(Lists!$U$2:$U$12,MATCH(C789,Lists!$I$2:$I$12,0)),"c"),IFERROR(INDEX(Lists!$L$2:$L$12,MATCH(C789,Lists!$I$2:$I$12,0)),"$")&amp;IF(G789=INT(G789),TEXT(G789,"0"),TEXT(G789,"0.00")))&amp;" "&amp;AG789)</f>
        <v/>
      </c>
      <c r="AI789" s="147">
        <f>IF(X789="","",X789*IFERROR(INDEX(Lists!$M$2:$M$12,MATCH(C789,Lists!$I$2:$I$12,0)),1)/Lists!$Q$2)</f>
        <v/>
      </c>
      <c r="AJ789" s="147">
        <f>IF(Y789="","",Y789*IFERROR(INDEX(Lists!$M$2:$M$12,MATCH(C789,Lists!$I$2:$I$12,0)),1)/Lists!$Q$2)</f>
        <v/>
      </c>
      <c r="AK789" s="105" t="n"/>
      <c r="AL789" s="105" t="n"/>
      <c r="AM789" s="105" t="n"/>
      <c r="AN789" s="105" t="n"/>
      <c r="AO789" s="106" t="n"/>
    </row>
    <row r="790" ht="18" customHeight="1" s="74">
      <c r="A790" s="147">
        <f>IF(OR(F790="",C790="",D790=""),"",IFERROR(INDEX(Lists!$J$2:$J$12,MATCH(C790,Lists!$I$2:$I$12,0)),"XX")&amp;"-"&amp;D790&amp;"-"&amp;TEXT(SUMPRODUCT(($C$2:C790=C790)*($D$2:D790=D790)),"0000"))</f>
        <v/>
      </c>
      <c r="B790" s="152" t="n"/>
      <c r="C790" s="152" t="n"/>
      <c r="D790" s="152" t="n"/>
      <c r="E790" s="150" t="n"/>
      <c r="F790" s="152" t="n"/>
      <c r="G790" s="152" t="n"/>
      <c r="H790" s="152" t="n"/>
      <c r="I790" s="152" t="n"/>
      <c r="J790" s="150" t="n"/>
      <c r="K790" s="150" t="n"/>
      <c r="L790" s="150" t="n"/>
      <c r="M790" s="152" t="n"/>
      <c r="N790" s="150" t="n"/>
      <c r="O790" s="150" t="n"/>
      <c r="P790" s="150" t="n"/>
      <c r="Q790" s="151" t="n"/>
      <c r="R790" s="150" t="n"/>
      <c r="S790" s="150" t="n"/>
      <c r="T790" s="150" t="n"/>
      <c r="U790" s="152" t="n"/>
      <c r="V790" s="150" t="n"/>
      <c r="W790" s="150" t="n"/>
      <c r="X790" s="150" t="n"/>
      <c r="Y790" s="150" t="n"/>
      <c r="Z790" s="150" t="n"/>
      <c r="AA790" s="150" t="n"/>
      <c r="AB790" s="150" t="n"/>
      <c r="AC790" s="150" t="n"/>
      <c r="AD790" s="150" t="n"/>
      <c r="AE790" s="150" t="n"/>
      <c r="AF790" s="150" t="n"/>
      <c r="AG790" s="147">
        <f>IF(OR(C790="",G790="",G790=0),"",IFERROR(INDEX(Lists!$K$2:$K$12,MATCH(C790,Lists!$I$2:$I$12,0)),"AUD"))</f>
        <v/>
      </c>
      <c r="AH790" s="147">
        <f>IF(OR(G790="",G790=0),"",IF(G790&lt;1,TEXT(G790*100,"0")&amp;IFERROR(INDEX(Lists!$U$2:$U$12,MATCH(C790,Lists!$I$2:$I$12,0)),"c"),IFERROR(INDEX(Lists!$L$2:$L$12,MATCH(C790,Lists!$I$2:$I$12,0)),"$")&amp;IF(G790=INT(G790),TEXT(G790,"0"),TEXT(G790,"0.00")))&amp;" "&amp;AG790)</f>
        <v/>
      </c>
      <c r="AI790" s="147">
        <f>IF(X790="","",X790*IFERROR(INDEX(Lists!$M$2:$M$12,MATCH(C790,Lists!$I$2:$I$12,0)),1)/Lists!$Q$2)</f>
        <v/>
      </c>
      <c r="AJ790" s="147">
        <f>IF(Y790="","",Y790*IFERROR(INDEX(Lists!$M$2:$M$12,MATCH(C790,Lists!$I$2:$I$12,0)),1)/Lists!$Q$2)</f>
        <v/>
      </c>
      <c r="AK790" s="105" t="n"/>
      <c r="AL790" s="105" t="n"/>
      <c r="AM790" s="105" t="n"/>
      <c r="AN790" s="105" t="n"/>
      <c r="AO790" s="106" t="n"/>
    </row>
    <row r="791" ht="18" customHeight="1" s="74">
      <c r="A791" s="147">
        <f>IF(OR(F791="",C791="",D791=""),"",IFERROR(INDEX(Lists!$J$2:$J$12,MATCH(C791,Lists!$I$2:$I$12,0)),"XX")&amp;"-"&amp;D791&amp;"-"&amp;TEXT(SUMPRODUCT(($C$2:C791=C791)*($D$2:D791=D791)),"0000"))</f>
        <v/>
      </c>
      <c r="B791" s="152" t="n"/>
      <c r="C791" s="152" t="n"/>
      <c r="D791" s="152" t="n"/>
      <c r="E791" s="150" t="n"/>
      <c r="F791" s="152" t="n"/>
      <c r="G791" s="152" t="n"/>
      <c r="H791" s="152" t="n"/>
      <c r="I791" s="152" t="n"/>
      <c r="J791" s="150" t="n"/>
      <c r="K791" s="150" t="n"/>
      <c r="L791" s="150" t="n"/>
      <c r="M791" s="152" t="n"/>
      <c r="N791" s="150" t="n"/>
      <c r="O791" s="150" t="n"/>
      <c r="P791" s="150" t="n"/>
      <c r="Q791" s="151" t="n"/>
      <c r="R791" s="150" t="n"/>
      <c r="S791" s="150" t="n"/>
      <c r="T791" s="150" t="n"/>
      <c r="U791" s="152" t="n"/>
      <c r="V791" s="150" t="n"/>
      <c r="W791" s="150" t="n"/>
      <c r="X791" s="150" t="n"/>
      <c r="Y791" s="150" t="n"/>
      <c r="Z791" s="150" t="n"/>
      <c r="AA791" s="150" t="n"/>
      <c r="AB791" s="150" t="n"/>
      <c r="AC791" s="150" t="n"/>
      <c r="AD791" s="150" t="n"/>
      <c r="AE791" s="150" t="n"/>
      <c r="AF791" s="150" t="n"/>
      <c r="AG791" s="147">
        <f>IF(OR(C791="",G791="",G791=0),"",IFERROR(INDEX(Lists!$K$2:$K$12,MATCH(C791,Lists!$I$2:$I$12,0)),"AUD"))</f>
        <v/>
      </c>
      <c r="AH791" s="147">
        <f>IF(OR(G791="",G791=0),"",IF(G791&lt;1,TEXT(G791*100,"0")&amp;IFERROR(INDEX(Lists!$U$2:$U$12,MATCH(C791,Lists!$I$2:$I$12,0)),"c"),IFERROR(INDEX(Lists!$L$2:$L$12,MATCH(C791,Lists!$I$2:$I$12,0)),"$")&amp;IF(G791=INT(G791),TEXT(G791,"0"),TEXT(G791,"0.00")))&amp;" "&amp;AG791)</f>
        <v/>
      </c>
      <c r="AI791" s="147">
        <f>IF(X791="","",X791*IFERROR(INDEX(Lists!$M$2:$M$12,MATCH(C791,Lists!$I$2:$I$12,0)),1)/Lists!$Q$2)</f>
        <v/>
      </c>
      <c r="AJ791" s="147">
        <f>IF(Y791="","",Y791*IFERROR(INDEX(Lists!$M$2:$M$12,MATCH(C791,Lists!$I$2:$I$12,0)),1)/Lists!$Q$2)</f>
        <v/>
      </c>
      <c r="AK791" s="105" t="n"/>
      <c r="AL791" s="105" t="n"/>
      <c r="AM791" s="105" t="n"/>
      <c r="AN791" s="105" t="n"/>
      <c r="AO791" s="106" t="n"/>
    </row>
    <row r="792" ht="18" customHeight="1" s="74">
      <c r="A792" s="147">
        <f>IF(OR(F792="",C792="",D792=""),"",IFERROR(INDEX(Lists!$J$2:$J$12,MATCH(C792,Lists!$I$2:$I$12,0)),"XX")&amp;"-"&amp;D792&amp;"-"&amp;TEXT(SUMPRODUCT(($C$2:C792=C792)*($D$2:D792=D792)),"0000"))</f>
        <v/>
      </c>
      <c r="B792" s="152" t="n"/>
      <c r="C792" s="152" t="n"/>
      <c r="D792" s="152" t="n"/>
      <c r="E792" s="150" t="n"/>
      <c r="F792" s="152" t="n"/>
      <c r="G792" s="152" t="n"/>
      <c r="H792" s="152" t="n"/>
      <c r="I792" s="152" t="n"/>
      <c r="J792" s="150" t="n"/>
      <c r="K792" s="150" t="n"/>
      <c r="L792" s="150" t="n"/>
      <c r="M792" s="152" t="n"/>
      <c r="N792" s="150" t="n"/>
      <c r="O792" s="150" t="n"/>
      <c r="P792" s="150" t="n"/>
      <c r="Q792" s="151" t="n"/>
      <c r="R792" s="150" t="n"/>
      <c r="S792" s="150" t="n"/>
      <c r="T792" s="150" t="n"/>
      <c r="U792" s="152" t="n"/>
      <c r="V792" s="150" t="n"/>
      <c r="W792" s="150" t="n"/>
      <c r="X792" s="150" t="n"/>
      <c r="Y792" s="150" t="n"/>
      <c r="Z792" s="150" t="n"/>
      <c r="AA792" s="150" t="n"/>
      <c r="AB792" s="150" t="n"/>
      <c r="AC792" s="150" t="n"/>
      <c r="AD792" s="150" t="n"/>
      <c r="AE792" s="150" t="n"/>
      <c r="AF792" s="150" t="n"/>
      <c r="AG792" s="147">
        <f>IF(OR(C792="",G792="",G792=0),"",IFERROR(INDEX(Lists!$K$2:$K$12,MATCH(C792,Lists!$I$2:$I$12,0)),"AUD"))</f>
        <v/>
      </c>
      <c r="AH792" s="147">
        <f>IF(OR(G792="",G792=0),"",IF(G792&lt;1,TEXT(G792*100,"0")&amp;IFERROR(INDEX(Lists!$U$2:$U$12,MATCH(C792,Lists!$I$2:$I$12,0)),"c"),IFERROR(INDEX(Lists!$L$2:$L$12,MATCH(C792,Lists!$I$2:$I$12,0)),"$")&amp;IF(G792=INT(G792),TEXT(G792,"0"),TEXT(G792,"0.00")))&amp;" "&amp;AG792)</f>
        <v/>
      </c>
      <c r="AI792" s="147">
        <f>IF(X792="","",X792*IFERROR(INDEX(Lists!$M$2:$M$12,MATCH(C792,Lists!$I$2:$I$12,0)),1)/Lists!$Q$2)</f>
        <v/>
      </c>
      <c r="AJ792" s="147">
        <f>IF(Y792="","",Y792*IFERROR(INDEX(Lists!$M$2:$M$12,MATCH(C792,Lists!$I$2:$I$12,0)),1)/Lists!$Q$2)</f>
        <v/>
      </c>
      <c r="AK792" s="105" t="n"/>
      <c r="AL792" s="105" t="n"/>
      <c r="AM792" s="105" t="n"/>
      <c r="AN792" s="105" t="n"/>
      <c r="AO792" s="106" t="n"/>
    </row>
    <row r="793" ht="18" customHeight="1" s="74">
      <c r="A793" s="147">
        <f>IF(OR(F793="",C793="",D793=""),"",IFERROR(INDEX(Lists!$J$2:$J$12,MATCH(C793,Lists!$I$2:$I$12,0)),"XX")&amp;"-"&amp;D793&amp;"-"&amp;TEXT(SUMPRODUCT(($C$2:C793=C793)*($D$2:D793=D793)),"0000"))</f>
        <v/>
      </c>
      <c r="B793" s="152" t="n"/>
      <c r="C793" s="152" t="n"/>
      <c r="D793" s="152" t="n"/>
      <c r="E793" s="150" t="n"/>
      <c r="F793" s="152" t="n"/>
      <c r="G793" s="152" t="n"/>
      <c r="H793" s="152" t="n"/>
      <c r="I793" s="152" t="n"/>
      <c r="J793" s="150" t="n"/>
      <c r="K793" s="150" t="n"/>
      <c r="L793" s="150" t="n"/>
      <c r="M793" s="152" t="n"/>
      <c r="N793" s="150" t="n"/>
      <c r="O793" s="150" t="n"/>
      <c r="P793" s="150" t="n"/>
      <c r="Q793" s="151" t="n"/>
      <c r="R793" s="150" t="n"/>
      <c r="S793" s="150" t="n"/>
      <c r="T793" s="150" t="n"/>
      <c r="U793" s="152" t="n"/>
      <c r="V793" s="150" t="n"/>
      <c r="W793" s="150" t="n"/>
      <c r="X793" s="150" t="n"/>
      <c r="Y793" s="150" t="n"/>
      <c r="Z793" s="150" t="n"/>
      <c r="AA793" s="150" t="n"/>
      <c r="AB793" s="150" t="n"/>
      <c r="AC793" s="150" t="n"/>
      <c r="AD793" s="150" t="n"/>
      <c r="AE793" s="150" t="n"/>
      <c r="AF793" s="150" t="n"/>
      <c r="AG793" s="147">
        <f>IF(OR(C793="",G793="",G793=0),"",IFERROR(INDEX(Lists!$K$2:$K$12,MATCH(C793,Lists!$I$2:$I$12,0)),"AUD"))</f>
        <v/>
      </c>
      <c r="AH793" s="147">
        <f>IF(OR(G793="",G793=0),"",IF(G793&lt;1,TEXT(G793*100,"0")&amp;IFERROR(INDEX(Lists!$U$2:$U$12,MATCH(C793,Lists!$I$2:$I$12,0)),"c"),IFERROR(INDEX(Lists!$L$2:$L$12,MATCH(C793,Lists!$I$2:$I$12,0)),"$")&amp;IF(G793=INT(G793),TEXT(G793,"0"),TEXT(G793,"0.00")))&amp;" "&amp;AG793)</f>
        <v/>
      </c>
      <c r="AI793" s="147">
        <f>IF(X793="","",X793*IFERROR(INDEX(Lists!$M$2:$M$12,MATCH(C793,Lists!$I$2:$I$12,0)),1)/Lists!$Q$2)</f>
        <v/>
      </c>
      <c r="AJ793" s="147">
        <f>IF(Y793="","",Y793*IFERROR(INDEX(Lists!$M$2:$M$12,MATCH(C793,Lists!$I$2:$I$12,0)),1)/Lists!$Q$2)</f>
        <v/>
      </c>
      <c r="AK793" s="105" t="n"/>
      <c r="AL793" s="105" t="n"/>
      <c r="AM793" s="105" t="n"/>
      <c r="AN793" s="105" t="n"/>
      <c r="AO793" s="106" t="n"/>
    </row>
    <row r="794" ht="18" customHeight="1" s="74">
      <c r="A794" s="147">
        <f>IF(OR(F794="",C794="",D794=""),"",IFERROR(INDEX(Lists!$J$2:$J$12,MATCH(C794,Lists!$I$2:$I$12,0)),"XX")&amp;"-"&amp;D794&amp;"-"&amp;TEXT(SUMPRODUCT(($C$2:C794=C794)*($D$2:D794=D794)),"0000"))</f>
        <v/>
      </c>
      <c r="B794" s="152" t="n"/>
      <c r="C794" s="152" t="n"/>
      <c r="D794" s="152" t="n"/>
      <c r="E794" s="150" t="n"/>
      <c r="F794" s="152" t="n"/>
      <c r="G794" s="152" t="n"/>
      <c r="H794" s="152" t="n"/>
      <c r="I794" s="152" t="n"/>
      <c r="J794" s="150" t="n"/>
      <c r="K794" s="150" t="n"/>
      <c r="L794" s="150" t="n"/>
      <c r="M794" s="152" t="n"/>
      <c r="N794" s="150" t="n"/>
      <c r="O794" s="150" t="n"/>
      <c r="P794" s="150" t="n"/>
      <c r="Q794" s="151" t="n"/>
      <c r="R794" s="150" t="n"/>
      <c r="S794" s="150" t="n"/>
      <c r="T794" s="150" t="n"/>
      <c r="U794" s="152" t="n"/>
      <c r="V794" s="150" t="n"/>
      <c r="W794" s="150" t="n"/>
      <c r="X794" s="150" t="n"/>
      <c r="Y794" s="150" t="n"/>
      <c r="Z794" s="150" t="n"/>
      <c r="AA794" s="150" t="n"/>
      <c r="AB794" s="150" t="n"/>
      <c r="AC794" s="150" t="n"/>
      <c r="AD794" s="150" t="n"/>
      <c r="AE794" s="150" t="n"/>
      <c r="AF794" s="150" t="n"/>
      <c r="AG794" s="147">
        <f>IF(OR(C794="",G794="",G794=0),"",IFERROR(INDEX(Lists!$K$2:$K$12,MATCH(C794,Lists!$I$2:$I$12,0)),"AUD"))</f>
        <v/>
      </c>
      <c r="AH794" s="147">
        <f>IF(OR(G794="",G794=0),"",IF(G794&lt;1,TEXT(G794*100,"0")&amp;IFERROR(INDEX(Lists!$U$2:$U$12,MATCH(C794,Lists!$I$2:$I$12,0)),"c"),IFERROR(INDEX(Lists!$L$2:$L$12,MATCH(C794,Lists!$I$2:$I$12,0)),"$")&amp;IF(G794=INT(G794),TEXT(G794,"0"),TEXT(G794,"0.00")))&amp;" "&amp;AG794)</f>
        <v/>
      </c>
      <c r="AI794" s="147">
        <f>IF(X794="","",X794*IFERROR(INDEX(Lists!$M$2:$M$12,MATCH(C794,Lists!$I$2:$I$12,0)),1)/Lists!$Q$2)</f>
        <v/>
      </c>
      <c r="AJ794" s="147">
        <f>IF(Y794="","",Y794*IFERROR(INDEX(Lists!$M$2:$M$12,MATCH(C794,Lists!$I$2:$I$12,0)),1)/Lists!$Q$2)</f>
        <v/>
      </c>
      <c r="AK794" s="105" t="n"/>
      <c r="AL794" s="105" t="n"/>
      <c r="AM794" s="105" t="n"/>
      <c r="AN794" s="105" t="n"/>
      <c r="AO794" s="106" t="n"/>
    </row>
    <row r="795" ht="18" customHeight="1" s="74">
      <c r="A795" s="147">
        <f>IF(OR(F795="",C795="",D795=""),"",IFERROR(INDEX(Lists!$J$2:$J$12,MATCH(C795,Lists!$I$2:$I$12,0)),"XX")&amp;"-"&amp;D795&amp;"-"&amp;TEXT(SUMPRODUCT(($C$2:C795=C795)*($D$2:D795=D795)),"0000"))</f>
        <v/>
      </c>
      <c r="B795" s="152" t="n"/>
      <c r="C795" s="152" t="n"/>
      <c r="D795" s="152" t="n"/>
      <c r="E795" s="150" t="n"/>
      <c r="F795" s="152" t="n"/>
      <c r="G795" s="152" t="n"/>
      <c r="H795" s="152" t="n"/>
      <c r="I795" s="152" t="n"/>
      <c r="J795" s="150" t="n"/>
      <c r="K795" s="150" t="n"/>
      <c r="L795" s="150" t="n"/>
      <c r="M795" s="152" t="n"/>
      <c r="N795" s="150" t="n"/>
      <c r="O795" s="150" t="n"/>
      <c r="P795" s="150" t="n"/>
      <c r="Q795" s="151" t="n"/>
      <c r="R795" s="150" t="n"/>
      <c r="S795" s="150" t="n"/>
      <c r="T795" s="150" t="n"/>
      <c r="U795" s="152" t="n"/>
      <c r="V795" s="150" t="n"/>
      <c r="W795" s="150" t="n"/>
      <c r="X795" s="150" t="n"/>
      <c r="Y795" s="150" t="n"/>
      <c r="Z795" s="150" t="n"/>
      <c r="AA795" s="150" t="n"/>
      <c r="AB795" s="150" t="n"/>
      <c r="AC795" s="150" t="n"/>
      <c r="AD795" s="150" t="n"/>
      <c r="AE795" s="150" t="n"/>
      <c r="AF795" s="150" t="n"/>
      <c r="AG795" s="147">
        <f>IF(OR(C795="",G795="",G795=0),"",IFERROR(INDEX(Lists!$K$2:$K$12,MATCH(C795,Lists!$I$2:$I$12,0)),"AUD"))</f>
        <v/>
      </c>
      <c r="AH795" s="147">
        <f>IF(OR(G795="",G795=0),"",IF(G795&lt;1,TEXT(G795*100,"0")&amp;IFERROR(INDEX(Lists!$U$2:$U$12,MATCH(C795,Lists!$I$2:$I$12,0)),"c"),IFERROR(INDEX(Lists!$L$2:$L$12,MATCH(C795,Lists!$I$2:$I$12,0)),"$")&amp;IF(G795=INT(G795),TEXT(G795,"0"),TEXT(G795,"0.00")))&amp;" "&amp;AG795)</f>
        <v/>
      </c>
      <c r="AI795" s="147">
        <f>IF(X795="","",X795*IFERROR(INDEX(Lists!$M$2:$M$12,MATCH(C795,Lists!$I$2:$I$12,0)),1)/Lists!$Q$2)</f>
        <v/>
      </c>
      <c r="AJ795" s="147">
        <f>IF(Y795="","",Y795*IFERROR(INDEX(Lists!$M$2:$M$12,MATCH(C795,Lists!$I$2:$I$12,0)),1)/Lists!$Q$2)</f>
        <v/>
      </c>
      <c r="AK795" s="105" t="n"/>
      <c r="AL795" s="105" t="n"/>
      <c r="AM795" s="105" t="n"/>
      <c r="AN795" s="105" t="n"/>
      <c r="AO795" s="106" t="n"/>
    </row>
    <row r="796" ht="18" customHeight="1" s="74">
      <c r="A796" s="147">
        <f>IF(OR(F796="",C796="",D796=""),"",IFERROR(INDEX(Lists!$J$2:$J$12,MATCH(C796,Lists!$I$2:$I$12,0)),"XX")&amp;"-"&amp;D796&amp;"-"&amp;TEXT(SUMPRODUCT(($C$2:C796=C796)*($D$2:D796=D796)),"0000"))</f>
        <v/>
      </c>
      <c r="B796" s="152" t="n"/>
      <c r="C796" s="152" t="n"/>
      <c r="D796" s="152" t="n"/>
      <c r="E796" s="150" t="n"/>
      <c r="F796" s="152" t="n"/>
      <c r="G796" s="152" t="n"/>
      <c r="H796" s="152" t="n"/>
      <c r="I796" s="152" t="n"/>
      <c r="J796" s="150" t="n"/>
      <c r="K796" s="150" t="n"/>
      <c r="L796" s="150" t="n"/>
      <c r="M796" s="152" t="n"/>
      <c r="N796" s="150" t="n"/>
      <c r="O796" s="150" t="n"/>
      <c r="P796" s="150" t="n"/>
      <c r="Q796" s="151" t="n"/>
      <c r="R796" s="150" t="n"/>
      <c r="S796" s="150" t="n"/>
      <c r="T796" s="150" t="n"/>
      <c r="U796" s="152" t="n"/>
      <c r="V796" s="150" t="n"/>
      <c r="W796" s="150" t="n"/>
      <c r="X796" s="150" t="n"/>
      <c r="Y796" s="150" t="n"/>
      <c r="Z796" s="150" t="n"/>
      <c r="AA796" s="150" t="n"/>
      <c r="AB796" s="150" t="n"/>
      <c r="AC796" s="150" t="n"/>
      <c r="AD796" s="150" t="n"/>
      <c r="AE796" s="150" t="n"/>
      <c r="AF796" s="150" t="n"/>
      <c r="AG796" s="147">
        <f>IF(OR(C796="",G796="",G796=0),"",IFERROR(INDEX(Lists!$K$2:$K$12,MATCH(C796,Lists!$I$2:$I$12,0)),"AUD"))</f>
        <v/>
      </c>
      <c r="AH796" s="147">
        <f>IF(OR(G796="",G796=0),"",IF(G796&lt;1,TEXT(G796*100,"0")&amp;IFERROR(INDEX(Lists!$U$2:$U$12,MATCH(C796,Lists!$I$2:$I$12,0)),"c"),IFERROR(INDEX(Lists!$L$2:$L$12,MATCH(C796,Lists!$I$2:$I$12,0)),"$")&amp;IF(G796=INT(G796),TEXT(G796,"0"),TEXT(G796,"0.00")))&amp;" "&amp;AG796)</f>
        <v/>
      </c>
      <c r="AI796" s="147">
        <f>IF(X796="","",X796*IFERROR(INDEX(Lists!$M$2:$M$12,MATCH(C796,Lists!$I$2:$I$12,0)),1)/Lists!$Q$2)</f>
        <v/>
      </c>
      <c r="AJ796" s="147">
        <f>IF(Y796="","",Y796*IFERROR(INDEX(Lists!$M$2:$M$12,MATCH(C796,Lists!$I$2:$I$12,0)),1)/Lists!$Q$2)</f>
        <v/>
      </c>
      <c r="AK796" s="105" t="n"/>
      <c r="AL796" s="105" t="n"/>
      <c r="AM796" s="105" t="n"/>
      <c r="AN796" s="105" t="n"/>
      <c r="AO796" s="106" t="n"/>
    </row>
    <row r="797" ht="18" customHeight="1" s="74">
      <c r="A797" s="147">
        <f>IF(OR(F797="",C797="",D797=""),"",IFERROR(INDEX(Lists!$J$2:$J$12,MATCH(C797,Lists!$I$2:$I$12,0)),"XX")&amp;"-"&amp;D797&amp;"-"&amp;TEXT(SUMPRODUCT(($C$2:C797=C797)*($D$2:D797=D797)),"0000"))</f>
        <v/>
      </c>
      <c r="B797" s="152" t="n"/>
      <c r="C797" s="152" t="n"/>
      <c r="D797" s="152" t="n"/>
      <c r="E797" s="150" t="n"/>
      <c r="F797" s="152" t="n"/>
      <c r="G797" s="152" t="n"/>
      <c r="H797" s="152" t="n"/>
      <c r="I797" s="152" t="n"/>
      <c r="J797" s="150" t="n"/>
      <c r="K797" s="150" t="n"/>
      <c r="L797" s="150" t="n"/>
      <c r="M797" s="152" t="n"/>
      <c r="N797" s="150" t="n"/>
      <c r="O797" s="150" t="n"/>
      <c r="P797" s="150" t="n"/>
      <c r="Q797" s="151" t="n"/>
      <c r="R797" s="150" t="n"/>
      <c r="S797" s="150" t="n"/>
      <c r="T797" s="150" t="n"/>
      <c r="U797" s="152" t="n"/>
      <c r="V797" s="150" t="n"/>
      <c r="W797" s="150" t="n"/>
      <c r="X797" s="150" t="n"/>
      <c r="Y797" s="150" t="n"/>
      <c r="Z797" s="150" t="n"/>
      <c r="AA797" s="150" t="n"/>
      <c r="AB797" s="150" t="n"/>
      <c r="AC797" s="150" t="n"/>
      <c r="AD797" s="150" t="n"/>
      <c r="AE797" s="150" t="n"/>
      <c r="AF797" s="150" t="n"/>
      <c r="AG797" s="147">
        <f>IF(OR(C797="",G797="",G797=0),"",IFERROR(INDEX(Lists!$K$2:$K$12,MATCH(C797,Lists!$I$2:$I$12,0)),"AUD"))</f>
        <v/>
      </c>
      <c r="AH797" s="147">
        <f>IF(OR(G797="",G797=0),"",IF(G797&lt;1,TEXT(G797*100,"0")&amp;IFERROR(INDEX(Lists!$U$2:$U$12,MATCH(C797,Lists!$I$2:$I$12,0)),"c"),IFERROR(INDEX(Lists!$L$2:$L$12,MATCH(C797,Lists!$I$2:$I$12,0)),"$")&amp;IF(G797=INT(G797),TEXT(G797,"0"),TEXT(G797,"0.00")))&amp;" "&amp;AG797)</f>
        <v/>
      </c>
      <c r="AI797" s="147">
        <f>IF(X797="","",X797*IFERROR(INDEX(Lists!$M$2:$M$12,MATCH(C797,Lists!$I$2:$I$12,0)),1)/Lists!$Q$2)</f>
        <v/>
      </c>
      <c r="AJ797" s="147">
        <f>IF(Y797="","",Y797*IFERROR(INDEX(Lists!$M$2:$M$12,MATCH(C797,Lists!$I$2:$I$12,0)),1)/Lists!$Q$2)</f>
        <v/>
      </c>
      <c r="AK797" s="105" t="n"/>
      <c r="AL797" s="105" t="n"/>
      <c r="AM797" s="105" t="n"/>
      <c r="AN797" s="105" t="n"/>
      <c r="AO797" s="106" t="n"/>
    </row>
    <row r="798" ht="18" customHeight="1" s="74">
      <c r="A798" s="147">
        <f>IF(OR(F798="",C798="",D798=""),"",IFERROR(INDEX(Lists!$J$2:$J$12,MATCH(C798,Lists!$I$2:$I$12,0)),"XX")&amp;"-"&amp;D798&amp;"-"&amp;TEXT(SUMPRODUCT(($C$2:C798=C798)*($D$2:D798=D798)),"0000"))</f>
        <v/>
      </c>
      <c r="B798" s="152" t="n"/>
      <c r="C798" s="152" t="n"/>
      <c r="D798" s="152" t="n"/>
      <c r="E798" s="150" t="n"/>
      <c r="F798" s="152" t="n"/>
      <c r="G798" s="152" t="n"/>
      <c r="H798" s="152" t="n"/>
      <c r="I798" s="152" t="n"/>
      <c r="J798" s="150" t="n"/>
      <c r="K798" s="150" t="n"/>
      <c r="L798" s="150" t="n"/>
      <c r="M798" s="152" t="n"/>
      <c r="N798" s="150" t="n"/>
      <c r="O798" s="150" t="n"/>
      <c r="P798" s="150" t="n"/>
      <c r="Q798" s="151" t="n"/>
      <c r="R798" s="150" t="n"/>
      <c r="S798" s="150" t="n"/>
      <c r="T798" s="150" t="n"/>
      <c r="U798" s="152" t="n"/>
      <c r="V798" s="150" t="n"/>
      <c r="W798" s="150" t="n"/>
      <c r="X798" s="150" t="n"/>
      <c r="Y798" s="150" t="n"/>
      <c r="Z798" s="150" t="n"/>
      <c r="AA798" s="150" t="n"/>
      <c r="AB798" s="150" t="n"/>
      <c r="AC798" s="150" t="n"/>
      <c r="AD798" s="150" t="n"/>
      <c r="AE798" s="150" t="n"/>
      <c r="AF798" s="150" t="n"/>
      <c r="AG798" s="147">
        <f>IF(OR(C798="",G798="",G798=0),"",IFERROR(INDEX(Lists!$K$2:$K$12,MATCH(C798,Lists!$I$2:$I$12,0)),"AUD"))</f>
        <v/>
      </c>
      <c r="AH798" s="147">
        <f>IF(OR(G798="",G798=0),"",IF(G798&lt;1,TEXT(G798*100,"0")&amp;IFERROR(INDEX(Lists!$U$2:$U$12,MATCH(C798,Lists!$I$2:$I$12,0)),"c"),IFERROR(INDEX(Lists!$L$2:$L$12,MATCH(C798,Lists!$I$2:$I$12,0)),"$")&amp;IF(G798=INT(G798),TEXT(G798,"0"),TEXT(G798,"0.00")))&amp;" "&amp;AG798)</f>
        <v/>
      </c>
      <c r="AI798" s="147">
        <f>IF(X798="","",X798*IFERROR(INDEX(Lists!$M$2:$M$12,MATCH(C798,Lists!$I$2:$I$12,0)),1)/Lists!$Q$2)</f>
        <v/>
      </c>
      <c r="AJ798" s="147">
        <f>IF(Y798="","",Y798*IFERROR(INDEX(Lists!$M$2:$M$12,MATCH(C798,Lists!$I$2:$I$12,0)),1)/Lists!$Q$2)</f>
        <v/>
      </c>
      <c r="AK798" s="105" t="n"/>
      <c r="AL798" s="105" t="n"/>
      <c r="AM798" s="105" t="n"/>
      <c r="AN798" s="105" t="n"/>
      <c r="AO798" s="106" t="n"/>
    </row>
    <row r="799" ht="18" customHeight="1" s="74">
      <c r="A799" s="147">
        <f>IF(OR(F799="",C799="",D799=""),"",IFERROR(INDEX(Lists!$J$2:$J$12,MATCH(C799,Lists!$I$2:$I$12,0)),"XX")&amp;"-"&amp;D799&amp;"-"&amp;TEXT(SUMPRODUCT(($C$2:C799=C799)*($D$2:D799=D799)),"0000"))</f>
        <v/>
      </c>
      <c r="B799" s="152" t="n"/>
      <c r="C799" s="152" t="n"/>
      <c r="D799" s="152" t="n"/>
      <c r="E799" s="150" t="n"/>
      <c r="F799" s="152" t="n"/>
      <c r="G799" s="152" t="n"/>
      <c r="H799" s="152" t="n"/>
      <c r="I799" s="152" t="n"/>
      <c r="J799" s="150" t="n"/>
      <c r="K799" s="150" t="n"/>
      <c r="L799" s="150" t="n"/>
      <c r="M799" s="152" t="n"/>
      <c r="N799" s="150" t="n"/>
      <c r="O799" s="150" t="n"/>
      <c r="P799" s="150" t="n"/>
      <c r="Q799" s="151" t="n"/>
      <c r="R799" s="150" t="n"/>
      <c r="S799" s="150" t="n"/>
      <c r="T799" s="150" t="n"/>
      <c r="U799" s="152" t="n"/>
      <c r="V799" s="150" t="n"/>
      <c r="W799" s="150" t="n"/>
      <c r="X799" s="150" t="n"/>
      <c r="Y799" s="150" t="n"/>
      <c r="Z799" s="150" t="n"/>
      <c r="AA799" s="150" t="n"/>
      <c r="AB799" s="150" t="n"/>
      <c r="AC799" s="150" t="n"/>
      <c r="AD799" s="150" t="n"/>
      <c r="AE799" s="150" t="n"/>
      <c r="AF799" s="150" t="n"/>
      <c r="AG799" s="147">
        <f>IF(OR(C799="",G799="",G799=0),"",IFERROR(INDEX(Lists!$K$2:$K$12,MATCH(C799,Lists!$I$2:$I$12,0)),"AUD"))</f>
        <v/>
      </c>
      <c r="AH799" s="147">
        <f>IF(OR(G799="",G799=0),"",IF(G799&lt;1,TEXT(G799*100,"0")&amp;IFERROR(INDEX(Lists!$U$2:$U$12,MATCH(C799,Lists!$I$2:$I$12,0)),"c"),IFERROR(INDEX(Lists!$L$2:$L$12,MATCH(C799,Lists!$I$2:$I$12,0)),"$")&amp;IF(G799=INT(G799),TEXT(G799,"0"),TEXT(G799,"0.00")))&amp;" "&amp;AG799)</f>
        <v/>
      </c>
      <c r="AI799" s="147">
        <f>IF(X799="","",X799*IFERROR(INDEX(Lists!$M$2:$M$12,MATCH(C799,Lists!$I$2:$I$12,0)),1)/Lists!$Q$2)</f>
        <v/>
      </c>
      <c r="AJ799" s="147">
        <f>IF(Y799="","",Y799*IFERROR(INDEX(Lists!$M$2:$M$12,MATCH(C799,Lists!$I$2:$I$12,0)),1)/Lists!$Q$2)</f>
        <v/>
      </c>
      <c r="AK799" s="105" t="n"/>
      <c r="AL799" s="105" t="n"/>
      <c r="AM799" s="105" t="n"/>
      <c r="AN799" s="105" t="n"/>
      <c r="AO799" s="106" t="n"/>
    </row>
    <row r="800" ht="18" customHeight="1" s="74">
      <c r="A800" s="147">
        <f>IF(OR(F800="",C800="",D800=""),"",IFERROR(INDEX(Lists!$J$2:$J$12,MATCH(C800,Lists!$I$2:$I$12,0)),"XX")&amp;"-"&amp;D800&amp;"-"&amp;TEXT(SUMPRODUCT(($C$2:C800=C800)*($D$2:D800=D800)),"0000"))</f>
        <v/>
      </c>
      <c r="B800" s="152" t="n"/>
      <c r="C800" s="152" t="n"/>
      <c r="D800" s="152" t="n"/>
      <c r="E800" s="150" t="n"/>
      <c r="F800" s="152" t="n"/>
      <c r="G800" s="152" t="n"/>
      <c r="H800" s="152" t="n"/>
      <c r="I800" s="152" t="n"/>
      <c r="J800" s="150" t="n"/>
      <c r="K800" s="150" t="n"/>
      <c r="L800" s="150" t="n"/>
      <c r="M800" s="152" t="n"/>
      <c r="N800" s="150" t="n"/>
      <c r="O800" s="150" t="n"/>
      <c r="P800" s="150" t="n"/>
      <c r="Q800" s="151" t="n"/>
      <c r="R800" s="150" t="n"/>
      <c r="S800" s="150" t="n"/>
      <c r="T800" s="150" t="n"/>
      <c r="U800" s="152" t="n"/>
      <c r="V800" s="150" t="n"/>
      <c r="W800" s="150" t="n"/>
      <c r="X800" s="150" t="n"/>
      <c r="Y800" s="150" t="n"/>
      <c r="Z800" s="150" t="n"/>
      <c r="AA800" s="150" t="n"/>
      <c r="AB800" s="150" t="n"/>
      <c r="AC800" s="150" t="n"/>
      <c r="AD800" s="150" t="n"/>
      <c r="AE800" s="150" t="n"/>
      <c r="AF800" s="150" t="n"/>
      <c r="AG800" s="147">
        <f>IF(OR(C800="",G800="",G800=0),"",IFERROR(INDEX(Lists!$K$2:$K$12,MATCH(C800,Lists!$I$2:$I$12,0)),"AUD"))</f>
        <v/>
      </c>
      <c r="AH800" s="147">
        <f>IF(OR(G800="",G800=0),"",IF(G800&lt;1,TEXT(G800*100,"0")&amp;IFERROR(INDEX(Lists!$U$2:$U$12,MATCH(C800,Lists!$I$2:$I$12,0)),"c"),IFERROR(INDEX(Lists!$L$2:$L$12,MATCH(C800,Lists!$I$2:$I$12,0)),"$")&amp;IF(G800=INT(G800),TEXT(G800,"0"),TEXT(G800,"0.00")))&amp;" "&amp;AG800)</f>
        <v/>
      </c>
      <c r="AI800" s="147">
        <f>IF(X800="","",X800*IFERROR(INDEX(Lists!$M$2:$M$12,MATCH(C800,Lists!$I$2:$I$12,0)),1)/Lists!$Q$2)</f>
        <v/>
      </c>
      <c r="AJ800" s="147">
        <f>IF(Y800="","",Y800*IFERROR(INDEX(Lists!$M$2:$M$12,MATCH(C800,Lists!$I$2:$I$12,0)),1)/Lists!$Q$2)</f>
        <v/>
      </c>
      <c r="AK800" s="105" t="n"/>
      <c r="AL800" s="105" t="n"/>
      <c r="AM800" s="105" t="n"/>
      <c r="AN800" s="105" t="n"/>
      <c r="AO800" s="106" t="n"/>
    </row>
    <row r="801" ht="18" customHeight="1" s="74">
      <c r="A801" s="147">
        <f>IF(OR(F801="",C801="",D801=""),"",IFERROR(INDEX(Lists!$J$2:$J$12,MATCH(C801,Lists!$I$2:$I$12,0)),"XX")&amp;"-"&amp;D801&amp;"-"&amp;TEXT(SUMPRODUCT(($C$2:C801=C801)*($D$2:D801=D801)),"0000"))</f>
        <v/>
      </c>
      <c r="B801" s="152" t="n"/>
      <c r="C801" s="152" t="n"/>
      <c r="D801" s="152" t="n"/>
      <c r="E801" s="150" t="n"/>
      <c r="F801" s="152" t="n"/>
      <c r="G801" s="152" t="n"/>
      <c r="H801" s="152" t="n"/>
      <c r="I801" s="152" t="n"/>
      <c r="J801" s="150" t="n"/>
      <c r="K801" s="150" t="n"/>
      <c r="L801" s="150" t="n"/>
      <c r="M801" s="152" t="n"/>
      <c r="N801" s="150" t="n"/>
      <c r="O801" s="150" t="n"/>
      <c r="P801" s="150" t="n"/>
      <c r="Q801" s="151" t="n"/>
      <c r="R801" s="150" t="n"/>
      <c r="S801" s="150" t="n"/>
      <c r="T801" s="150" t="n"/>
      <c r="U801" s="152" t="n"/>
      <c r="V801" s="150" t="n"/>
      <c r="W801" s="150" t="n"/>
      <c r="X801" s="150" t="n"/>
      <c r="Y801" s="150" t="n"/>
      <c r="Z801" s="150" t="n"/>
      <c r="AA801" s="150" t="n"/>
      <c r="AB801" s="150" t="n"/>
      <c r="AC801" s="150" t="n"/>
      <c r="AD801" s="150" t="n"/>
      <c r="AE801" s="150" t="n"/>
      <c r="AF801" s="150" t="n"/>
      <c r="AG801" s="147">
        <f>IF(OR(C801="",G801="",G801=0),"",IFERROR(INDEX(Lists!$K$2:$K$12,MATCH(C801,Lists!$I$2:$I$12,0)),"AUD"))</f>
        <v/>
      </c>
      <c r="AH801" s="147">
        <f>IF(OR(G801="",G801=0),"",IF(G801&lt;1,TEXT(G801*100,"0")&amp;IFERROR(INDEX(Lists!$U$2:$U$12,MATCH(C801,Lists!$I$2:$I$12,0)),"c"),IFERROR(INDEX(Lists!$L$2:$L$12,MATCH(C801,Lists!$I$2:$I$12,0)),"$")&amp;IF(G801=INT(G801),TEXT(G801,"0"),TEXT(G801,"0.00")))&amp;" "&amp;AG801)</f>
        <v/>
      </c>
      <c r="AI801" s="147">
        <f>IF(X801="","",X801*IFERROR(INDEX(Lists!$M$2:$M$12,MATCH(C801,Lists!$I$2:$I$12,0)),1)/Lists!$Q$2)</f>
        <v/>
      </c>
      <c r="AJ801" s="147">
        <f>IF(Y801="","",Y801*IFERROR(INDEX(Lists!$M$2:$M$12,MATCH(C801,Lists!$I$2:$I$12,0)),1)/Lists!$Q$2)</f>
        <v/>
      </c>
      <c r="AK801" s="105" t="n"/>
      <c r="AL801" s="105" t="n"/>
      <c r="AM801" s="105" t="n"/>
      <c r="AN801" s="105" t="n"/>
      <c r="AO801" s="106" t="n"/>
    </row>
    <row r="802" ht="18" customHeight="1" s="74">
      <c r="A802" s="147">
        <f>IF(OR(F802="",C802="",D802=""),"",IFERROR(INDEX(Lists!$J$2:$J$12,MATCH(C802,Lists!$I$2:$I$12,0)),"XX")&amp;"-"&amp;D802&amp;"-"&amp;TEXT(SUMPRODUCT(($C$2:C802=C802)*($D$2:D802=D802)),"0000"))</f>
        <v/>
      </c>
      <c r="B802" s="152" t="n"/>
      <c r="C802" s="152" t="n"/>
      <c r="D802" s="152" t="n"/>
      <c r="E802" s="150" t="n"/>
      <c r="F802" s="152" t="n"/>
      <c r="G802" s="152" t="n"/>
      <c r="H802" s="152" t="n"/>
      <c r="I802" s="152" t="n"/>
      <c r="J802" s="150" t="n"/>
      <c r="K802" s="150" t="n"/>
      <c r="L802" s="150" t="n"/>
      <c r="M802" s="152" t="n"/>
      <c r="N802" s="150" t="n"/>
      <c r="O802" s="150" t="n"/>
      <c r="P802" s="150" t="n"/>
      <c r="Q802" s="151" t="n"/>
      <c r="R802" s="150" t="n"/>
      <c r="S802" s="150" t="n"/>
      <c r="T802" s="150" t="n"/>
      <c r="U802" s="152" t="n"/>
      <c r="V802" s="150" t="n"/>
      <c r="W802" s="150" t="n"/>
      <c r="X802" s="150" t="n"/>
      <c r="Y802" s="150" t="n"/>
      <c r="Z802" s="150" t="n"/>
      <c r="AA802" s="150" t="n"/>
      <c r="AB802" s="150" t="n"/>
      <c r="AC802" s="150" t="n"/>
      <c r="AD802" s="150" t="n"/>
      <c r="AE802" s="150" t="n"/>
      <c r="AF802" s="150" t="n"/>
      <c r="AG802" s="147">
        <f>IF(OR(C802="",G802="",G802=0),"",IFERROR(INDEX(Lists!$K$2:$K$12,MATCH(C802,Lists!$I$2:$I$12,0)),"AUD"))</f>
        <v/>
      </c>
      <c r="AH802" s="147">
        <f>IF(OR(G802="",G802=0),"",IF(G802&lt;1,TEXT(G802*100,"0")&amp;IFERROR(INDEX(Lists!$U$2:$U$12,MATCH(C802,Lists!$I$2:$I$12,0)),"c"),IFERROR(INDEX(Lists!$L$2:$L$12,MATCH(C802,Lists!$I$2:$I$12,0)),"$")&amp;IF(G802=INT(G802),TEXT(G802,"0"),TEXT(G802,"0.00")))&amp;" "&amp;AG802)</f>
        <v/>
      </c>
      <c r="AI802" s="147">
        <f>IF(X802="","",X802*IFERROR(INDEX(Lists!$M$2:$M$12,MATCH(C802,Lists!$I$2:$I$12,0)),1)/Lists!$Q$2)</f>
        <v/>
      </c>
      <c r="AJ802" s="147">
        <f>IF(Y802="","",Y802*IFERROR(INDEX(Lists!$M$2:$M$12,MATCH(C802,Lists!$I$2:$I$12,0)),1)/Lists!$Q$2)</f>
        <v/>
      </c>
      <c r="AK802" s="105" t="n"/>
      <c r="AL802" s="105" t="n"/>
      <c r="AM802" s="105" t="n"/>
      <c r="AN802" s="105" t="n"/>
      <c r="AO802" s="106" t="n"/>
    </row>
    <row r="803" ht="18" customHeight="1" s="74">
      <c r="A803" s="147">
        <f>IF(OR(F803="",C803="",D803=""),"",IFERROR(INDEX(Lists!$J$2:$J$12,MATCH(C803,Lists!$I$2:$I$12,0)),"XX")&amp;"-"&amp;D803&amp;"-"&amp;TEXT(SUMPRODUCT(($C$2:C803=C803)*($D$2:D803=D803)),"0000"))</f>
        <v/>
      </c>
      <c r="B803" s="152" t="n"/>
      <c r="C803" s="152" t="n"/>
      <c r="D803" s="152" t="n"/>
      <c r="E803" s="150" t="n"/>
      <c r="F803" s="152" t="n"/>
      <c r="G803" s="152" t="n"/>
      <c r="H803" s="152" t="n"/>
      <c r="I803" s="152" t="n"/>
      <c r="J803" s="150" t="n"/>
      <c r="K803" s="150" t="n"/>
      <c r="L803" s="150" t="n"/>
      <c r="M803" s="152" t="n"/>
      <c r="N803" s="150" t="n"/>
      <c r="O803" s="150" t="n"/>
      <c r="P803" s="150" t="n"/>
      <c r="Q803" s="151" t="n"/>
      <c r="R803" s="150" t="n"/>
      <c r="S803" s="150" t="n"/>
      <c r="T803" s="150" t="n"/>
      <c r="U803" s="152" t="n"/>
      <c r="V803" s="150" t="n"/>
      <c r="W803" s="150" t="n"/>
      <c r="X803" s="150" t="n"/>
      <c r="Y803" s="150" t="n"/>
      <c r="Z803" s="150" t="n"/>
      <c r="AA803" s="150" t="n"/>
      <c r="AB803" s="150" t="n"/>
      <c r="AC803" s="150" t="n"/>
      <c r="AD803" s="150" t="n"/>
      <c r="AE803" s="150" t="n"/>
      <c r="AF803" s="150" t="n"/>
      <c r="AG803" s="147">
        <f>IF(OR(C803="",G803="",G803=0),"",IFERROR(INDEX(Lists!$K$2:$K$12,MATCH(C803,Lists!$I$2:$I$12,0)),"AUD"))</f>
        <v/>
      </c>
      <c r="AH803" s="147">
        <f>IF(OR(G803="",G803=0),"",IF(G803&lt;1,TEXT(G803*100,"0")&amp;IFERROR(INDEX(Lists!$U$2:$U$12,MATCH(C803,Lists!$I$2:$I$12,0)),"c"),IFERROR(INDEX(Lists!$L$2:$L$12,MATCH(C803,Lists!$I$2:$I$12,0)),"$")&amp;IF(G803=INT(G803),TEXT(G803,"0"),TEXT(G803,"0.00")))&amp;" "&amp;AG803)</f>
        <v/>
      </c>
      <c r="AI803" s="147">
        <f>IF(X803="","",X803*IFERROR(INDEX(Lists!$M$2:$M$12,MATCH(C803,Lists!$I$2:$I$12,0)),1)/Lists!$Q$2)</f>
        <v/>
      </c>
      <c r="AJ803" s="147">
        <f>IF(Y803="","",Y803*IFERROR(INDEX(Lists!$M$2:$M$12,MATCH(C803,Lists!$I$2:$I$12,0)),1)/Lists!$Q$2)</f>
        <v/>
      </c>
      <c r="AK803" s="105" t="n"/>
      <c r="AL803" s="105" t="n"/>
      <c r="AM803" s="105" t="n"/>
      <c r="AN803" s="105" t="n"/>
      <c r="AO803" s="106" t="n"/>
    </row>
    <row r="804" ht="18" customHeight="1" s="74">
      <c r="A804" s="147">
        <f>IF(OR(F804="",C804="",D804=""),"",IFERROR(INDEX(Lists!$J$2:$J$12,MATCH(C804,Lists!$I$2:$I$12,0)),"XX")&amp;"-"&amp;D804&amp;"-"&amp;TEXT(SUMPRODUCT(($C$2:C804=C804)*($D$2:D804=D804)),"0000"))</f>
        <v/>
      </c>
      <c r="B804" s="152" t="n"/>
      <c r="C804" s="152" t="n"/>
      <c r="D804" s="152" t="n"/>
      <c r="E804" s="150" t="n"/>
      <c r="F804" s="152" t="n"/>
      <c r="G804" s="152" t="n"/>
      <c r="H804" s="152" t="n"/>
      <c r="I804" s="152" t="n"/>
      <c r="J804" s="150" t="n"/>
      <c r="K804" s="150" t="n"/>
      <c r="L804" s="150" t="n"/>
      <c r="M804" s="152" t="n"/>
      <c r="N804" s="150" t="n"/>
      <c r="O804" s="150" t="n"/>
      <c r="P804" s="150" t="n"/>
      <c r="Q804" s="151" t="n"/>
      <c r="R804" s="150" t="n"/>
      <c r="S804" s="150" t="n"/>
      <c r="T804" s="150" t="n"/>
      <c r="U804" s="152" t="n"/>
      <c r="V804" s="150" t="n"/>
      <c r="W804" s="150" t="n"/>
      <c r="X804" s="150" t="n"/>
      <c r="Y804" s="150" t="n"/>
      <c r="Z804" s="150" t="n"/>
      <c r="AA804" s="150" t="n"/>
      <c r="AB804" s="150" t="n"/>
      <c r="AC804" s="150" t="n"/>
      <c r="AD804" s="150" t="n"/>
      <c r="AE804" s="150" t="n"/>
      <c r="AF804" s="150" t="n"/>
      <c r="AG804" s="147">
        <f>IF(OR(C804="",G804="",G804=0),"",IFERROR(INDEX(Lists!$K$2:$K$12,MATCH(C804,Lists!$I$2:$I$12,0)),"AUD"))</f>
        <v/>
      </c>
      <c r="AH804" s="147">
        <f>IF(OR(G804="",G804=0),"",IF(G804&lt;1,TEXT(G804*100,"0")&amp;IFERROR(INDEX(Lists!$U$2:$U$12,MATCH(C804,Lists!$I$2:$I$12,0)),"c"),IFERROR(INDEX(Lists!$L$2:$L$12,MATCH(C804,Lists!$I$2:$I$12,0)),"$")&amp;IF(G804=INT(G804),TEXT(G804,"0"),TEXT(G804,"0.00")))&amp;" "&amp;AG804)</f>
        <v/>
      </c>
      <c r="AI804" s="147">
        <f>IF(X804="","",X804*IFERROR(INDEX(Lists!$M$2:$M$12,MATCH(C804,Lists!$I$2:$I$12,0)),1)/Lists!$Q$2)</f>
        <v/>
      </c>
      <c r="AJ804" s="147">
        <f>IF(Y804="","",Y804*IFERROR(INDEX(Lists!$M$2:$M$12,MATCH(C804,Lists!$I$2:$I$12,0)),1)/Lists!$Q$2)</f>
        <v/>
      </c>
      <c r="AK804" s="105" t="n"/>
      <c r="AL804" s="105" t="n"/>
      <c r="AM804" s="105" t="n"/>
      <c r="AN804" s="105" t="n"/>
      <c r="AO804" s="106" t="n"/>
    </row>
    <row r="805" ht="18" customHeight="1" s="74">
      <c r="A805" s="147">
        <f>IF(OR(F805="",C805="",D805=""),"",IFERROR(INDEX(Lists!$J$2:$J$12,MATCH(C805,Lists!$I$2:$I$12,0)),"XX")&amp;"-"&amp;D805&amp;"-"&amp;TEXT(SUMPRODUCT(($C$2:C805=C805)*($D$2:D805=D805)),"0000"))</f>
        <v/>
      </c>
      <c r="B805" s="152" t="n"/>
      <c r="C805" s="152" t="n"/>
      <c r="D805" s="152" t="n"/>
      <c r="E805" s="150" t="n"/>
      <c r="F805" s="152" t="n"/>
      <c r="G805" s="152" t="n"/>
      <c r="H805" s="152" t="n"/>
      <c r="I805" s="152" t="n"/>
      <c r="J805" s="150" t="n"/>
      <c r="K805" s="150" t="n"/>
      <c r="L805" s="150" t="n"/>
      <c r="M805" s="152" t="n"/>
      <c r="N805" s="150" t="n"/>
      <c r="O805" s="150" t="n"/>
      <c r="P805" s="150" t="n"/>
      <c r="Q805" s="151" t="n"/>
      <c r="R805" s="150" t="n"/>
      <c r="S805" s="150" t="n"/>
      <c r="T805" s="150" t="n"/>
      <c r="U805" s="152" t="n"/>
      <c r="V805" s="150" t="n"/>
      <c r="W805" s="150" t="n"/>
      <c r="X805" s="150" t="n"/>
      <c r="Y805" s="150" t="n"/>
      <c r="Z805" s="150" t="n"/>
      <c r="AA805" s="150" t="n"/>
      <c r="AB805" s="150" t="n"/>
      <c r="AC805" s="150" t="n"/>
      <c r="AD805" s="150" t="n"/>
      <c r="AE805" s="150" t="n"/>
      <c r="AF805" s="150" t="n"/>
      <c r="AG805" s="147">
        <f>IF(OR(C805="",G805="",G805=0),"",IFERROR(INDEX(Lists!$K$2:$K$12,MATCH(C805,Lists!$I$2:$I$12,0)),"AUD"))</f>
        <v/>
      </c>
      <c r="AH805" s="147">
        <f>IF(OR(G805="",G805=0),"",IF(G805&lt;1,TEXT(G805*100,"0")&amp;IFERROR(INDEX(Lists!$U$2:$U$12,MATCH(C805,Lists!$I$2:$I$12,0)),"c"),IFERROR(INDEX(Lists!$L$2:$L$12,MATCH(C805,Lists!$I$2:$I$12,0)),"$")&amp;IF(G805=INT(G805),TEXT(G805,"0"),TEXT(G805,"0.00")))&amp;" "&amp;AG805)</f>
        <v/>
      </c>
      <c r="AI805" s="147">
        <f>IF(X805="","",X805*IFERROR(INDEX(Lists!$M$2:$M$12,MATCH(C805,Lists!$I$2:$I$12,0)),1)/Lists!$Q$2)</f>
        <v/>
      </c>
      <c r="AJ805" s="147">
        <f>IF(Y805="","",Y805*IFERROR(INDEX(Lists!$M$2:$M$12,MATCH(C805,Lists!$I$2:$I$12,0)),1)/Lists!$Q$2)</f>
        <v/>
      </c>
      <c r="AK805" s="105" t="n"/>
      <c r="AL805" s="105" t="n"/>
      <c r="AM805" s="105" t="n"/>
      <c r="AN805" s="105" t="n"/>
      <c r="AO805" s="106" t="n"/>
    </row>
    <row r="806" ht="18" customHeight="1" s="74">
      <c r="A806" s="147">
        <f>IF(OR(F806="",C806="",D806=""),"",IFERROR(INDEX(Lists!$J$2:$J$12,MATCH(C806,Lists!$I$2:$I$12,0)),"XX")&amp;"-"&amp;D806&amp;"-"&amp;TEXT(SUMPRODUCT(($C$2:C806=C806)*($D$2:D806=D806)),"0000"))</f>
        <v/>
      </c>
      <c r="B806" s="152" t="n"/>
      <c r="C806" s="152" t="n"/>
      <c r="D806" s="152" t="n"/>
      <c r="E806" s="150" t="n"/>
      <c r="F806" s="152" t="n"/>
      <c r="G806" s="152" t="n"/>
      <c r="H806" s="152" t="n"/>
      <c r="I806" s="152" t="n"/>
      <c r="J806" s="150" t="n"/>
      <c r="K806" s="150" t="n"/>
      <c r="L806" s="150" t="n"/>
      <c r="M806" s="152" t="n"/>
      <c r="N806" s="150" t="n"/>
      <c r="O806" s="150" t="n"/>
      <c r="P806" s="150" t="n"/>
      <c r="Q806" s="151" t="n"/>
      <c r="R806" s="150" t="n"/>
      <c r="S806" s="150" t="n"/>
      <c r="T806" s="150" t="n"/>
      <c r="U806" s="152" t="n"/>
      <c r="V806" s="150" t="n"/>
      <c r="W806" s="150" t="n"/>
      <c r="X806" s="150" t="n"/>
      <c r="Y806" s="150" t="n"/>
      <c r="Z806" s="150" t="n"/>
      <c r="AA806" s="150" t="n"/>
      <c r="AB806" s="150" t="n"/>
      <c r="AC806" s="150" t="n"/>
      <c r="AD806" s="150" t="n"/>
      <c r="AE806" s="150" t="n"/>
      <c r="AF806" s="150" t="n"/>
      <c r="AG806" s="147">
        <f>IF(OR(C806="",G806="",G806=0),"",IFERROR(INDEX(Lists!$K$2:$K$12,MATCH(C806,Lists!$I$2:$I$12,0)),"AUD"))</f>
        <v/>
      </c>
      <c r="AH806" s="147">
        <f>IF(OR(G806="",G806=0),"",IF(G806&lt;1,TEXT(G806*100,"0")&amp;IFERROR(INDEX(Lists!$U$2:$U$12,MATCH(C806,Lists!$I$2:$I$12,0)),"c"),IFERROR(INDEX(Lists!$L$2:$L$12,MATCH(C806,Lists!$I$2:$I$12,0)),"$")&amp;IF(G806=INT(G806),TEXT(G806,"0"),TEXT(G806,"0.00")))&amp;" "&amp;AG806)</f>
        <v/>
      </c>
      <c r="AI806" s="147">
        <f>IF(X806="","",X806*IFERROR(INDEX(Lists!$M$2:$M$12,MATCH(C806,Lists!$I$2:$I$12,0)),1)/Lists!$Q$2)</f>
        <v/>
      </c>
      <c r="AJ806" s="147">
        <f>IF(Y806="","",Y806*IFERROR(INDEX(Lists!$M$2:$M$12,MATCH(C806,Lists!$I$2:$I$12,0)),1)/Lists!$Q$2)</f>
        <v/>
      </c>
      <c r="AK806" s="105" t="n"/>
      <c r="AL806" s="105" t="n"/>
      <c r="AM806" s="105" t="n"/>
      <c r="AN806" s="105" t="n"/>
      <c r="AO806" s="106" t="n"/>
    </row>
    <row r="807" ht="18" customHeight="1" s="74">
      <c r="A807" s="147">
        <f>IF(OR(F807="",C807="",D807=""),"",IFERROR(INDEX(Lists!$J$2:$J$12,MATCH(C807,Lists!$I$2:$I$12,0)),"XX")&amp;"-"&amp;D807&amp;"-"&amp;TEXT(SUMPRODUCT(($C$2:C807=C807)*($D$2:D807=D807)),"0000"))</f>
        <v/>
      </c>
      <c r="B807" s="152" t="n"/>
      <c r="C807" s="152" t="n"/>
      <c r="D807" s="152" t="n"/>
      <c r="E807" s="150" t="n"/>
      <c r="F807" s="152" t="n"/>
      <c r="G807" s="152" t="n"/>
      <c r="H807" s="152" t="n"/>
      <c r="I807" s="152" t="n"/>
      <c r="J807" s="150" t="n"/>
      <c r="K807" s="150" t="n"/>
      <c r="L807" s="150" t="n"/>
      <c r="M807" s="152" t="n"/>
      <c r="N807" s="150" t="n"/>
      <c r="O807" s="150" t="n"/>
      <c r="P807" s="150" t="n"/>
      <c r="Q807" s="151" t="n"/>
      <c r="R807" s="150" t="n"/>
      <c r="S807" s="150" t="n"/>
      <c r="T807" s="150" t="n"/>
      <c r="U807" s="152" t="n"/>
      <c r="V807" s="150" t="n"/>
      <c r="W807" s="150" t="n"/>
      <c r="X807" s="150" t="n"/>
      <c r="Y807" s="150" t="n"/>
      <c r="Z807" s="150" t="n"/>
      <c r="AA807" s="150" t="n"/>
      <c r="AB807" s="150" t="n"/>
      <c r="AC807" s="150" t="n"/>
      <c r="AD807" s="150" t="n"/>
      <c r="AE807" s="150" t="n"/>
      <c r="AF807" s="150" t="n"/>
      <c r="AG807" s="147">
        <f>IF(OR(C807="",G807="",G807=0),"",IFERROR(INDEX(Lists!$K$2:$K$12,MATCH(C807,Lists!$I$2:$I$12,0)),"AUD"))</f>
        <v/>
      </c>
      <c r="AH807" s="147">
        <f>IF(OR(G807="",G807=0),"",IF(G807&lt;1,TEXT(G807*100,"0")&amp;IFERROR(INDEX(Lists!$U$2:$U$12,MATCH(C807,Lists!$I$2:$I$12,0)),"c"),IFERROR(INDEX(Lists!$L$2:$L$12,MATCH(C807,Lists!$I$2:$I$12,0)),"$")&amp;IF(G807=INT(G807),TEXT(G807,"0"),TEXT(G807,"0.00")))&amp;" "&amp;AG807)</f>
        <v/>
      </c>
      <c r="AI807" s="147">
        <f>IF(X807="","",X807*IFERROR(INDEX(Lists!$M$2:$M$12,MATCH(C807,Lists!$I$2:$I$12,0)),1)/Lists!$Q$2)</f>
        <v/>
      </c>
      <c r="AJ807" s="147">
        <f>IF(Y807="","",Y807*IFERROR(INDEX(Lists!$M$2:$M$12,MATCH(C807,Lists!$I$2:$I$12,0)),1)/Lists!$Q$2)</f>
        <v/>
      </c>
      <c r="AK807" s="105" t="n"/>
      <c r="AL807" s="105" t="n"/>
      <c r="AM807" s="105" t="n"/>
      <c r="AN807" s="105" t="n"/>
      <c r="AO807" s="106" t="n"/>
    </row>
    <row r="808" ht="18" customHeight="1" s="74">
      <c r="A808" s="147">
        <f>IF(OR(F808="",C808="",D808=""),"",IFERROR(INDEX(Lists!$J$2:$J$12,MATCH(C808,Lists!$I$2:$I$12,0)),"XX")&amp;"-"&amp;D808&amp;"-"&amp;TEXT(SUMPRODUCT(($C$2:C808=C808)*($D$2:D808=D808)),"0000"))</f>
        <v/>
      </c>
      <c r="B808" s="152" t="n"/>
      <c r="C808" s="152" t="n"/>
      <c r="D808" s="152" t="n"/>
      <c r="E808" s="150" t="n"/>
      <c r="F808" s="152" t="n"/>
      <c r="G808" s="152" t="n"/>
      <c r="H808" s="152" t="n"/>
      <c r="I808" s="152" t="n"/>
      <c r="J808" s="150" t="n"/>
      <c r="K808" s="150" t="n"/>
      <c r="L808" s="150" t="n"/>
      <c r="M808" s="152" t="n"/>
      <c r="N808" s="150" t="n"/>
      <c r="O808" s="150" t="n"/>
      <c r="P808" s="150" t="n"/>
      <c r="Q808" s="151" t="n"/>
      <c r="R808" s="150" t="n"/>
      <c r="S808" s="150" t="n"/>
      <c r="T808" s="150" t="n"/>
      <c r="U808" s="152" t="n"/>
      <c r="V808" s="150" t="n"/>
      <c r="W808" s="150" t="n"/>
      <c r="X808" s="150" t="n"/>
      <c r="Y808" s="150" t="n"/>
      <c r="Z808" s="150" t="n"/>
      <c r="AA808" s="150" t="n"/>
      <c r="AB808" s="150" t="n"/>
      <c r="AC808" s="150" t="n"/>
      <c r="AD808" s="150" t="n"/>
      <c r="AE808" s="150" t="n"/>
      <c r="AF808" s="150" t="n"/>
      <c r="AG808" s="147">
        <f>IF(OR(C808="",G808="",G808=0),"",IFERROR(INDEX(Lists!$K$2:$K$12,MATCH(C808,Lists!$I$2:$I$12,0)),"AUD"))</f>
        <v/>
      </c>
      <c r="AH808" s="147">
        <f>IF(OR(G808="",G808=0),"",IF(G808&lt;1,TEXT(G808*100,"0")&amp;IFERROR(INDEX(Lists!$U$2:$U$12,MATCH(C808,Lists!$I$2:$I$12,0)),"c"),IFERROR(INDEX(Lists!$L$2:$L$12,MATCH(C808,Lists!$I$2:$I$12,0)),"$")&amp;IF(G808=INT(G808),TEXT(G808,"0"),TEXT(G808,"0.00")))&amp;" "&amp;AG808)</f>
        <v/>
      </c>
      <c r="AI808" s="147">
        <f>IF(X808="","",X808*IFERROR(INDEX(Lists!$M$2:$M$12,MATCH(C808,Lists!$I$2:$I$12,0)),1)/Lists!$Q$2)</f>
        <v/>
      </c>
      <c r="AJ808" s="147">
        <f>IF(Y808="","",Y808*IFERROR(INDEX(Lists!$M$2:$M$12,MATCH(C808,Lists!$I$2:$I$12,0)),1)/Lists!$Q$2)</f>
        <v/>
      </c>
      <c r="AK808" s="105" t="n"/>
      <c r="AL808" s="105" t="n"/>
      <c r="AM808" s="105" t="n"/>
      <c r="AN808" s="105" t="n"/>
      <c r="AO808" s="106" t="n"/>
    </row>
    <row r="809" ht="18" customHeight="1" s="74">
      <c r="A809" s="147">
        <f>IF(OR(F809="",C809="",D809=""),"",IFERROR(INDEX(Lists!$J$2:$J$12,MATCH(C809,Lists!$I$2:$I$12,0)),"XX")&amp;"-"&amp;D809&amp;"-"&amp;TEXT(SUMPRODUCT(($C$2:C809=C809)*($D$2:D809=D809)),"0000"))</f>
        <v/>
      </c>
      <c r="B809" s="152" t="n"/>
      <c r="C809" s="152" t="n"/>
      <c r="D809" s="152" t="n"/>
      <c r="E809" s="150" t="n"/>
      <c r="F809" s="152" t="n"/>
      <c r="G809" s="152" t="n"/>
      <c r="H809" s="152" t="n"/>
      <c r="I809" s="152" t="n"/>
      <c r="J809" s="150" t="n"/>
      <c r="K809" s="150" t="n"/>
      <c r="L809" s="150" t="n"/>
      <c r="M809" s="152" t="n"/>
      <c r="N809" s="150" t="n"/>
      <c r="O809" s="150" t="n"/>
      <c r="P809" s="150" t="n"/>
      <c r="Q809" s="151" t="n"/>
      <c r="R809" s="150" t="n"/>
      <c r="S809" s="150" t="n"/>
      <c r="T809" s="150" t="n"/>
      <c r="U809" s="152" t="n"/>
      <c r="V809" s="150" t="n"/>
      <c r="W809" s="150" t="n"/>
      <c r="X809" s="150" t="n"/>
      <c r="Y809" s="150" t="n"/>
      <c r="Z809" s="150" t="n"/>
      <c r="AA809" s="150" t="n"/>
      <c r="AB809" s="150" t="n"/>
      <c r="AC809" s="150" t="n"/>
      <c r="AD809" s="150" t="n"/>
      <c r="AE809" s="150" t="n"/>
      <c r="AF809" s="150" t="n"/>
      <c r="AG809" s="147">
        <f>IF(OR(C809="",G809="",G809=0),"",IFERROR(INDEX(Lists!$K$2:$K$12,MATCH(C809,Lists!$I$2:$I$12,0)),"AUD"))</f>
        <v/>
      </c>
      <c r="AH809" s="147">
        <f>IF(OR(G809="",G809=0),"",IF(G809&lt;1,TEXT(G809*100,"0")&amp;IFERROR(INDEX(Lists!$U$2:$U$12,MATCH(C809,Lists!$I$2:$I$12,0)),"c"),IFERROR(INDEX(Lists!$L$2:$L$12,MATCH(C809,Lists!$I$2:$I$12,0)),"$")&amp;IF(G809=INT(G809),TEXT(G809,"0"),TEXT(G809,"0.00")))&amp;" "&amp;AG809)</f>
        <v/>
      </c>
      <c r="AI809" s="147">
        <f>IF(X809="","",X809*IFERROR(INDEX(Lists!$M$2:$M$12,MATCH(C809,Lists!$I$2:$I$12,0)),1)/Lists!$Q$2)</f>
        <v/>
      </c>
      <c r="AJ809" s="147">
        <f>IF(Y809="","",Y809*IFERROR(INDEX(Lists!$M$2:$M$12,MATCH(C809,Lists!$I$2:$I$12,0)),1)/Lists!$Q$2)</f>
        <v/>
      </c>
      <c r="AK809" s="105" t="n"/>
      <c r="AL809" s="105" t="n"/>
      <c r="AM809" s="105" t="n"/>
      <c r="AN809" s="105" t="n"/>
      <c r="AO809" s="106" t="n"/>
    </row>
    <row r="810" ht="18" customHeight="1" s="74">
      <c r="A810" s="147">
        <f>IF(OR(F810="",C810="",D810=""),"",IFERROR(INDEX(Lists!$J$2:$J$12,MATCH(C810,Lists!$I$2:$I$12,0)),"XX")&amp;"-"&amp;D810&amp;"-"&amp;TEXT(SUMPRODUCT(($C$2:C810=C810)*($D$2:D810=D810)),"0000"))</f>
        <v/>
      </c>
      <c r="B810" s="152" t="n"/>
      <c r="C810" s="152" t="n"/>
      <c r="D810" s="152" t="n"/>
      <c r="E810" s="150" t="n"/>
      <c r="F810" s="152" t="n"/>
      <c r="G810" s="152" t="n"/>
      <c r="H810" s="152" t="n"/>
      <c r="I810" s="152" t="n"/>
      <c r="J810" s="150" t="n"/>
      <c r="K810" s="150" t="n"/>
      <c r="L810" s="150" t="n"/>
      <c r="M810" s="152" t="n"/>
      <c r="N810" s="150" t="n"/>
      <c r="O810" s="150" t="n"/>
      <c r="P810" s="150" t="n"/>
      <c r="Q810" s="151" t="n"/>
      <c r="R810" s="150" t="n"/>
      <c r="S810" s="150" t="n"/>
      <c r="T810" s="150" t="n"/>
      <c r="U810" s="152" t="n"/>
      <c r="V810" s="150" t="n"/>
      <c r="W810" s="150" t="n"/>
      <c r="X810" s="150" t="n"/>
      <c r="Y810" s="150" t="n"/>
      <c r="Z810" s="150" t="n"/>
      <c r="AA810" s="150" t="n"/>
      <c r="AB810" s="150" t="n"/>
      <c r="AC810" s="150" t="n"/>
      <c r="AD810" s="150" t="n"/>
      <c r="AE810" s="150" t="n"/>
      <c r="AF810" s="150" t="n"/>
      <c r="AG810" s="147">
        <f>IF(OR(C810="",G810="",G810=0),"",IFERROR(INDEX(Lists!$K$2:$K$12,MATCH(C810,Lists!$I$2:$I$12,0)),"AUD"))</f>
        <v/>
      </c>
      <c r="AH810" s="147">
        <f>IF(OR(G810="",G810=0),"",IF(G810&lt;1,TEXT(G810*100,"0")&amp;IFERROR(INDEX(Lists!$U$2:$U$12,MATCH(C810,Lists!$I$2:$I$12,0)),"c"),IFERROR(INDEX(Lists!$L$2:$L$12,MATCH(C810,Lists!$I$2:$I$12,0)),"$")&amp;IF(G810=INT(G810),TEXT(G810,"0"),TEXT(G810,"0.00")))&amp;" "&amp;AG810)</f>
        <v/>
      </c>
      <c r="AI810" s="147">
        <f>IF(X810="","",X810*IFERROR(INDEX(Lists!$M$2:$M$12,MATCH(C810,Lists!$I$2:$I$12,0)),1)/Lists!$Q$2)</f>
        <v/>
      </c>
      <c r="AJ810" s="147">
        <f>IF(Y810="","",Y810*IFERROR(INDEX(Lists!$M$2:$M$12,MATCH(C810,Lists!$I$2:$I$12,0)),1)/Lists!$Q$2)</f>
        <v/>
      </c>
      <c r="AK810" s="105" t="n"/>
      <c r="AL810" s="105" t="n"/>
      <c r="AM810" s="105" t="n"/>
      <c r="AN810" s="105" t="n"/>
      <c r="AO810" s="106" t="n"/>
    </row>
    <row r="811" ht="18" customHeight="1" s="74">
      <c r="A811" s="147">
        <f>IF(OR(F811="",C811="",D811=""),"",IFERROR(INDEX(Lists!$J$2:$J$12,MATCH(C811,Lists!$I$2:$I$12,0)),"XX")&amp;"-"&amp;D811&amp;"-"&amp;TEXT(SUMPRODUCT(($C$2:C811=C811)*($D$2:D811=D811)),"0000"))</f>
        <v/>
      </c>
      <c r="B811" s="152" t="n"/>
      <c r="C811" s="152" t="n"/>
      <c r="D811" s="152" t="n"/>
      <c r="E811" s="150" t="n"/>
      <c r="F811" s="152" t="n"/>
      <c r="G811" s="152" t="n"/>
      <c r="H811" s="152" t="n"/>
      <c r="I811" s="152" t="n"/>
      <c r="J811" s="150" t="n"/>
      <c r="K811" s="150" t="n"/>
      <c r="L811" s="150" t="n"/>
      <c r="M811" s="152" t="n"/>
      <c r="N811" s="150" t="n"/>
      <c r="O811" s="150" t="n"/>
      <c r="P811" s="150" t="n"/>
      <c r="Q811" s="151" t="n"/>
      <c r="R811" s="150" t="n"/>
      <c r="S811" s="150" t="n"/>
      <c r="T811" s="150" t="n"/>
      <c r="U811" s="152" t="n"/>
      <c r="V811" s="150" t="n"/>
      <c r="W811" s="150" t="n"/>
      <c r="X811" s="150" t="n"/>
      <c r="Y811" s="150" t="n"/>
      <c r="Z811" s="150" t="n"/>
      <c r="AA811" s="150" t="n"/>
      <c r="AB811" s="150" t="n"/>
      <c r="AC811" s="150" t="n"/>
      <c r="AD811" s="150" t="n"/>
      <c r="AE811" s="150" t="n"/>
      <c r="AF811" s="150" t="n"/>
      <c r="AG811" s="147">
        <f>IF(OR(C811="",G811="",G811=0),"",IFERROR(INDEX(Lists!$K$2:$K$12,MATCH(C811,Lists!$I$2:$I$12,0)),"AUD"))</f>
        <v/>
      </c>
      <c r="AH811" s="147">
        <f>IF(OR(G811="",G811=0),"",IF(G811&lt;1,TEXT(G811*100,"0")&amp;IFERROR(INDEX(Lists!$U$2:$U$12,MATCH(C811,Lists!$I$2:$I$12,0)),"c"),IFERROR(INDEX(Lists!$L$2:$L$12,MATCH(C811,Lists!$I$2:$I$12,0)),"$")&amp;IF(G811=INT(G811),TEXT(G811,"0"),TEXT(G811,"0.00")))&amp;" "&amp;AG811)</f>
        <v/>
      </c>
      <c r="AI811" s="147">
        <f>IF(X811="","",X811*IFERROR(INDEX(Lists!$M$2:$M$12,MATCH(C811,Lists!$I$2:$I$12,0)),1)/Lists!$Q$2)</f>
        <v/>
      </c>
      <c r="AJ811" s="147">
        <f>IF(Y811="","",Y811*IFERROR(INDEX(Lists!$M$2:$M$12,MATCH(C811,Lists!$I$2:$I$12,0)),1)/Lists!$Q$2)</f>
        <v/>
      </c>
      <c r="AK811" s="105" t="n"/>
      <c r="AL811" s="105" t="n"/>
      <c r="AM811" s="105" t="n"/>
      <c r="AN811" s="105" t="n"/>
      <c r="AO811" s="106" t="n"/>
    </row>
    <row r="812" ht="18" customHeight="1" s="74">
      <c r="A812" s="147">
        <f>IF(OR(F812="",C812="",D812=""),"",IFERROR(INDEX(Lists!$J$2:$J$12,MATCH(C812,Lists!$I$2:$I$12,0)),"XX")&amp;"-"&amp;D812&amp;"-"&amp;TEXT(SUMPRODUCT(($C$2:C812=C812)*($D$2:D812=D812)),"0000"))</f>
        <v/>
      </c>
      <c r="B812" s="152" t="n"/>
      <c r="C812" s="152" t="n"/>
      <c r="D812" s="152" t="n"/>
      <c r="E812" s="150" t="n"/>
      <c r="F812" s="152" t="n"/>
      <c r="G812" s="152" t="n"/>
      <c r="H812" s="152" t="n"/>
      <c r="I812" s="152" t="n"/>
      <c r="J812" s="150" t="n"/>
      <c r="K812" s="150" t="n"/>
      <c r="L812" s="150" t="n"/>
      <c r="M812" s="152" t="n"/>
      <c r="N812" s="150" t="n"/>
      <c r="O812" s="150" t="n"/>
      <c r="P812" s="150" t="n"/>
      <c r="Q812" s="151" t="n"/>
      <c r="R812" s="150" t="n"/>
      <c r="S812" s="150" t="n"/>
      <c r="T812" s="150" t="n"/>
      <c r="U812" s="152" t="n"/>
      <c r="V812" s="150" t="n"/>
      <c r="W812" s="150" t="n"/>
      <c r="X812" s="150" t="n"/>
      <c r="Y812" s="150" t="n"/>
      <c r="Z812" s="150" t="n"/>
      <c r="AA812" s="150" t="n"/>
      <c r="AB812" s="150" t="n"/>
      <c r="AC812" s="150" t="n"/>
      <c r="AD812" s="150" t="n"/>
      <c r="AE812" s="150" t="n"/>
      <c r="AF812" s="150" t="n"/>
      <c r="AG812" s="147">
        <f>IF(OR(C812="",G812="",G812=0),"",IFERROR(INDEX(Lists!$K$2:$K$12,MATCH(C812,Lists!$I$2:$I$12,0)),"AUD"))</f>
        <v/>
      </c>
      <c r="AH812" s="147">
        <f>IF(OR(G812="",G812=0),"",IF(G812&lt;1,TEXT(G812*100,"0")&amp;IFERROR(INDEX(Lists!$U$2:$U$12,MATCH(C812,Lists!$I$2:$I$12,0)),"c"),IFERROR(INDEX(Lists!$L$2:$L$12,MATCH(C812,Lists!$I$2:$I$12,0)),"$")&amp;IF(G812=INT(G812),TEXT(G812,"0"),TEXT(G812,"0.00")))&amp;" "&amp;AG812)</f>
        <v/>
      </c>
      <c r="AI812" s="147">
        <f>IF(X812="","",X812*IFERROR(INDEX(Lists!$M$2:$M$12,MATCH(C812,Lists!$I$2:$I$12,0)),1)/Lists!$Q$2)</f>
        <v/>
      </c>
      <c r="AJ812" s="147">
        <f>IF(Y812="","",Y812*IFERROR(INDEX(Lists!$M$2:$M$12,MATCH(C812,Lists!$I$2:$I$12,0)),1)/Lists!$Q$2)</f>
        <v/>
      </c>
      <c r="AK812" s="105" t="n"/>
      <c r="AL812" s="105" t="n"/>
      <c r="AM812" s="105" t="n"/>
      <c r="AN812" s="105" t="n"/>
      <c r="AO812" s="106" t="n"/>
    </row>
    <row r="813" ht="18" customHeight="1" s="74">
      <c r="A813" s="147">
        <f>IF(OR(F813="",C813="",D813=""),"",IFERROR(INDEX(Lists!$J$2:$J$12,MATCH(C813,Lists!$I$2:$I$12,0)),"XX")&amp;"-"&amp;D813&amp;"-"&amp;TEXT(SUMPRODUCT(($C$2:C813=C813)*($D$2:D813=D813)),"0000"))</f>
        <v/>
      </c>
      <c r="B813" s="152" t="n"/>
      <c r="C813" s="152" t="n"/>
      <c r="D813" s="152" t="n"/>
      <c r="E813" s="150" t="n"/>
      <c r="F813" s="152" t="n"/>
      <c r="G813" s="152" t="n"/>
      <c r="H813" s="152" t="n"/>
      <c r="I813" s="152" t="n"/>
      <c r="J813" s="150" t="n"/>
      <c r="K813" s="150" t="n"/>
      <c r="L813" s="150" t="n"/>
      <c r="M813" s="152" t="n"/>
      <c r="N813" s="150" t="n"/>
      <c r="O813" s="150" t="n"/>
      <c r="P813" s="150" t="n"/>
      <c r="Q813" s="151" t="n"/>
      <c r="R813" s="150" t="n"/>
      <c r="S813" s="150" t="n"/>
      <c r="T813" s="150" t="n"/>
      <c r="U813" s="152" t="n"/>
      <c r="V813" s="150" t="n"/>
      <c r="W813" s="150" t="n"/>
      <c r="X813" s="150" t="n"/>
      <c r="Y813" s="150" t="n"/>
      <c r="Z813" s="150" t="n"/>
      <c r="AA813" s="150" t="n"/>
      <c r="AB813" s="150" t="n"/>
      <c r="AC813" s="150" t="n"/>
      <c r="AD813" s="150" t="n"/>
      <c r="AE813" s="150" t="n"/>
      <c r="AF813" s="150" t="n"/>
      <c r="AG813" s="147">
        <f>IF(OR(C813="",G813="",G813=0),"",IFERROR(INDEX(Lists!$K$2:$K$12,MATCH(C813,Lists!$I$2:$I$12,0)),"AUD"))</f>
        <v/>
      </c>
      <c r="AH813" s="147">
        <f>IF(OR(G813="",G813=0),"",IF(G813&lt;1,TEXT(G813*100,"0")&amp;IFERROR(INDEX(Lists!$U$2:$U$12,MATCH(C813,Lists!$I$2:$I$12,0)),"c"),IFERROR(INDEX(Lists!$L$2:$L$12,MATCH(C813,Lists!$I$2:$I$12,0)),"$")&amp;IF(G813=INT(G813),TEXT(G813,"0"),TEXT(G813,"0.00")))&amp;" "&amp;AG813)</f>
        <v/>
      </c>
      <c r="AI813" s="147">
        <f>IF(X813="","",X813*IFERROR(INDEX(Lists!$M$2:$M$12,MATCH(C813,Lists!$I$2:$I$12,0)),1)/Lists!$Q$2)</f>
        <v/>
      </c>
      <c r="AJ813" s="147">
        <f>IF(Y813="","",Y813*IFERROR(INDEX(Lists!$M$2:$M$12,MATCH(C813,Lists!$I$2:$I$12,0)),1)/Lists!$Q$2)</f>
        <v/>
      </c>
      <c r="AK813" s="105" t="n"/>
      <c r="AL813" s="105" t="n"/>
      <c r="AM813" s="105" t="n"/>
      <c r="AN813" s="105" t="n"/>
      <c r="AO813" s="106" t="n"/>
    </row>
    <row r="814" ht="18" customHeight="1" s="74">
      <c r="A814" s="147">
        <f>IF(OR(F814="",C814="",D814=""),"",IFERROR(INDEX(Lists!$J$2:$J$12,MATCH(C814,Lists!$I$2:$I$12,0)),"XX")&amp;"-"&amp;D814&amp;"-"&amp;TEXT(SUMPRODUCT(($C$2:C814=C814)*($D$2:D814=D814)),"0000"))</f>
        <v/>
      </c>
      <c r="B814" s="152" t="n"/>
      <c r="C814" s="152" t="n"/>
      <c r="D814" s="152" t="n"/>
      <c r="E814" s="150" t="n"/>
      <c r="F814" s="152" t="n"/>
      <c r="G814" s="152" t="n"/>
      <c r="H814" s="152" t="n"/>
      <c r="I814" s="152" t="n"/>
      <c r="J814" s="150" t="n"/>
      <c r="K814" s="150" t="n"/>
      <c r="L814" s="150" t="n"/>
      <c r="M814" s="152" t="n"/>
      <c r="N814" s="150" t="n"/>
      <c r="O814" s="150" t="n"/>
      <c r="P814" s="150" t="n"/>
      <c r="Q814" s="151" t="n"/>
      <c r="R814" s="150" t="n"/>
      <c r="S814" s="150" t="n"/>
      <c r="T814" s="150" t="n"/>
      <c r="U814" s="152" t="n"/>
      <c r="V814" s="150" t="n"/>
      <c r="W814" s="150" t="n"/>
      <c r="X814" s="150" t="n"/>
      <c r="Y814" s="150" t="n"/>
      <c r="Z814" s="150" t="n"/>
      <c r="AA814" s="150" t="n"/>
      <c r="AB814" s="150" t="n"/>
      <c r="AC814" s="150" t="n"/>
      <c r="AD814" s="150" t="n"/>
      <c r="AE814" s="150" t="n"/>
      <c r="AF814" s="150" t="n"/>
      <c r="AG814" s="147">
        <f>IF(OR(C814="",G814="",G814=0),"",IFERROR(INDEX(Lists!$K$2:$K$12,MATCH(C814,Lists!$I$2:$I$12,0)),"AUD"))</f>
        <v/>
      </c>
      <c r="AH814" s="147">
        <f>IF(OR(G814="",G814=0),"",IF(G814&lt;1,TEXT(G814*100,"0")&amp;IFERROR(INDEX(Lists!$U$2:$U$12,MATCH(C814,Lists!$I$2:$I$12,0)),"c"),IFERROR(INDEX(Lists!$L$2:$L$12,MATCH(C814,Lists!$I$2:$I$12,0)),"$")&amp;IF(G814=INT(G814),TEXT(G814,"0"),TEXT(G814,"0.00")))&amp;" "&amp;AG814)</f>
        <v/>
      </c>
      <c r="AI814" s="147">
        <f>IF(X814="","",X814*IFERROR(INDEX(Lists!$M$2:$M$12,MATCH(C814,Lists!$I$2:$I$12,0)),1)/Lists!$Q$2)</f>
        <v/>
      </c>
      <c r="AJ814" s="147">
        <f>IF(Y814="","",Y814*IFERROR(INDEX(Lists!$M$2:$M$12,MATCH(C814,Lists!$I$2:$I$12,0)),1)/Lists!$Q$2)</f>
        <v/>
      </c>
      <c r="AK814" s="105" t="n"/>
      <c r="AL814" s="105" t="n"/>
      <c r="AM814" s="105" t="n"/>
      <c r="AN814" s="105" t="n"/>
      <c r="AO814" s="106" t="n"/>
    </row>
    <row r="815" ht="18" customHeight="1" s="74">
      <c r="A815" s="147">
        <f>IF(OR(F815="",C815="",D815=""),"",IFERROR(INDEX(Lists!$J$2:$J$12,MATCH(C815,Lists!$I$2:$I$12,0)),"XX")&amp;"-"&amp;D815&amp;"-"&amp;TEXT(SUMPRODUCT(($C$2:C815=C815)*($D$2:D815=D815)),"0000"))</f>
        <v/>
      </c>
      <c r="B815" s="152" t="n"/>
      <c r="C815" s="152" t="n"/>
      <c r="D815" s="152" t="n"/>
      <c r="E815" s="150" t="n"/>
      <c r="F815" s="152" t="n"/>
      <c r="G815" s="152" t="n"/>
      <c r="H815" s="152" t="n"/>
      <c r="I815" s="152" t="n"/>
      <c r="J815" s="150" t="n"/>
      <c r="K815" s="150" t="n"/>
      <c r="L815" s="150" t="n"/>
      <c r="M815" s="152" t="n"/>
      <c r="N815" s="150" t="n"/>
      <c r="O815" s="150" t="n"/>
      <c r="P815" s="150" t="n"/>
      <c r="Q815" s="151" t="n"/>
      <c r="R815" s="150" t="n"/>
      <c r="S815" s="150" t="n"/>
      <c r="T815" s="150" t="n"/>
      <c r="U815" s="152" t="n"/>
      <c r="V815" s="150" t="n"/>
      <c r="W815" s="150" t="n"/>
      <c r="X815" s="150" t="n"/>
      <c r="Y815" s="150" t="n"/>
      <c r="Z815" s="150" t="n"/>
      <c r="AA815" s="150" t="n"/>
      <c r="AB815" s="150" t="n"/>
      <c r="AC815" s="150" t="n"/>
      <c r="AD815" s="150" t="n"/>
      <c r="AE815" s="150" t="n"/>
      <c r="AF815" s="150" t="n"/>
      <c r="AG815" s="147">
        <f>IF(OR(C815="",G815="",G815=0),"",IFERROR(INDEX(Lists!$K$2:$K$12,MATCH(C815,Lists!$I$2:$I$12,0)),"AUD"))</f>
        <v/>
      </c>
      <c r="AH815" s="147">
        <f>IF(OR(G815="",G815=0),"",IF(G815&lt;1,TEXT(G815*100,"0")&amp;IFERROR(INDEX(Lists!$U$2:$U$12,MATCH(C815,Lists!$I$2:$I$12,0)),"c"),IFERROR(INDEX(Lists!$L$2:$L$12,MATCH(C815,Lists!$I$2:$I$12,0)),"$")&amp;IF(G815=INT(G815),TEXT(G815,"0"),TEXT(G815,"0.00")))&amp;" "&amp;AG815)</f>
        <v/>
      </c>
      <c r="AI815" s="147">
        <f>IF(X815="","",X815*IFERROR(INDEX(Lists!$M$2:$M$12,MATCH(C815,Lists!$I$2:$I$12,0)),1)/Lists!$Q$2)</f>
        <v/>
      </c>
      <c r="AJ815" s="147">
        <f>IF(Y815="","",Y815*IFERROR(INDEX(Lists!$M$2:$M$12,MATCH(C815,Lists!$I$2:$I$12,0)),1)/Lists!$Q$2)</f>
        <v/>
      </c>
      <c r="AK815" s="105" t="n"/>
      <c r="AL815" s="105" t="n"/>
      <c r="AM815" s="105" t="n"/>
      <c r="AN815" s="105" t="n"/>
      <c r="AO815" s="106" t="n"/>
    </row>
    <row r="816" ht="18" customHeight="1" s="74">
      <c r="A816" s="147">
        <f>IF(OR(F816="",C816="",D816=""),"",IFERROR(INDEX(Lists!$J$2:$J$12,MATCH(C816,Lists!$I$2:$I$12,0)),"XX")&amp;"-"&amp;D816&amp;"-"&amp;TEXT(SUMPRODUCT(($C$2:C816=C816)*($D$2:D816=D816)),"0000"))</f>
        <v/>
      </c>
      <c r="B816" s="152" t="n"/>
      <c r="C816" s="152" t="n"/>
      <c r="D816" s="152" t="n"/>
      <c r="E816" s="150" t="n"/>
      <c r="F816" s="152" t="n"/>
      <c r="G816" s="152" t="n"/>
      <c r="H816" s="152" t="n"/>
      <c r="I816" s="152" t="n"/>
      <c r="J816" s="150" t="n"/>
      <c r="K816" s="150" t="n"/>
      <c r="L816" s="150" t="n"/>
      <c r="M816" s="152" t="n"/>
      <c r="N816" s="150" t="n"/>
      <c r="O816" s="150" t="n"/>
      <c r="P816" s="150" t="n"/>
      <c r="Q816" s="151" t="n"/>
      <c r="R816" s="150" t="n"/>
      <c r="S816" s="150" t="n"/>
      <c r="T816" s="150" t="n"/>
      <c r="U816" s="152" t="n"/>
      <c r="V816" s="150" t="n"/>
      <c r="W816" s="150" t="n"/>
      <c r="X816" s="150" t="n"/>
      <c r="Y816" s="150" t="n"/>
      <c r="Z816" s="150" t="n"/>
      <c r="AA816" s="150" t="n"/>
      <c r="AB816" s="150" t="n"/>
      <c r="AC816" s="150" t="n"/>
      <c r="AD816" s="150" t="n"/>
      <c r="AE816" s="150" t="n"/>
      <c r="AF816" s="150" t="n"/>
      <c r="AG816" s="147">
        <f>IF(OR(C816="",G816="",G816=0),"",IFERROR(INDEX(Lists!$K$2:$K$12,MATCH(C816,Lists!$I$2:$I$12,0)),"AUD"))</f>
        <v/>
      </c>
      <c r="AH816" s="147">
        <f>IF(OR(G816="",G816=0),"",IF(G816&lt;1,TEXT(G816*100,"0")&amp;IFERROR(INDEX(Lists!$U$2:$U$12,MATCH(C816,Lists!$I$2:$I$12,0)),"c"),IFERROR(INDEX(Lists!$L$2:$L$12,MATCH(C816,Lists!$I$2:$I$12,0)),"$")&amp;IF(G816=INT(G816),TEXT(G816,"0"),TEXT(G816,"0.00")))&amp;" "&amp;AG816)</f>
        <v/>
      </c>
      <c r="AI816" s="147">
        <f>IF(X816="","",X816*IFERROR(INDEX(Lists!$M$2:$M$12,MATCH(C816,Lists!$I$2:$I$12,0)),1)/Lists!$Q$2)</f>
        <v/>
      </c>
      <c r="AJ816" s="147">
        <f>IF(Y816="","",Y816*IFERROR(INDEX(Lists!$M$2:$M$12,MATCH(C816,Lists!$I$2:$I$12,0)),1)/Lists!$Q$2)</f>
        <v/>
      </c>
      <c r="AK816" s="105" t="n"/>
      <c r="AL816" s="105" t="n"/>
      <c r="AM816" s="105" t="n"/>
      <c r="AN816" s="105" t="n"/>
      <c r="AO816" s="106" t="n"/>
    </row>
    <row r="817" ht="18" customHeight="1" s="74">
      <c r="A817" s="147">
        <f>IF(OR(F817="",C817="",D817=""),"",IFERROR(INDEX(Lists!$J$2:$J$12,MATCH(C817,Lists!$I$2:$I$12,0)),"XX")&amp;"-"&amp;D817&amp;"-"&amp;TEXT(SUMPRODUCT(($C$2:C817=C817)*($D$2:D817=D817)),"0000"))</f>
        <v/>
      </c>
      <c r="B817" s="152" t="n"/>
      <c r="C817" s="152" t="n"/>
      <c r="D817" s="152" t="n"/>
      <c r="E817" s="150" t="n"/>
      <c r="F817" s="152" t="n"/>
      <c r="G817" s="152" t="n"/>
      <c r="H817" s="152" t="n"/>
      <c r="I817" s="152" t="n"/>
      <c r="J817" s="150" t="n"/>
      <c r="K817" s="150" t="n"/>
      <c r="L817" s="150" t="n"/>
      <c r="M817" s="152" t="n"/>
      <c r="N817" s="150" t="n"/>
      <c r="O817" s="150" t="n"/>
      <c r="P817" s="150" t="n"/>
      <c r="Q817" s="151" t="n"/>
      <c r="R817" s="150" t="n"/>
      <c r="S817" s="150" t="n"/>
      <c r="T817" s="150" t="n"/>
      <c r="U817" s="152" t="n"/>
      <c r="V817" s="150" t="n"/>
      <c r="W817" s="150" t="n"/>
      <c r="X817" s="150" t="n"/>
      <c r="Y817" s="150" t="n"/>
      <c r="Z817" s="150" t="n"/>
      <c r="AA817" s="150" t="n"/>
      <c r="AB817" s="150" t="n"/>
      <c r="AC817" s="150" t="n"/>
      <c r="AD817" s="150" t="n"/>
      <c r="AE817" s="150" t="n"/>
      <c r="AF817" s="150" t="n"/>
      <c r="AG817" s="147">
        <f>IF(OR(C817="",G817="",G817=0),"",IFERROR(INDEX(Lists!$K$2:$K$12,MATCH(C817,Lists!$I$2:$I$12,0)),"AUD"))</f>
        <v/>
      </c>
      <c r="AH817" s="147">
        <f>IF(OR(G817="",G817=0),"",IF(G817&lt;1,TEXT(G817*100,"0")&amp;IFERROR(INDEX(Lists!$U$2:$U$12,MATCH(C817,Lists!$I$2:$I$12,0)),"c"),IFERROR(INDEX(Lists!$L$2:$L$12,MATCH(C817,Lists!$I$2:$I$12,0)),"$")&amp;IF(G817=INT(G817),TEXT(G817,"0"),TEXT(G817,"0.00")))&amp;" "&amp;AG817)</f>
        <v/>
      </c>
      <c r="AI817" s="147">
        <f>IF(X817="","",X817*IFERROR(INDEX(Lists!$M$2:$M$12,MATCH(C817,Lists!$I$2:$I$12,0)),1)/Lists!$Q$2)</f>
        <v/>
      </c>
      <c r="AJ817" s="147">
        <f>IF(Y817="","",Y817*IFERROR(INDEX(Lists!$M$2:$M$12,MATCH(C817,Lists!$I$2:$I$12,0)),1)/Lists!$Q$2)</f>
        <v/>
      </c>
      <c r="AK817" s="105" t="n"/>
      <c r="AL817" s="105" t="n"/>
      <c r="AM817" s="105" t="n"/>
      <c r="AN817" s="105" t="n"/>
      <c r="AO817" s="106" t="n"/>
    </row>
    <row r="818" ht="18" customHeight="1" s="74">
      <c r="A818" s="147">
        <f>IF(OR(F818="",C818="",D818=""),"",IFERROR(INDEX(Lists!$J$2:$J$12,MATCH(C818,Lists!$I$2:$I$12,0)),"XX")&amp;"-"&amp;D818&amp;"-"&amp;TEXT(SUMPRODUCT(($C$2:C818=C818)*($D$2:D818=D818)),"0000"))</f>
        <v/>
      </c>
      <c r="B818" s="152" t="n"/>
      <c r="C818" s="152" t="n"/>
      <c r="D818" s="152" t="n"/>
      <c r="E818" s="150" t="n"/>
      <c r="F818" s="152" t="n"/>
      <c r="G818" s="152" t="n"/>
      <c r="H818" s="152" t="n"/>
      <c r="I818" s="152" t="n"/>
      <c r="J818" s="150" t="n"/>
      <c r="K818" s="150" t="n"/>
      <c r="L818" s="150" t="n"/>
      <c r="M818" s="152" t="n"/>
      <c r="N818" s="150" t="n"/>
      <c r="O818" s="150" t="n"/>
      <c r="P818" s="150" t="n"/>
      <c r="Q818" s="151" t="n"/>
      <c r="R818" s="150" t="n"/>
      <c r="S818" s="150" t="n"/>
      <c r="T818" s="150" t="n"/>
      <c r="U818" s="152" t="n"/>
      <c r="V818" s="150" t="n"/>
      <c r="W818" s="150" t="n"/>
      <c r="X818" s="150" t="n"/>
      <c r="Y818" s="150" t="n"/>
      <c r="Z818" s="150" t="n"/>
      <c r="AA818" s="150" t="n"/>
      <c r="AB818" s="150" t="n"/>
      <c r="AC818" s="150" t="n"/>
      <c r="AD818" s="150" t="n"/>
      <c r="AE818" s="150" t="n"/>
      <c r="AF818" s="150" t="n"/>
      <c r="AG818" s="147">
        <f>IF(OR(C818="",G818="",G818=0),"",IFERROR(INDEX(Lists!$K$2:$K$12,MATCH(C818,Lists!$I$2:$I$12,0)),"AUD"))</f>
        <v/>
      </c>
      <c r="AH818" s="147">
        <f>IF(OR(G818="",G818=0),"",IF(G818&lt;1,TEXT(G818*100,"0")&amp;IFERROR(INDEX(Lists!$U$2:$U$12,MATCH(C818,Lists!$I$2:$I$12,0)),"c"),IFERROR(INDEX(Lists!$L$2:$L$12,MATCH(C818,Lists!$I$2:$I$12,0)),"$")&amp;IF(G818=INT(G818),TEXT(G818,"0"),TEXT(G818,"0.00")))&amp;" "&amp;AG818)</f>
        <v/>
      </c>
      <c r="AI818" s="147">
        <f>IF(X818="","",X818*IFERROR(INDEX(Lists!$M$2:$M$12,MATCH(C818,Lists!$I$2:$I$12,0)),1)/Lists!$Q$2)</f>
        <v/>
      </c>
      <c r="AJ818" s="147">
        <f>IF(Y818="","",Y818*IFERROR(INDEX(Lists!$M$2:$M$12,MATCH(C818,Lists!$I$2:$I$12,0)),1)/Lists!$Q$2)</f>
        <v/>
      </c>
      <c r="AK818" s="105" t="n"/>
      <c r="AL818" s="105" t="n"/>
      <c r="AM818" s="105" t="n"/>
      <c r="AN818" s="105" t="n"/>
      <c r="AO818" s="106" t="n"/>
    </row>
    <row r="819" ht="18" customHeight="1" s="74">
      <c r="A819" s="147">
        <f>IF(OR(F819="",C819="",D819=""),"",IFERROR(INDEX(Lists!$J$2:$J$12,MATCH(C819,Lists!$I$2:$I$12,0)),"XX")&amp;"-"&amp;D819&amp;"-"&amp;TEXT(SUMPRODUCT(($C$2:C819=C819)*($D$2:D819=D819)),"0000"))</f>
        <v/>
      </c>
      <c r="B819" s="152" t="n"/>
      <c r="C819" s="152" t="n"/>
      <c r="D819" s="152" t="n"/>
      <c r="E819" s="150" t="n"/>
      <c r="F819" s="152" t="n"/>
      <c r="G819" s="152" t="n"/>
      <c r="H819" s="152" t="n"/>
      <c r="I819" s="152" t="n"/>
      <c r="J819" s="150" t="n"/>
      <c r="K819" s="150" t="n"/>
      <c r="L819" s="150" t="n"/>
      <c r="M819" s="152" t="n"/>
      <c r="N819" s="150" t="n"/>
      <c r="O819" s="150" t="n"/>
      <c r="P819" s="150" t="n"/>
      <c r="Q819" s="151" t="n"/>
      <c r="R819" s="150" t="n"/>
      <c r="S819" s="150" t="n"/>
      <c r="T819" s="150" t="n"/>
      <c r="U819" s="152" t="n"/>
      <c r="V819" s="150" t="n"/>
      <c r="W819" s="150" t="n"/>
      <c r="X819" s="150" t="n"/>
      <c r="Y819" s="150" t="n"/>
      <c r="Z819" s="150" t="n"/>
      <c r="AA819" s="150" t="n"/>
      <c r="AB819" s="150" t="n"/>
      <c r="AC819" s="150" t="n"/>
      <c r="AD819" s="150" t="n"/>
      <c r="AE819" s="150" t="n"/>
      <c r="AF819" s="150" t="n"/>
      <c r="AG819" s="147">
        <f>IF(OR(C819="",G819="",G819=0),"",IFERROR(INDEX(Lists!$K$2:$K$12,MATCH(C819,Lists!$I$2:$I$12,0)),"AUD"))</f>
        <v/>
      </c>
      <c r="AH819" s="147">
        <f>IF(OR(G819="",G819=0),"",IF(G819&lt;1,TEXT(G819*100,"0")&amp;IFERROR(INDEX(Lists!$U$2:$U$12,MATCH(C819,Lists!$I$2:$I$12,0)),"c"),IFERROR(INDEX(Lists!$L$2:$L$12,MATCH(C819,Lists!$I$2:$I$12,0)),"$")&amp;IF(G819=INT(G819),TEXT(G819,"0"),TEXT(G819,"0.00")))&amp;" "&amp;AG819)</f>
        <v/>
      </c>
      <c r="AI819" s="147">
        <f>IF(X819="","",X819*IFERROR(INDEX(Lists!$M$2:$M$12,MATCH(C819,Lists!$I$2:$I$12,0)),1)/Lists!$Q$2)</f>
        <v/>
      </c>
      <c r="AJ819" s="147">
        <f>IF(Y819="","",Y819*IFERROR(INDEX(Lists!$M$2:$M$12,MATCH(C819,Lists!$I$2:$I$12,0)),1)/Lists!$Q$2)</f>
        <v/>
      </c>
      <c r="AK819" s="105" t="n"/>
      <c r="AL819" s="105" t="n"/>
      <c r="AM819" s="105" t="n"/>
      <c r="AN819" s="105" t="n"/>
      <c r="AO819" s="106" t="n"/>
    </row>
    <row r="820" ht="18" customHeight="1" s="74">
      <c r="A820" s="147">
        <f>IF(OR(F820="",C820="",D820=""),"",IFERROR(INDEX(Lists!$J$2:$J$12,MATCH(C820,Lists!$I$2:$I$12,0)),"XX")&amp;"-"&amp;D820&amp;"-"&amp;TEXT(SUMPRODUCT(($C$2:C820=C820)*($D$2:D820=D820)),"0000"))</f>
        <v/>
      </c>
      <c r="B820" s="152" t="n"/>
      <c r="C820" s="152" t="n"/>
      <c r="D820" s="152" t="n"/>
      <c r="E820" s="150" t="n"/>
      <c r="F820" s="152" t="n"/>
      <c r="G820" s="152" t="n"/>
      <c r="H820" s="152" t="n"/>
      <c r="I820" s="152" t="n"/>
      <c r="J820" s="150" t="n"/>
      <c r="K820" s="150" t="n"/>
      <c r="L820" s="150" t="n"/>
      <c r="M820" s="152" t="n"/>
      <c r="N820" s="150" t="n"/>
      <c r="O820" s="150" t="n"/>
      <c r="P820" s="150" t="n"/>
      <c r="Q820" s="151" t="n"/>
      <c r="R820" s="150" t="n"/>
      <c r="S820" s="150" t="n"/>
      <c r="T820" s="150" t="n"/>
      <c r="U820" s="152" t="n"/>
      <c r="V820" s="150" t="n"/>
      <c r="W820" s="150" t="n"/>
      <c r="X820" s="150" t="n"/>
      <c r="Y820" s="150" t="n"/>
      <c r="Z820" s="150" t="n"/>
      <c r="AA820" s="150" t="n"/>
      <c r="AB820" s="150" t="n"/>
      <c r="AC820" s="150" t="n"/>
      <c r="AD820" s="150" t="n"/>
      <c r="AE820" s="150" t="n"/>
      <c r="AF820" s="150" t="n"/>
      <c r="AG820" s="147">
        <f>IF(OR(C820="",G820="",G820=0),"",IFERROR(INDEX(Lists!$K$2:$K$12,MATCH(C820,Lists!$I$2:$I$12,0)),"AUD"))</f>
        <v/>
      </c>
      <c r="AH820" s="147">
        <f>IF(OR(G820="",G820=0),"",IF(G820&lt;1,TEXT(G820*100,"0")&amp;IFERROR(INDEX(Lists!$U$2:$U$12,MATCH(C820,Lists!$I$2:$I$12,0)),"c"),IFERROR(INDEX(Lists!$L$2:$L$12,MATCH(C820,Lists!$I$2:$I$12,0)),"$")&amp;IF(G820=INT(G820),TEXT(G820,"0"),TEXT(G820,"0.00")))&amp;" "&amp;AG820)</f>
        <v/>
      </c>
      <c r="AI820" s="147">
        <f>IF(X820="","",X820*IFERROR(INDEX(Lists!$M$2:$M$12,MATCH(C820,Lists!$I$2:$I$12,0)),1)/Lists!$Q$2)</f>
        <v/>
      </c>
      <c r="AJ820" s="147">
        <f>IF(Y820="","",Y820*IFERROR(INDEX(Lists!$M$2:$M$12,MATCH(C820,Lists!$I$2:$I$12,0)),1)/Lists!$Q$2)</f>
        <v/>
      </c>
      <c r="AK820" s="105" t="n"/>
      <c r="AL820" s="105" t="n"/>
      <c r="AM820" s="105" t="n"/>
      <c r="AN820" s="105" t="n"/>
      <c r="AO820" s="106" t="n"/>
    </row>
    <row r="821" ht="18" customHeight="1" s="74">
      <c r="A821" s="147">
        <f>IF(OR(F821="",C821="",D821=""),"",IFERROR(INDEX(Lists!$J$2:$J$12,MATCH(C821,Lists!$I$2:$I$12,0)),"XX")&amp;"-"&amp;D821&amp;"-"&amp;TEXT(SUMPRODUCT(($C$2:C821=C821)*($D$2:D821=D821)),"0000"))</f>
        <v/>
      </c>
      <c r="B821" s="152" t="n"/>
      <c r="C821" s="152" t="n"/>
      <c r="D821" s="152" t="n"/>
      <c r="E821" s="150" t="n"/>
      <c r="F821" s="152" t="n"/>
      <c r="G821" s="152" t="n"/>
      <c r="H821" s="152" t="n"/>
      <c r="I821" s="152" t="n"/>
      <c r="J821" s="150" t="n"/>
      <c r="K821" s="150" t="n"/>
      <c r="L821" s="150" t="n"/>
      <c r="M821" s="152" t="n"/>
      <c r="N821" s="150" t="n"/>
      <c r="O821" s="150" t="n"/>
      <c r="P821" s="150" t="n"/>
      <c r="Q821" s="151" t="n"/>
      <c r="R821" s="150" t="n"/>
      <c r="S821" s="150" t="n"/>
      <c r="T821" s="150" t="n"/>
      <c r="U821" s="152" t="n"/>
      <c r="V821" s="150" t="n"/>
      <c r="W821" s="150" t="n"/>
      <c r="X821" s="150" t="n"/>
      <c r="Y821" s="150" t="n"/>
      <c r="Z821" s="150" t="n"/>
      <c r="AA821" s="150" t="n"/>
      <c r="AB821" s="150" t="n"/>
      <c r="AC821" s="150" t="n"/>
      <c r="AD821" s="150" t="n"/>
      <c r="AE821" s="150" t="n"/>
      <c r="AF821" s="150" t="n"/>
      <c r="AG821" s="147">
        <f>IF(OR(C821="",G821="",G821=0),"",IFERROR(INDEX(Lists!$K$2:$K$12,MATCH(C821,Lists!$I$2:$I$12,0)),"AUD"))</f>
        <v/>
      </c>
      <c r="AH821" s="147">
        <f>IF(OR(G821="",G821=0),"",IF(G821&lt;1,TEXT(G821*100,"0")&amp;IFERROR(INDEX(Lists!$U$2:$U$12,MATCH(C821,Lists!$I$2:$I$12,0)),"c"),IFERROR(INDEX(Lists!$L$2:$L$12,MATCH(C821,Lists!$I$2:$I$12,0)),"$")&amp;IF(G821=INT(G821),TEXT(G821,"0"),TEXT(G821,"0.00")))&amp;" "&amp;AG821)</f>
        <v/>
      </c>
      <c r="AI821" s="147">
        <f>IF(X821="","",X821*IFERROR(INDEX(Lists!$M$2:$M$12,MATCH(C821,Lists!$I$2:$I$12,0)),1)/Lists!$Q$2)</f>
        <v/>
      </c>
      <c r="AJ821" s="147">
        <f>IF(Y821="","",Y821*IFERROR(INDEX(Lists!$M$2:$M$12,MATCH(C821,Lists!$I$2:$I$12,0)),1)/Lists!$Q$2)</f>
        <v/>
      </c>
      <c r="AK821" s="105" t="n"/>
      <c r="AL821" s="105" t="n"/>
      <c r="AM821" s="105" t="n"/>
      <c r="AN821" s="105" t="n"/>
      <c r="AO821" s="106" t="n"/>
    </row>
    <row r="822" ht="18" customHeight="1" s="74">
      <c r="A822" s="147">
        <f>IF(OR(F822="",C822="",D822=""),"",IFERROR(INDEX(Lists!$J$2:$J$12,MATCH(C822,Lists!$I$2:$I$12,0)),"XX")&amp;"-"&amp;D822&amp;"-"&amp;TEXT(SUMPRODUCT(($C$2:C822=C822)*($D$2:D822=D822)),"0000"))</f>
        <v/>
      </c>
      <c r="B822" s="152" t="n"/>
      <c r="C822" s="152" t="n"/>
      <c r="D822" s="152" t="n"/>
      <c r="E822" s="150" t="n"/>
      <c r="F822" s="152" t="n"/>
      <c r="G822" s="152" t="n"/>
      <c r="H822" s="152" t="n"/>
      <c r="I822" s="152" t="n"/>
      <c r="J822" s="150" t="n"/>
      <c r="K822" s="150" t="n"/>
      <c r="L822" s="150" t="n"/>
      <c r="M822" s="152" t="n"/>
      <c r="N822" s="150" t="n"/>
      <c r="O822" s="150" t="n"/>
      <c r="P822" s="150" t="n"/>
      <c r="Q822" s="151" t="n"/>
      <c r="R822" s="150" t="n"/>
      <c r="S822" s="150" t="n"/>
      <c r="T822" s="150" t="n"/>
      <c r="U822" s="152" t="n"/>
      <c r="V822" s="150" t="n"/>
      <c r="W822" s="150" t="n"/>
      <c r="X822" s="150" t="n"/>
      <c r="Y822" s="150" t="n"/>
      <c r="Z822" s="150" t="n"/>
      <c r="AA822" s="150" t="n"/>
      <c r="AB822" s="150" t="n"/>
      <c r="AC822" s="150" t="n"/>
      <c r="AD822" s="150" t="n"/>
      <c r="AE822" s="150" t="n"/>
      <c r="AF822" s="150" t="n"/>
      <c r="AG822" s="147">
        <f>IF(OR(C822="",G822="",G822=0),"",IFERROR(INDEX(Lists!$K$2:$K$12,MATCH(C822,Lists!$I$2:$I$12,0)),"AUD"))</f>
        <v/>
      </c>
      <c r="AH822" s="147">
        <f>IF(OR(G822="",G822=0),"",IF(G822&lt;1,TEXT(G822*100,"0")&amp;IFERROR(INDEX(Lists!$U$2:$U$12,MATCH(C822,Lists!$I$2:$I$12,0)),"c"),IFERROR(INDEX(Lists!$L$2:$L$12,MATCH(C822,Lists!$I$2:$I$12,0)),"$")&amp;IF(G822=INT(G822),TEXT(G822,"0"),TEXT(G822,"0.00")))&amp;" "&amp;AG822)</f>
        <v/>
      </c>
      <c r="AI822" s="147">
        <f>IF(X822="","",X822*IFERROR(INDEX(Lists!$M$2:$M$12,MATCH(C822,Lists!$I$2:$I$12,0)),1)/Lists!$Q$2)</f>
        <v/>
      </c>
      <c r="AJ822" s="147">
        <f>IF(Y822="","",Y822*IFERROR(INDEX(Lists!$M$2:$M$12,MATCH(C822,Lists!$I$2:$I$12,0)),1)/Lists!$Q$2)</f>
        <v/>
      </c>
      <c r="AK822" s="105" t="n"/>
      <c r="AL822" s="105" t="n"/>
      <c r="AM822" s="105" t="n"/>
      <c r="AN822" s="105" t="n"/>
      <c r="AO822" s="106" t="n"/>
    </row>
    <row r="823" ht="18" customHeight="1" s="74">
      <c r="A823" s="147">
        <f>IF(OR(F823="",C823="",D823=""),"",IFERROR(INDEX(Lists!$J$2:$J$12,MATCH(C823,Lists!$I$2:$I$12,0)),"XX")&amp;"-"&amp;D823&amp;"-"&amp;TEXT(SUMPRODUCT(($C$2:C823=C823)*($D$2:D823=D823)),"0000"))</f>
        <v/>
      </c>
      <c r="B823" s="152" t="n"/>
      <c r="C823" s="152" t="n"/>
      <c r="D823" s="152" t="n"/>
      <c r="E823" s="150" t="n"/>
      <c r="F823" s="152" t="n"/>
      <c r="G823" s="152" t="n"/>
      <c r="H823" s="152" t="n"/>
      <c r="I823" s="152" t="n"/>
      <c r="J823" s="150" t="n"/>
      <c r="K823" s="150" t="n"/>
      <c r="L823" s="150" t="n"/>
      <c r="M823" s="152" t="n"/>
      <c r="N823" s="150" t="n"/>
      <c r="O823" s="150" t="n"/>
      <c r="P823" s="150" t="n"/>
      <c r="Q823" s="151" t="n"/>
      <c r="R823" s="150" t="n"/>
      <c r="S823" s="150" t="n"/>
      <c r="T823" s="150" t="n"/>
      <c r="U823" s="152" t="n"/>
      <c r="V823" s="150" t="n"/>
      <c r="W823" s="150" t="n"/>
      <c r="X823" s="150" t="n"/>
      <c r="Y823" s="150" t="n"/>
      <c r="Z823" s="150" t="n"/>
      <c r="AA823" s="150" t="n"/>
      <c r="AB823" s="150" t="n"/>
      <c r="AC823" s="150" t="n"/>
      <c r="AD823" s="150" t="n"/>
      <c r="AE823" s="150" t="n"/>
      <c r="AF823" s="150" t="n"/>
      <c r="AG823" s="147">
        <f>IF(OR(C823="",G823="",G823=0),"",IFERROR(INDEX(Lists!$K$2:$K$12,MATCH(C823,Lists!$I$2:$I$12,0)),"AUD"))</f>
        <v/>
      </c>
      <c r="AH823" s="147">
        <f>IF(OR(G823="",G823=0),"",IF(G823&lt;1,TEXT(G823*100,"0")&amp;IFERROR(INDEX(Lists!$U$2:$U$12,MATCH(C823,Lists!$I$2:$I$12,0)),"c"),IFERROR(INDEX(Lists!$L$2:$L$12,MATCH(C823,Lists!$I$2:$I$12,0)),"$")&amp;IF(G823=INT(G823),TEXT(G823,"0"),TEXT(G823,"0.00")))&amp;" "&amp;AG823)</f>
        <v/>
      </c>
      <c r="AI823" s="147">
        <f>IF(X823="","",X823*IFERROR(INDEX(Lists!$M$2:$M$12,MATCH(C823,Lists!$I$2:$I$12,0)),1)/Lists!$Q$2)</f>
        <v/>
      </c>
      <c r="AJ823" s="147">
        <f>IF(Y823="","",Y823*IFERROR(INDEX(Lists!$M$2:$M$12,MATCH(C823,Lists!$I$2:$I$12,0)),1)/Lists!$Q$2)</f>
        <v/>
      </c>
      <c r="AK823" s="105" t="n"/>
      <c r="AL823" s="105" t="n"/>
      <c r="AM823" s="105" t="n"/>
      <c r="AN823" s="105" t="n"/>
      <c r="AO823" s="106" t="n"/>
    </row>
    <row r="824" ht="18" customHeight="1" s="74">
      <c r="A824" s="147">
        <f>IF(OR(F824="",C824="",D824=""),"",IFERROR(INDEX(Lists!$J$2:$J$12,MATCH(C824,Lists!$I$2:$I$12,0)),"XX")&amp;"-"&amp;D824&amp;"-"&amp;TEXT(SUMPRODUCT(($C$2:C824=C824)*($D$2:D824=D824)),"0000"))</f>
        <v/>
      </c>
      <c r="B824" s="152" t="n"/>
      <c r="C824" s="152" t="n"/>
      <c r="D824" s="152" t="n"/>
      <c r="E824" s="150" t="n"/>
      <c r="F824" s="152" t="n"/>
      <c r="G824" s="152" t="n"/>
      <c r="H824" s="152" t="n"/>
      <c r="I824" s="152" t="n"/>
      <c r="J824" s="150" t="n"/>
      <c r="K824" s="150" t="n"/>
      <c r="L824" s="150" t="n"/>
      <c r="M824" s="152" t="n"/>
      <c r="N824" s="150" t="n"/>
      <c r="O824" s="150" t="n"/>
      <c r="P824" s="150" t="n"/>
      <c r="Q824" s="151" t="n"/>
      <c r="R824" s="150" t="n"/>
      <c r="S824" s="150" t="n"/>
      <c r="T824" s="150" t="n"/>
      <c r="U824" s="152" t="n"/>
      <c r="V824" s="150" t="n"/>
      <c r="W824" s="150" t="n"/>
      <c r="X824" s="150" t="n"/>
      <c r="Y824" s="150" t="n"/>
      <c r="Z824" s="150" t="n"/>
      <c r="AA824" s="150" t="n"/>
      <c r="AB824" s="150" t="n"/>
      <c r="AC824" s="150" t="n"/>
      <c r="AD824" s="150" t="n"/>
      <c r="AE824" s="150" t="n"/>
      <c r="AF824" s="150" t="n"/>
      <c r="AG824" s="147">
        <f>IF(OR(C824="",G824="",G824=0),"",IFERROR(INDEX(Lists!$K$2:$K$12,MATCH(C824,Lists!$I$2:$I$12,0)),"AUD"))</f>
        <v/>
      </c>
      <c r="AH824" s="147">
        <f>IF(OR(G824="",G824=0),"",IF(G824&lt;1,TEXT(G824*100,"0")&amp;IFERROR(INDEX(Lists!$U$2:$U$12,MATCH(C824,Lists!$I$2:$I$12,0)),"c"),IFERROR(INDEX(Lists!$L$2:$L$12,MATCH(C824,Lists!$I$2:$I$12,0)),"$")&amp;IF(G824=INT(G824),TEXT(G824,"0"),TEXT(G824,"0.00")))&amp;" "&amp;AG824)</f>
        <v/>
      </c>
      <c r="AI824" s="147">
        <f>IF(X824="","",X824*IFERROR(INDEX(Lists!$M$2:$M$12,MATCH(C824,Lists!$I$2:$I$12,0)),1)/Lists!$Q$2)</f>
        <v/>
      </c>
      <c r="AJ824" s="147">
        <f>IF(Y824="","",Y824*IFERROR(INDEX(Lists!$M$2:$M$12,MATCH(C824,Lists!$I$2:$I$12,0)),1)/Lists!$Q$2)</f>
        <v/>
      </c>
      <c r="AK824" s="105" t="n"/>
      <c r="AL824" s="105" t="n"/>
      <c r="AM824" s="105" t="n"/>
      <c r="AN824" s="105" t="n"/>
      <c r="AO824" s="106" t="n"/>
    </row>
    <row r="825" ht="18" customHeight="1" s="74">
      <c r="A825" s="147">
        <f>IF(OR(F825="",C825="",D825=""),"",IFERROR(INDEX(Lists!$J$2:$J$12,MATCH(C825,Lists!$I$2:$I$12,0)),"XX")&amp;"-"&amp;D825&amp;"-"&amp;TEXT(SUMPRODUCT(($C$2:C825=C825)*($D$2:D825=D825)),"0000"))</f>
        <v/>
      </c>
      <c r="B825" s="152" t="n"/>
      <c r="C825" s="152" t="n"/>
      <c r="D825" s="152" t="n"/>
      <c r="E825" s="150" t="n"/>
      <c r="F825" s="152" t="n"/>
      <c r="G825" s="152" t="n"/>
      <c r="H825" s="152" t="n"/>
      <c r="I825" s="152" t="n"/>
      <c r="J825" s="150" t="n"/>
      <c r="K825" s="150" t="n"/>
      <c r="L825" s="150" t="n"/>
      <c r="M825" s="152" t="n"/>
      <c r="N825" s="150" t="n"/>
      <c r="O825" s="150" t="n"/>
      <c r="P825" s="150" t="n"/>
      <c r="Q825" s="151" t="n"/>
      <c r="R825" s="150" t="n"/>
      <c r="S825" s="150" t="n"/>
      <c r="T825" s="150" t="n"/>
      <c r="U825" s="152" t="n"/>
      <c r="V825" s="150" t="n"/>
      <c r="W825" s="150" t="n"/>
      <c r="X825" s="150" t="n"/>
      <c r="Y825" s="150" t="n"/>
      <c r="Z825" s="150" t="n"/>
      <c r="AA825" s="150" t="n"/>
      <c r="AB825" s="150" t="n"/>
      <c r="AC825" s="150" t="n"/>
      <c r="AD825" s="150" t="n"/>
      <c r="AE825" s="150" t="n"/>
      <c r="AF825" s="150" t="n"/>
      <c r="AG825" s="147">
        <f>IF(OR(C825="",G825="",G825=0),"",IFERROR(INDEX(Lists!$K$2:$K$12,MATCH(C825,Lists!$I$2:$I$12,0)),"AUD"))</f>
        <v/>
      </c>
      <c r="AH825" s="147">
        <f>IF(OR(G825="",G825=0),"",IF(G825&lt;1,TEXT(G825*100,"0")&amp;IFERROR(INDEX(Lists!$U$2:$U$12,MATCH(C825,Lists!$I$2:$I$12,0)),"c"),IFERROR(INDEX(Lists!$L$2:$L$12,MATCH(C825,Lists!$I$2:$I$12,0)),"$")&amp;IF(G825=INT(G825),TEXT(G825,"0"),TEXT(G825,"0.00")))&amp;" "&amp;AG825)</f>
        <v/>
      </c>
      <c r="AI825" s="147">
        <f>IF(X825="","",X825*IFERROR(INDEX(Lists!$M$2:$M$12,MATCH(C825,Lists!$I$2:$I$12,0)),1)/Lists!$Q$2)</f>
        <v/>
      </c>
      <c r="AJ825" s="147">
        <f>IF(Y825="","",Y825*IFERROR(INDEX(Lists!$M$2:$M$12,MATCH(C825,Lists!$I$2:$I$12,0)),1)/Lists!$Q$2)</f>
        <v/>
      </c>
      <c r="AK825" s="105" t="n"/>
      <c r="AL825" s="105" t="n"/>
      <c r="AM825" s="105" t="n"/>
      <c r="AN825" s="105" t="n"/>
      <c r="AO825" s="106" t="n"/>
    </row>
    <row r="826" ht="18" customHeight="1" s="74">
      <c r="A826" s="147">
        <f>IF(OR(F826="",C826="",D826=""),"",IFERROR(INDEX(Lists!$J$2:$J$12,MATCH(C826,Lists!$I$2:$I$12,0)),"XX")&amp;"-"&amp;D826&amp;"-"&amp;TEXT(SUMPRODUCT(($C$2:C826=C826)*($D$2:D826=D826)),"0000"))</f>
        <v/>
      </c>
      <c r="B826" s="152" t="n"/>
      <c r="C826" s="152" t="n"/>
      <c r="D826" s="152" t="n"/>
      <c r="E826" s="150" t="n"/>
      <c r="F826" s="152" t="n"/>
      <c r="G826" s="152" t="n"/>
      <c r="H826" s="152" t="n"/>
      <c r="I826" s="152" t="n"/>
      <c r="J826" s="150" t="n"/>
      <c r="K826" s="150" t="n"/>
      <c r="L826" s="150" t="n"/>
      <c r="M826" s="152" t="n"/>
      <c r="N826" s="150" t="n"/>
      <c r="O826" s="150" t="n"/>
      <c r="P826" s="150" t="n"/>
      <c r="Q826" s="151" t="n"/>
      <c r="R826" s="150" t="n"/>
      <c r="S826" s="150" t="n"/>
      <c r="T826" s="150" t="n"/>
      <c r="U826" s="152" t="n"/>
      <c r="V826" s="150" t="n"/>
      <c r="W826" s="150" t="n"/>
      <c r="X826" s="150" t="n"/>
      <c r="Y826" s="150" t="n"/>
      <c r="Z826" s="150" t="n"/>
      <c r="AA826" s="150" t="n"/>
      <c r="AB826" s="150" t="n"/>
      <c r="AC826" s="150" t="n"/>
      <c r="AD826" s="150" t="n"/>
      <c r="AE826" s="150" t="n"/>
      <c r="AF826" s="150" t="n"/>
      <c r="AG826" s="147">
        <f>IF(OR(C826="",G826="",G826=0),"",IFERROR(INDEX(Lists!$K$2:$K$12,MATCH(C826,Lists!$I$2:$I$12,0)),"AUD"))</f>
        <v/>
      </c>
      <c r="AH826" s="147">
        <f>IF(OR(G826="",G826=0),"",IF(G826&lt;1,TEXT(G826*100,"0")&amp;IFERROR(INDEX(Lists!$U$2:$U$12,MATCH(C826,Lists!$I$2:$I$12,0)),"c"),IFERROR(INDEX(Lists!$L$2:$L$12,MATCH(C826,Lists!$I$2:$I$12,0)),"$")&amp;IF(G826=INT(G826),TEXT(G826,"0"),TEXT(G826,"0.00")))&amp;" "&amp;AG826)</f>
        <v/>
      </c>
      <c r="AI826" s="147">
        <f>IF(X826="","",X826*IFERROR(INDEX(Lists!$M$2:$M$12,MATCH(C826,Lists!$I$2:$I$12,0)),1)/Lists!$Q$2)</f>
        <v/>
      </c>
      <c r="AJ826" s="147">
        <f>IF(Y826="","",Y826*IFERROR(INDEX(Lists!$M$2:$M$12,MATCH(C826,Lists!$I$2:$I$12,0)),1)/Lists!$Q$2)</f>
        <v/>
      </c>
      <c r="AK826" s="105" t="n"/>
      <c r="AL826" s="105" t="n"/>
      <c r="AM826" s="105" t="n"/>
      <c r="AN826" s="105" t="n"/>
      <c r="AO826" s="106" t="n"/>
    </row>
    <row r="827" ht="18" customHeight="1" s="74">
      <c r="A827" s="147">
        <f>IF(OR(F827="",C827="",D827=""),"",IFERROR(INDEX(Lists!$J$2:$J$12,MATCH(C827,Lists!$I$2:$I$12,0)),"XX")&amp;"-"&amp;D827&amp;"-"&amp;TEXT(SUMPRODUCT(($C$2:C827=C827)*($D$2:D827=D827)),"0000"))</f>
        <v/>
      </c>
      <c r="B827" s="152" t="n"/>
      <c r="C827" s="152" t="n"/>
      <c r="D827" s="152" t="n"/>
      <c r="E827" s="150" t="n"/>
      <c r="F827" s="152" t="n"/>
      <c r="G827" s="152" t="n"/>
      <c r="H827" s="152" t="n"/>
      <c r="I827" s="152" t="n"/>
      <c r="J827" s="150" t="n"/>
      <c r="K827" s="150" t="n"/>
      <c r="L827" s="150" t="n"/>
      <c r="M827" s="152" t="n"/>
      <c r="N827" s="150" t="n"/>
      <c r="O827" s="150" t="n"/>
      <c r="P827" s="150" t="n"/>
      <c r="Q827" s="151" t="n"/>
      <c r="R827" s="150" t="n"/>
      <c r="S827" s="150" t="n"/>
      <c r="T827" s="150" t="n"/>
      <c r="U827" s="152" t="n"/>
      <c r="V827" s="150" t="n"/>
      <c r="W827" s="150" t="n"/>
      <c r="X827" s="150" t="n"/>
      <c r="Y827" s="150" t="n"/>
      <c r="Z827" s="150" t="n"/>
      <c r="AA827" s="150" t="n"/>
      <c r="AB827" s="150" t="n"/>
      <c r="AC827" s="150" t="n"/>
      <c r="AD827" s="150" t="n"/>
      <c r="AE827" s="150" t="n"/>
      <c r="AF827" s="150" t="n"/>
      <c r="AG827" s="147">
        <f>IF(OR(C827="",G827="",G827=0),"",IFERROR(INDEX(Lists!$K$2:$K$12,MATCH(C827,Lists!$I$2:$I$12,0)),"AUD"))</f>
        <v/>
      </c>
      <c r="AH827" s="147">
        <f>IF(OR(G827="",G827=0),"",IF(G827&lt;1,TEXT(G827*100,"0")&amp;IFERROR(INDEX(Lists!$U$2:$U$12,MATCH(C827,Lists!$I$2:$I$12,0)),"c"),IFERROR(INDEX(Lists!$L$2:$L$12,MATCH(C827,Lists!$I$2:$I$12,0)),"$")&amp;IF(G827=INT(G827),TEXT(G827,"0"),TEXT(G827,"0.00")))&amp;" "&amp;AG827)</f>
        <v/>
      </c>
      <c r="AI827" s="147">
        <f>IF(X827="","",X827*IFERROR(INDEX(Lists!$M$2:$M$12,MATCH(C827,Lists!$I$2:$I$12,0)),1)/Lists!$Q$2)</f>
        <v/>
      </c>
      <c r="AJ827" s="147">
        <f>IF(Y827="","",Y827*IFERROR(INDEX(Lists!$M$2:$M$12,MATCH(C827,Lists!$I$2:$I$12,0)),1)/Lists!$Q$2)</f>
        <v/>
      </c>
      <c r="AK827" s="105" t="n"/>
      <c r="AL827" s="105" t="n"/>
      <c r="AM827" s="105" t="n"/>
      <c r="AN827" s="105" t="n"/>
      <c r="AO827" s="106" t="n"/>
    </row>
    <row r="828" ht="18" customHeight="1" s="74">
      <c r="A828" s="147">
        <f>IF(OR(F828="",C828="",D828=""),"",IFERROR(INDEX(Lists!$J$2:$J$12,MATCH(C828,Lists!$I$2:$I$12,0)),"XX")&amp;"-"&amp;D828&amp;"-"&amp;TEXT(SUMPRODUCT(($C$2:C828=C828)*($D$2:D828=D828)),"0000"))</f>
        <v/>
      </c>
      <c r="B828" s="152" t="n"/>
      <c r="C828" s="152" t="n"/>
      <c r="D828" s="152" t="n"/>
      <c r="E828" s="150" t="n"/>
      <c r="F828" s="152" t="n"/>
      <c r="G828" s="152" t="n"/>
      <c r="H828" s="152" t="n"/>
      <c r="I828" s="152" t="n"/>
      <c r="J828" s="150" t="n"/>
      <c r="K828" s="150" t="n"/>
      <c r="L828" s="150" t="n"/>
      <c r="M828" s="152" t="n"/>
      <c r="N828" s="150" t="n"/>
      <c r="O828" s="150" t="n"/>
      <c r="P828" s="150" t="n"/>
      <c r="Q828" s="151" t="n"/>
      <c r="R828" s="150" t="n"/>
      <c r="S828" s="150" t="n"/>
      <c r="T828" s="150" t="n"/>
      <c r="U828" s="152" t="n"/>
      <c r="V828" s="150" t="n"/>
      <c r="W828" s="150" t="n"/>
      <c r="X828" s="150" t="n"/>
      <c r="Y828" s="150" t="n"/>
      <c r="Z828" s="150" t="n"/>
      <c r="AA828" s="150" t="n"/>
      <c r="AB828" s="150" t="n"/>
      <c r="AC828" s="150" t="n"/>
      <c r="AD828" s="150" t="n"/>
      <c r="AE828" s="150" t="n"/>
      <c r="AF828" s="150" t="n"/>
      <c r="AG828" s="147">
        <f>IF(OR(C828="",G828="",G828=0),"",IFERROR(INDEX(Lists!$K$2:$K$12,MATCH(C828,Lists!$I$2:$I$12,0)),"AUD"))</f>
        <v/>
      </c>
      <c r="AH828" s="147">
        <f>IF(OR(G828="",G828=0),"",IF(G828&lt;1,TEXT(G828*100,"0")&amp;IFERROR(INDEX(Lists!$U$2:$U$12,MATCH(C828,Lists!$I$2:$I$12,0)),"c"),IFERROR(INDEX(Lists!$L$2:$L$12,MATCH(C828,Lists!$I$2:$I$12,0)),"$")&amp;IF(G828=INT(G828),TEXT(G828,"0"),TEXT(G828,"0.00")))&amp;" "&amp;AG828)</f>
        <v/>
      </c>
      <c r="AI828" s="147">
        <f>IF(X828="","",X828*IFERROR(INDEX(Lists!$M$2:$M$12,MATCH(C828,Lists!$I$2:$I$12,0)),1)/Lists!$Q$2)</f>
        <v/>
      </c>
      <c r="AJ828" s="147">
        <f>IF(Y828="","",Y828*IFERROR(INDEX(Lists!$M$2:$M$12,MATCH(C828,Lists!$I$2:$I$12,0)),1)/Lists!$Q$2)</f>
        <v/>
      </c>
      <c r="AK828" s="105" t="n"/>
      <c r="AL828" s="105" t="n"/>
      <c r="AM828" s="105" t="n"/>
      <c r="AN828" s="105" t="n"/>
      <c r="AO828" s="106" t="n"/>
    </row>
    <row r="829" ht="18" customHeight="1" s="74">
      <c r="A829" s="147">
        <f>IF(OR(F829="",C829="",D829=""),"",IFERROR(INDEX(Lists!$J$2:$J$12,MATCH(C829,Lists!$I$2:$I$12,0)),"XX")&amp;"-"&amp;D829&amp;"-"&amp;TEXT(SUMPRODUCT(($C$2:C829=C829)*($D$2:D829=D829)),"0000"))</f>
        <v/>
      </c>
      <c r="B829" s="152" t="n"/>
      <c r="C829" s="152" t="n"/>
      <c r="D829" s="152" t="n"/>
      <c r="E829" s="150" t="n"/>
      <c r="F829" s="152" t="n"/>
      <c r="G829" s="152" t="n"/>
      <c r="H829" s="152" t="n"/>
      <c r="I829" s="152" t="n"/>
      <c r="J829" s="150" t="n"/>
      <c r="K829" s="150" t="n"/>
      <c r="L829" s="150" t="n"/>
      <c r="M829" s="152" t="n"/>
      <c r="N829" s="150" t="n"/>
      <c r="O829" s="150" t="n"/>
      <c r="P829" s="150" t="n"/>
      <c r="Q829" s="151" t="n"/>
      <c r="R829" s="150" t="n"/>
      <c r="S829" s="150" t="n"/>
      <c r="T829" s="150" t="n"/>
      <c r="U829" s="152" t="n"/>
      <c r="V829" s="150" t="n"/>
      <c r="W829" s="150" t="n"/>
      <c r="X829" s="150" t="n"/>
      <c r="Y829" s="150" t="n"/>
      <c r="Z829" s="150" t="n"/>
      <c r="AA829" s="150" t="n"/>
      <c r="AB829" s="150" t="n"/>
      <c r="AC829" s="150" t="n"/>
      <c r="AD829" s="150" t="n"/>
      <c r="AE829" s="150" t="n"/>
      <c r="AF829" s="150" t="n"/>
      <c r="AG829" s="147">
        <f>IF(OR(C829="",G829="",G829=0),"",IFERROR(INDEX(Lists!$K$2:$K$12,MATCH(C829,Lists!$I$2:$I$12,0)),"AUD"))</f>
        <v/>
      </c>
      <c r="AH829" s="147">
        <f>IF(OR(G829="",G829=0),"",IF(G829&lt;1,TEXT(G829*100,"0")&amp;IFERROR(INDEX(Lists!$U$2:$U$12,MATCH(C829,Lists!$I$2:$I$12,0)),"c"),IFERROR(INDEX(Lists!$L$2:$L$12,MATCH(C829,Lists!$I$2:$I$12,0)),"$")&amp;IF(G829=INT(G829),TEXT(G829,"0"),TEXT(G829,"0.00")))&amp;" "&amp;AG829)</f>
        <v/>
      </c>
      <c r="AI829" s="147">
        <f>IF(X829="","",X829*IFERROR(INDEX(Lists!$M$2:$M$12,MATCH(C829,Lists!$I$2:$I$12,0)),1)/Lists!$Q$2)</f>
        <v/>
      </c>
      <c r="AJ829" s="147">
        <f>IF(Y829="","",Y829*IFERROR(INDEX(Lists!$M$2:$M$12,MATCH(C829,Lists!$I$2:$I$12,0)),1)/Lists!$Q$2)</f>
        <v/>
      </c>
      <c r="AK829" s="105" t="n"/>
      <c r="AL829" s="105" t="n"/>
      <c r="AM829" s="105" t="n"/>
      <c r="AN829" s="105" t="n"/>
      <c r="AO829" s="106" t="n"/>
    </row>
    <row r="830" ht="18" customHeight="1" s="74">
      <c r="A830" s="147">
        <f>IF(OR(F830="",C830="",D830=""),"",IFERROR(INDEX(Lists!$J$2:$J$12,MATCH(C830,Lists!$I$2:$I$12,0)),"XX")&amp;"-"&amp;D830&amp;"-"&amp;TEXT(SUMPRODUCT(($C$2:C830=C830)*($D$2:D830=D830)),"0000"))</f>
        <v/>
      </c>
      <c r="B830" s="152" t="n"/>
      <c r="C830" s="152" t="n"/>
      <c r="D830" s="152" t="n"/>
      <c r="E830" s="150" t="n"/>
      <c r="F830" s="152" t="n"/>
      <c r="G830" s="152" t="n"/>
      <c r="H830" s="152" t="n"/>
      <c r="I830" s="152" t="n"/>
      <c r="J830" s="150" t="n"/>
      <c r="K830" s="150" t="n"/>
      <c r="L830" s="150" t="n"/>
      <c r="M830" s="152" t="n"/>
      <c r="N830" s="150" t="n"/>
      <c r="O830" s="150" t="n"/>
      <c r="P830" s="150" t="n"/>
      <c r="Q830" s="151" t="n"/>
      <c r="R830" s="150" t="n"/>
      <c r="S830" s="150" t="n"/>
      <c r="T830" s="150" t="n"/>
      <c r="U830" s="152" t="n"/>
      <c r="V830" s="150" t="n"/>
      <c r="W830" s="150" t="n"/>
      <c r="X830" s="150" t="n"/>
      <c r="Y830" s="150" t="n"/>
      <c r="Z830" s="150" t="n"/>
      <c r="AA830" s="150" t="n"/>
      <c r="AB830" s="150" t="n"/>
      <c r="AC830" s="150" t="n"/>
      <c r="AD830" s="150" t="n"/>
      <c r="AE830" s="150" t="n"/>
      <c r="AF830" s="150" t="n"/>
      <c r="AG830" s="147">
        <f>IF(OR(C830="",G830="",G830=0),"",IFERROR(INDEX(Lists!$K$2:$K$12,MATCH(C830,Lists!$I$2:$I$12,0)),"AUD"))</f>
        <v/>
      </c>
      <c r="AH830" s="147">
        <f>IF(OR(G830="",G830=0),"",IF(G830&lt;1,TEXT(G830*100,"0")&amp;IFERROR(INDEX(Lists!$U$2:$U$12,MATCH(C830,Lists!$I$2:$I$12,0)),"c"),IFERROR(INDEX(Lists!$L$2:$L$12,MATCH(C830,Lists!$I$2:$I$12,0)),"$")&amp;IF(G830=INT(G830),TEXT(G830,"0"),TEXT(G830,"0.00")))&amp;" "&amp;AG830)</f>
        <v/>
      </c>
      <c r="AI830" s="147">
        <f>IF(X830="","",X830*IFERROR(INDEX(Lists!$M$2:$M$12,MATCH(C830,Lists!$I$2:$I$12,0)),1)/Lists!$Q$2)</f>
        <v/>
      </c>
      <c r="AJ830" s="147">
        <f>IF(Y830="","",Y830*IFERROR(INDEX(Lists!$M$2:$M$12,MATCH(C830,Lists!$I$2:$I$12,0)),1)/Lists!$Q$2)</f>
        <v/>
      </c>
      <c r="AK830" s="105" t="n"/>
      <c r="AL830" s="105" t="n"/>
      <c r="AM830" s="105" t="n"/>
      <c r="AN830" s="105" t="n"/>
      <c r="AO830" s="106" t="n"/>
    </row>
    <row r="831" ht="18" customHeight="1" s="74">
      <c r="A831" s="147">
        <f>IF(OR(F831="",C831="",D831=""),"",IFERROR(INDEX(Lists!$J$2:$J$12,MATCH(C831,Lists!$I$2:$I$12,0)),"XX")&amp;"-"&amp;D831&amp;"-"&amp;TEXT(SUMPRODUCT(($C$2:C831=C831)*($D$2:D831=D831)),"0000"))</f>
        <v/>
      </c>
      <c r="B831" s="152" t="n"/>
      <c r="C831" s="152" t="n"/>
      <c r="D831" s="152" t="n"/>
      <c r="E831" s="150" t="n"/>
      <c r="F831" s="152" t="n"/>
      <c r="G831" s="152" t="n"/>
      <c r="H831" s="152" t="n"/>
      <c r="I831" s="152" t="n"/>
      <c r="J831" s="150" t="n"/>
      <c r="K831" s="150" t="n"/>
      <c r="L831" s="150" t="n"/>
      <c r="M831" s="152" t="n"/>
      <c r="N831" s="150" t="n"/>
      <c r="O831" s="150" t="n"/>
      <c r="P831" s="150" t="n"/>
      <c r="Q831" s="151" t="n"/>
      <c r="R831" s="150" t="n"/>
      <c r="S831" s="150" t="n"/>
      <c r="T831" s="150" t="n"/>
      <c r="U831" s="152" t="n"/>
      <c r="V831" s="150" t="n"/>
      <c r="W831" s="150" t="n"/>
      <c r="X831" s="150" t="n"/>
      <c r="Y831" s="150" t="n"/>
      <c r="Z831" s="150" t="n"/>
      <c r="AA831" s="150" t="n"/>
      <c r="AB831" s="150" t="n"/>
      <c r="AC831" s="150" t="n"/>
      <c r="AD831" s="150" t="n"/>
      <c r="AE831" s="150" t="n"/>
      <c r="AF831" s="150" t="n"/>
      <c r="AG831" s="147">
        <f>IF(OR(C831="",G831="",G831=0),"",IFERROR(INDEX(Lists!$K$2:$K$12,MATCH(C831,Lists!$I$2:$I$12,0)),"AUD"))</f>
        <v/>
      </c>
      <c r="AH831" s="147">
        <f>IF(OR(G831="",G831=0),"",IF(G831&lt;1,TEXT(G831*100,"0")&amp;IFERROR(INDEX(Lists!$U$2:$U$12,MATCH(C831,Lists!$I$2:$I$12,0)),"c"),IFERROR(INDEX(Lists!$L$2:$L$12,MATCH(C831,Lists!$I$2:$I$12,0)),"$")&amp;IF(G831=INT(G831),TEXT(G831,"0"),TEXT(G831,"0.00")))&amp;" "&amp;AG831)</f>
        <v/>
      </c>
      <c r="AI831" s="147">
        <f>IF(X831="","",X831*IFERROR(INDEX(Lists!$M$2:$M$12,MATCH(C831,Lists!$I$2:$I$12,0)),1)/Lists!$Q$2)</f>
        <v/>
      </c>
      <c r="AJ831" s="147">
        <f>IF(Y831="","",Y831*IFERROR(INDEX(Lists!$M$2:$M$12,MATCH(C831,Lists!$I$2:$I$12,0)),1)/Lists!$Q$2)</f>
        <v/>
      </c>
      <c r="AK831" s="105" t="n"/>
      <c r="AL831" s="105" t="n"/>
      <c r="AM831" s="105" t="n"/>
      <c r="AN831" s="105" t="n"/>
      <c r="AO831" s="106" t="n"/>
    </row>
    <row r="832" ht="18" customHeight="1" s="74">
      <c r="A832" s="147">
        <f>IF(OR(F832="",C832="",D832=""),"",IFERROR(INDEX(Lists!$J$2:$J$12,MATCH(C832,Lists!$I$2:$I$12,0)),"XX")&amp;"-"&amp;D832&amp;"-"&amp;TEXT(SUMPRODUCT(($C$2:C832=C832)*($D$2:D832=D832)),"0000"))</f>
        <v/>
      </c>
      <c r="B832" s="152" t="n"/>
      <c r="C832" s="152" t="n"/>
      <c r="D832" s="152" t="n"/>
      <c r="E832" s="150" t="n"/>
      <c r="F832" s="152" t="n"/>
      <c r="G832" s="152" t="n"/>
      <c r="H832" s="152" t="n"/>
      <c r="I832" s="152" t="n"/>
      <c r="J832" s="150" t="n"/>
      <c r="K832" s="150" t="n"/>
      <c r="L832" s="150" t="n"/>
      <c r="M832" s="152" t="n"/>
      <c r="N832" s="150" t="n"/>
      <c r="O832" s="150" t="n"/>
      <c r="P832" s="150" t="n"/>
      <c r="Q832" s="151" t="n"/>
      <c r="R832" s="150" t="n"/>
      <c r="S832" s="150" t="n"/>
      <c r="T832" s="150" t="n"/>
      <c r="U832" s="152" t="n"/>
      <c r="V832" s="150" t="n"/>
      <c r="W832" s="150" t="n"/>
      <c r="X832" s="150" t="n"/>
      <c r="Y832" s="150" t="n"/>
      <c r="Z832" s="150" t="n"/>
      <c r="AA832" s="150" t="n"/>
      <c r="AB832" s="150" t="n"/>
      <c r="AC832" s="150" t="n"/>
      <c r="AD832" s="150" t="n"/>
      <c r="AE832" s="150" t="n"/>
      <c r="AF832" s="150" t="n"/>
      <c r="AG832" s="147">
        <f>IF(OR(C832="",G832="",G832=0),"",IFERROR(INDEX(Lists!$K$2:$K$12,MATCH(C832,Lists!$I$2:$I$12,0)),"AUD"))</f>
        <v/>
      </c>
      <c r="AH832" s="147">
        <f>IF(OR(G832="",G832=0),"",IF(G832&lt;1,TEXT(G832*100,"0")&amp;IFERROR(INDEX(Lists!$U$2:$U$12,MATCH(C832,Lists!$I$2:$I$12,0)),"c"),IFERROR(INDEX(Lists!$L$2:$L$12,MATCH(C832,Lists!$I$2:$I$12,0)),"$")&amp;IF(G832=INT(G832),TEXT(G832,"0"),TEXT(G832,"0.00")))&amp;" "&amp;AG832)</f>
        <v/>
      </c>
      <c r="AI832" s="147">
        <f>IF(X832="","",X832*IFERROR(INDEX(Lists!$M$2:$M$12,MATCH(C832,Lists!$I$2:$I$12,0)),1)/Lists!$Q$2)</f>
        <v/>
      </c>
      <c r="AJ832" s="147">
        <f>IF(Y832="","",Y832*IFERROR(INDEX(Lists!$M$2:$M$12,MATCH(C832,Lists!$I$2:$I$12,0)),1)/Lists!$Q$2)</f>
        <v/>
      </c>
      <c r="AK832" s="105" t="n"/>
      <c r="AL832" s="105" t="n"/>
      <c r="AM832" s="105" t="n"/>
      <c r="AN832" s="105" t="n"/>
      <c r="AO832" s="106" t="n"/>
    </row>
    <row r="833" ht="18" customHeight="1" s="74">
      <c r="A833" s="147">
        <f>IF(OR(F833="",C833="",D833=""),"",IFERROR(INDEX(Lists!$J$2:$J$12,MATCH(C833,Lists!$I$2:$I$12,0)),"XX")&amp;"-"&amp;D833&amp;"-"&amp;TEXT(SUMPRODUCT(($C$2:C833=C833)*($D$2:D833=D833)),"0000"))</f>
        <v/>
      </c>
      <c r="B833" s="152" t="n"/>
      <c r="C833" s="152" t="n"/>
      <c r="D833" s="152" t="n"/>
      <c r="E833" s="150" t="n"/>
      <c r="F833" s="152" t="n"/>
      <c r="G833" s="152" t="n"/>
      <c r="H833" s="152" t="n"/>
      <c r="I833" s="152" t="n"/>
      <c r="J833" s="150" t="n"/>
      <c r="K833" s="150" t="n"/>
      <c r="L833" s="150" t="n"/>
      <c r="M833" s="152" t="n"/>
      <c r="N833" s="150" t="n"/>
      <c r="O833" s="150" t="n"/>
      <c r="P833" s="150" t="n"/>
      <c r="Q833" s="151" t="n"/>
      <c r="R833" s="150" t="n"/>
      <c r="S833" s="150" t="n"/>
      <c r="T833" s="150" t="n"/>
      <c r="U833" s="152" t="n"/>
      <c r="V833" s="150" t="n"/>
      <c r="W833" s="150" t="n"/>
      <c r="X833" s="150" t="n"/>
      <c r="Y833" s="150" t="n"/>
      <c r="Z833" s="150" t="n"/>
      <c r="AA833" s="150" t="n"/>
      <c r="AB833" s="150" t="n"/>
      <c r="AC833" s="150" t="n"/>
      <c r="AD833" s="150" t="n"/>
      <c r="AE833" s="150" t="n"/>
      <c r="AF833" s="150" t="n"/>
      <c r="AG833" s="147">
        <f>IF(OR(C833="",G833="",G833=0),"",IFERROR(INDEX(Lists!$K$2:$K$12,MATCH(C833,Lists!$I$2:$I$12,0)),"AUD"))</f>
        <v/>
      </c>
      <c r="AH833" s="147">
        <f>IF(OR(G833="",G833=0),"",IF(G833&lt;1,TEXT(G833*100,"0")&amp;IFERROR(INDEX(Lists!$U$2:$U$12,MATCH(C833,Lists!$I$2:$I$12,0)),"c"),IFERROR(INDEX(Lists!$L$2:$L$12,MATCH(C833,Lists!$I$2:$I$12,0)),"$")&amp;IF(G833=INT(G833),TEXT(G833,"0"),TEXT(G833,"0.00")))&amp;" "&amp;AG833)</f>
        <v/>
      </c>
      <c r="AI833" s="147">
        <f>IF(X833="","",X833*IFERROR(INDEX(Lists!$M$2:$M$12,MATCH(C833,Lists!$I$2:$I$12,0)),1)/Lists!$Q$2)</f>
        <v/>
      </c>
      <c r="AJ833" s="147">
        <f>IF(Y833="","",Y833*IFERROR(INDEX(Lists!$M$2:$M$12,MATCH(C833,Lists!$I$2:$I$12,0)),1)/Lists!$Q$2)</f>
        <v/>
      </c>
      <c r="AK833" s="105" t="n"/>
      <c r="AL833" s="105" t="n"/>
      <c r="AM833" s="105" t="n"/>
      <c r="AN833" s="105" t="n"/>
      <c r="AO833" s="106" t="n"/>
    </row>
    <row r="834" ht="18" customHeight="1" s="74">
      <c r="A834" s="147">
        <f>IF(OR(F834="",C834="",D834=""),"",IFERROR(INDEX(Lists!$J$2:$J$12,MATCH(C834,Lists!$I$2:$I$12,0)),"XX")&amp;"-"&amp;D834&amp;"-"&amp;TEXT(SUMPRODUCT(($C$2:C834=C834)*($D$2:D834=D834)),"0000"))</f>
        <v/>
      </c>
      <c r="B834" s="152" t="n"/>
      <c r="C834" s="152" t="n"/>
      <c r="D834" s="152" t="n"/>
      <c r="E834" s="150" t="n"/>
      <c r="F834" s="152" t="n"/>
      <c r="G834" s="152" t="n"/>
      <c r="H834" s="152" t="n"/>
      <c r="I834" s="152" t="n"/>
      <c r="J834" s="150" t="n"/>
      <c r="K834" s="150" t="n"/>
      <c r="L834" s="150" t="n"/>
      <c r="M834" s="152" t="n"/>
      <c r="N834" s="150" t="n"/>
      <c r="O834" s="150" t="n"/>
      <c r="P834" s="150" t="n"/>
      <c r="Q834" s="151" t="n"/>
      <c r="R834" s="150" t="n"/>
      <c r="S834" s="150" t="n"/>
      <c r="T834" s="150" t="n"/>
      <c r="U834" s="152" t="n"/>
      <c r="V834" s="150" t="n"/>
      <c r="W834" s="150" t="n"/>
      <c r="X834" s="150" t="n"/>
      <c r="Y834" s="150" t="n"/>
      <c r="Z834" s="150" t="n"/>
      <c r="AA834" s="150" t="n"/>
      <c r="AB834" s="150" t="n"/>
      <c r="AC834" s="150" t="n"/>
      <c r="AD834" s="150" t="n"/>
      <c r="AE834" s="150" t="n"/>
      <c r="AF834" s="150" t="n"/>
      <c r="AG834" s="147">
        <f>IF(OR(C834="",G834="",G834=0),"",IFERROR(INDEX(Lists!$K$2:$K$12,MATCH(C834,Lists!$I$2:$I$12,0)),"AUD"))</f>
        <v/>
      </c>
      <c r="AH834" s="147">
        <f>IF(OR(G834="",G834=0),"",IF(G834&lt;1,TEXT(G834*100,"0")&amp;IFERROR(INDEX(Lists!$U$2:$U$12,MATCH(C834,Lists!$I$2:$I$12,0)),"c"),IFERROR(INDEX(Lists!$L$2:$L$12,MATCH(C834,Lists!$I$2:$I$12,0)),"$")&amp;IF(G834=INT(G834),TEXT(G834,"0"),TEXT(G834,"0.00")))&amp;" "&amp;AG834)</f>
        <v/>
      </c>
      <c r="AI834" s="147">
        <f>IF(X834="","",X834*IFERROR(INDEX(Lists!$M$2:$M$12,MATCH(C834,Lists!$I$2:$I$12,0)),1)/Lists!$Q$2)</f>
        <v/>
      </c>
      <c r="AJ834" s="147">
        <f>IF(Y834="","",Y834*IFERROR(INDEX(Lists!$M$2:$M$12,MATCH(C834,Lists!$I$2:$I$12,0)),1)/Lists!$Q$2)</f>
        <v/>
      </c>
      <c r="AK834" s="105" t="n"/>
      <c r="AL834" s="105" t="n"/>
      <c r="AM834" s="105" t="n"/>
      <c r="AN834" s="105" t="n"/>
      <c r="AO834" s="106" t="n"/>
    </row>
    <row r="835" ht="18" customHeight="1" s="74">
      <c r="A835" s="147">
        <f>IF(OR(F835="",C835="",D835=""),"",IFERROR(INDEX(Lists!$J$2:$J$12,MATCH(C835,Lists!$I$2:$I$12,0)),"XX")&amp;"-"&amp;D835&amp;"-"&amp;TEXT(SUMPRODUCT(($C$2:C835=C835)*($D$2:D835=D835)),"0000"))</f>
        <v/>
      </c>
      <c r="B835" s="152" t="n"/>
      <c r="C835" s="152" t="n"/>
      <c r="D835" s="152" t="n"/>
      <c r="E835" s="150" t="n"/>
      <c r="F835" s="152" t="n"/>
      <c r="G835" s="152" t="n"/>
      <c r="H835" s="152" t="n"/>
      <c r="I835" s="152" t="n"/>
      <c r="J835" s="150" t="n"/>
      <c r="K835" s="150" t="n"/>
      <c r="L835" s="150" t="n"/>
      <c r="M835" s="152" t="n"/>
      <c r="N835" s="150" t="n"/>
      <c r="O835" s="150" t="n"/>
      <c r="P835" s="150" t="n"/>
      <c r="Q835" s="151" t="n"/>
      <c r="R835" s="150" t="n"/>
      <c r="S835" s="150" t="n"/>
      <c r="T835" s="150" t="n"/>
      <c r="U835" s="152" t="n"/>
      <c r="V835" s="150" t="n"/>
      <c r="W835" s="150" t="n"/>
      <c r="X835" s="150" t="n"/>
      <c r="Y835" s="150" t="n"/>
      <c r="Z835" s="150" t="n"/>
      <c r="AA835" s="150" t="n"/>
      <c r="AB835" s="150" t="n"/>
      <c r="AC835" s="150" t="n"/>
      <c r="AD835" s="150" t="n"/>
      <c r="AE835" s="150" t="n"/>
      <c r="AF835" s="150" t="n"/>
      <c r="AG835" s="147">
        <f>IF(OR(C835="",G835="",G835=0),"",IFERROR(INDEX(Lists!$K$2:$K$12,MATCH(C835,Lists!$I$2:$I$12,0)),"AUD"))</f>
        <v/>
      </c>
      <c r="AH835" s="147">
        <f>IF(OR(G835="",G835=0),"",IF(G835&lt;1,TEXT(G835*100,"0")&amp;IFERROR(INDEX(Lists!$U$2:$U$12,MATCH(C835,Lists!$I$2:$I$12,0)),"c"),IFERROR(INDEX(Lists!$L$2:$L$12,MATCH(C835,Lists!$I$2:$I$12,0)),"$")&amp;IF(G835=INT(G835),TEXT(G835,"0"),TEXT(G835,"0.00")))&amp;" "&amp;AG835)</f>
        <v/>
      </c>
      <c r="AI835" s="147">
        <f>IF(X835="","",X835*IFERROR(INDEX(Lists!$M$2:$M$12,MATCH(C835,Lists!$I$2:$I$12,0)),1)/Lists!$Q$2)</f>
        <v/>
      </c>
      <c r="AJ835" s="147">
        <f>IF(Y835="","",Y835*IFERROR(INDEX(Lists!$M$2:$M$12,MATCH(C835,Lists!$I$2:$I$12,0)),1)/Lists!$Q$2)</f>
        <v/>
      </c>
      <c r="AK835" s="105" t="n"/>
      <c r="AL835" s="105" t="n"/>
      <c r="AM835" s="105" t="n"/>
      <c r="AN835" s="105" t="n"/>
      <c r="AO835" s="106" t="n"/>
    </row>
    <row r="836" ht="18" customHeight="1" s="74">
      <c r="A836" s="147">
        <f>IF(OR(F836="",C836="",D836=""),"",IFERROR(INDEX(Lists!$J$2:$J$12,MATCH(C836,Lists!$I$2:$I$12,0)),"XX")&amp;"-"&amp;D836&amp;"-"&amp;TEXT(SUMPRODUCT(($C$2:C836=C836)*($D$2:D836=D836)),"0000"))</f>
        <v/>
      </c>
      <c r="B836" s="152" t="n"/>
      <c r="C836" s="152" t="n"/>
      <c r="D836" s="152" t="n"/>
      <c r="E836" s="150" t="n"/>
      <c r="F836" s="152" t="n"/>
      <c r="G836" s="152" t="n"/>
      <c r="H836" s="152" t="n"/>
      <c r="I836" s="152" t="n"/>
      <c r="J836" s="150" t="n"/>
      <c r="K836" s="150" t="n"/>
      <c r="L836" s="150" t="n"/>
      <c r="M836" s="152" t="n"/>
      <c r="N836" s="150" t="n"/>
      <c r="O836" s="150" t="n"/>
      <c r="P836" s="150" t="n"/>
      <c r="Q836" s="151" t="n"/>
      <c r="R836" s="150" t="n"/>
      <c r="S836" s="150" t="n"/>
      <c r="T836" s="150" t="n"/>
      <c r="U836" s="152" t="n"/>
      <c r="V836" s="150" t="n"/>
      <c r="W836" s="150" t="n"/>
      <c r="X836" s="150" t="n"/>
      <c r="Y836" s="150" t="n"/>
      <c r="Z836" s="150" t="n"/>
      <c r="AA836" s="150" t="n"/>
      <c r="AB836" s="150" t="n"/>
      <c r="AC836" s="150" t="n"/>
      <c r="AD836" s="150" t="n"/>
      <c r="AE836" s="150" t="n"/>
      <c r="AF836" s="150" t="n"/>
      <c r="AG836" s="147">
        <f>IF(OR(C836="",G836="",G836=0),"",IFERROR(INDEX(Lists!$K$2:$K$12,MATCH(C836,Lists!$I$2:$I$12,0)),"AUD"))</f>
        <v/>
      </c>
      <c r="AH836" s="147">
        <f>IF(OR(G836="",G836=0),"",IF(G836&lt;1,TEXT(G836*100,"0")&amp;IFERROR(INDEX(Lists!$U$2:$U$12,MATCH(C836,Lists!$I$2:$I$12,0)),"c"),IFERROR(INDEX(Lists!$L$2:$L$12,MATCH(C836,Lists!$I$2:$I$12,0)),"$")&amp;IF(G836=INT(G836),TEXT(G836,"0"),TEXT(G836,"0.00")))&amp;" "&amp;AG836)</f>
        <v/>
      </c>
      <c r="AI836" s="147">
        <f>IF(X836="","",X836*IFERROR(INDEX(Lists!$M$2:$M$12,MATCH(C836,Lists!$I$2:$I$12,0)),1)/Lists!$Q$2)</f>
        <v/>
      </c>
      <c r="AJ836" s="147">
        <f>IF(Y836="","",Y836*IFERROR(INDEX(Lists!$M$2:$M$12,MATCH(C836,Lists!$I$2:$I$12,0)),1)/Lists!$Q$2)</f>
        <v/>
      </c>
      <c r="AK836" s="105" t="n"/>
      <c r="AL836" s="105" t="n"/>
      <c r="AM836" s="105" t="n"/>
      <c r="AN836" s="105" t="n"/>
      <c r="AO836" s="106" t="n"/>
    </row>
    <row r="837" ht="18" customHeight="1" s="74">
      <c r="A837" s="147">
        <f>IF(OR(F837="",C837="",D837=""),"",IFERROR(INDEX(Lists!$J$2:$J$12,MATCH(C837,Lists!$I$2:$I$12,0)),"XX")&amp;"-"&amp;D837&amp;"-"&amp;TEXT(SUMPRODUCT(($C$2:C837=C837)*($D$2:D837=D837)),"0000"))</f>
        <v/>
      </c>
      <c r="B837" s="152" t="n"/>
      <c r="C837" s="152" t="n"/>
      <c r="D837" s="152" t="n"/>
      <c r="E837" s="150" t="n"/>
      <c r="F837" s="152" t="n"/>
      <c r="G837" s="152" t="n"/>
      <c r="H837" s="152" t="n"/>
      <c r="I837" s="152" t="n"/>
      <c r="J837" s="150" t="n"/>
      <c r="K837" s="150" t="n"/>
      <c r="L837" s="150" t="n"/>
      <c r="M837" s="152" t="n"/>
      <c r="N837" s="150" t="n"/>
      <c r="O837" s="150" t="n"/>
      <c r="P837" s="150" t="n"/>
      <c r="Q837" s="151" t="n"/>
      <c r="R837" s="150" t="n"/>
      <c r="S837" s="150" t="n"/>
      <c r="T837" s="150" t="n"/>
      <c r="U837" s="152" t="n"/>
      <c r="V837" s="150" t="n"/>
      <c r="W837" s="150" t="n"/>
      <c r="X837" s="150" t="n"/>
      <c r="Y837" s="150" t="n"/>
      <c r="Z837" s="150" t="n"/>
      <c r="AA837" s="150" t="n"/>
      <c r="AB837" s="150" t="n"/>
      <c r="AC837" s="150" t="n"/>
      <c r="AD837" s="150" t="n"/>
      <c r="AE837" s="150" t="n"/>
      <c r="AF837" s="150" t="n"/>
      <c r="AG837" s="147">
        <f>IF(OR(C837="",G837="",G837=0),"",IFERROR(INDEX(Lists!$K$2:$K$12,MATCH(C837,Lists!$I$2:$I$12,0)),"AUD"))</f>
        <v/>
      </c>
      <c r="AH837" s="147">
        <f>IF(OR(G837="",G837=0),"",IF(G837&lt;1,TEXT(G837*100,"0")&amp;IFERROR(INDEX(Lists!$U$2:$U$12,MATCH(C837,Lists!$I$2:$I$12,0)),"c"),IFERROR(INDEX(Lists!$L$2:$L$12,MATCH(C837,Lists!$I$2:$I$12,0)),"$")&amp;IF(G837=INT(G837),TEXT(G837,"0"),TEXT(G837,"0.00")))&amp;" "&amp;AG837)</f>
        <v/>
      </c>
      <c r="AI837" s="147">
        <f>IF(X837="","",X837*IFERROR(INDEX(Lists!$M$2:$M$12,MATCH(C837,Lists!$I$2:$I$12,0)),1)/Lists!$Q$2)</f>
        <v/>
      </c>
      <c r="AJ837" s="147">
        <f>IF(Y837="","",Y837*IFERROR(INDEX(Lists!$M$2:$M$12,MATCH(C837,Lists!$I$2:$I$12,0)),1)/Lists!$Q$2)</f>
        <v/>
      </c>
      <c r="AK837" s="105" t="n"/>
      <c r="AL837" s="105" t="n"/>
      <c r="AM837" s="105" t="n"/>
      <c r="AN837" s="105" t="n"/>
      <c r="AO837" s="106" t="n"/>
    </row>
    <row r="838" ht="18" customHeight="1" s="74">
      <c r="A838" s="147">
        <f>IF(OR(F838="",C838="",D838=""),"",IFERROR(INDEX(Lists!$J$2:$J$12,MATCH(C838,Lists!$I$2:$I$12,0)),"XX")&amp;"-"&amp;D838&amp;"-"&amp;TEXT(SUMPRODUCT(($C$2:C838=C838)*($D$2:D838=D838)),"0000"))</f>
        <v/>
      </c>
      <c r="B838" s="152" t="n"/>
      <c r="C838" s="152" t="n"/>
      <c r="D838" s="152" t="n"/>
      <c r="E838" s="150" t="n"/>
      <c r="F838" s="152" t="n"/>
      <c r="G838" s="152" t="n"/>
      <c r="H838" s="152" t="n"/>
      <c r="I838" s="152" t="n"/>
      <c r="J838" s="150" t="n"/>
      <c r="K838" s="150" t="n"/>
      <c r="L838" s="150" t="n"/>
      <c r="M838" s="152" t="n"/>
      <c r="N838" s="150" t="n"/>
      <c r="O838" s="150" t="n"/>
      <c r="P838" s="150" t="n"/>
      <c r="Q838" s="151" t="n"/>
      <c r="R838" s="150" t="n"/>
      <c r="S838" s="150" t="n"/>
      <c r="T838" s="150" t="n"/>
      <c r="U838" s="152" t="n"/>
      <c r="V838" s="150" t="n"/>
      <c r="W838" s="150" t="n"/>
      <c r="X838" s="150" t="n"/>
      <c r="Y838" s="150" t="n"/>
      <c r="Z838" s="150" t="n"/>
      <c r="AA838" s="150" t="n"/>
      <c r="AB838" s="150" t="n"/>
      <c r="AC838" s="150" t="n"/>
      <c r="AD838" s="150" t="n"/>
      <c r="AE838" s="150" t="n"/>
      <c r="AF838" s="150" t="n"/>
      <c r="AG838" s="147">
        <f>IF(OR(C838="",G838="",G838=0),"",IFERROR(INDEX(Lists!$K$2:$K$12,MATCH(C838,Lists!$I$2:$I$12,0)),"AUD"))</f>
        <v/>
      </c>
      <c r="AH838" s="147">
        <f>IF(OR(G838="",G838=0),"",IF(G838&lt;1,TEXT(G838*100,"0")&amp;IFERROR(INDEX(Lists!$U$2:$U$12,MATCH(C838,Lists!$I$2:$I$12,0)),"c"),IFERROR(INDEX(Lists!$L$2:$L$12,MATCH(C838,Lists!$I$2:$I$12,0)),"$")&amp;IF(G838=INT(G838),TEXT(G838,"0"),TEXT(G838,"0.00")))&amp;" "&amp;AG838)</f>
        <v/>
      </c>
      <c r="AI838" s="147">
        <f>IF(X838="","",X838*IFERROR(INDEX(Lists!$M$2:$M$12,MATCH(C838,Lists!$I$2:$I$12,0)),1)/Lists!$Q$2)</f>
        <v/>
      </c>
      <c r="AJ838" s="147">
        <f>IF(Y838="","",Y838*IFERROR(INDEX(Lists!$M$2:$M$12,MATCH(C838,Lists!$I$2:$I$12,0)),1)/Lists!$Q$2)</f>
        <v/>
      </c>
      <c r="AK838" s="105" t="n"/>
      <c r="AL838" s="105" t="n"/>
      <c r="AM838" s="105" t="n"/>
      <c r="AN838" s="105" t="n"/>
      <c r="AO838" s="106" t="n"/>
    </row>
    <row r="839" ht="18" customHeight="1" s="74">
      <c r="A839" s="147">
        <f>IF(OR(F839="",C839="",D839=""),"",IFERROR(INDEX(Lists!$J$2:$J$12,MATCH(C839,Lists!$I$2:$I$12,0)),"XX")&amp;"-"&amp;D839&amp;"-"&amp;TEXT(SUMPRODUCT(($C$2:C839=C839)*($D$2:D839=D839)),"0000"))</f>
        <v/>
      </c>
      <c r="B839" s="152" t="n"/>
      <c r="C839" s="152" t="n"/>
      <c r="D839" s="152" t="n"/>
      <c r="E839" s="150" t="n"/>
      <c r="F839" s="152" t="n"/>
      <c r="G839" s="152" t="n"/>
      <c r="H839" s="152" t="n"/>
      <c r="I839" s="152" t="n"/>
      <c r="J839" s="150" t="n"/>
      <c r="K839" s="150" t="n"/>
      <c r="L839" s="150" t="n"/>
      <c r="M839" s="152" t="n"/>
      <c r="N839" s="150" t="n"/>
      <c r="O839" s="150" t="n"/>
      <c r="P839" s="150" t="n"/>
      <c r="Q839" s="151" t="n"/>
      <c r="R839" s="150" t="n"/>
      <c r="S839" s="150" t="n"/>
      <c r="T839" s="150" t="n"/>
      <c r="U839" s="152" t="n"/>
      <c r="V839" s="150" t="n"/>
      <c r="W839" s="150" t="n"/>
      <c r="X839" s="150" t="n"/>
      <c r="Y839" s="150" t="n"/>
      <c r="Z839" s="150" t="n"/>
      <c r="AA839" s="150" t="n"/>
      <c r="AB839" s="150" t="n"/>
      <c r="AC839" s="150" t="n"/>
      <c r="AD839" s="150" t="n"/>
      <c r="AE839" s="150" t="n"/>
      <c r="AF839" s="150" t="n"/>
      <c r="AG839" s="147">
        <f>IF(OR(C839="",G839="",G839=0),"",IFERROR(INDEX(Lists!$K$2:$K$12,MATCH(C839,Lists!$I$2:$I$12,0)),"AUD"))</f>
        <v/>
      </c>
      <c r="AH839" s="147">
        <f>IF(OR(G839="",G839=0),"",IF(G839&lt;1,TEXT(G839*100,"0")&amp;IFERROR(INDEX(Lists!$U$2:$U$12,MATCH(C839,Lists!$I$2:$I$12,0)),"c"),IFERROR(INDEX(Lists!$L$2:$L$12,MATCH(C839,Lists!$I$2:$I$12,0)),"$")&amp;IF(G839=INT(G839),TEXT(G839,"0"),TEXT(G839,"0.00")))&amp;" "&amp;AG839)</f>
        <v/>
      </c>
      <c r="AI839" s="147">
        <f>IF(X839="","",X839*IFERROR(INDEX(Lists!$M$2:$M$12,MATCH(C839,Lists!$I$2:$I$12,0)),1)/Lists!$Q$2)</f>
        <v/>
      </c>
      <c r="AJ839" s="147">
        <f>IF(Y839="","",Y839*IFERROR(INDEX(Lists!$M$2:$M$12,MATCH(C839,Lists!$I$2:$I$12,0)),1)/Lists!$Q$2)</f>
        <v/>
      </c>
      <c r="AK839" s="105" t="n"/>
      <c r="AL839" s="105" t="n"/>
      <c r="AM839" s="105" t="n"/>
      <c r="AN839" s="105" t="n"/>
      <c r="AO839" s="106" t="n"/>
    </row>
    <row r="840" ht="18" customHeight="1" s="74">
      <c r="A840" s="147">
        <f>IF(OR(F840="",C840="",D840=""),"",IFERROR(INDEX(Lists!$J$2:$J$12,MATCH(C840,Lists!$I$2:$I$12,0)),"XX")&amp;"-"&amp;D840&amp;"-"&amp;TEXT(SUMPRODUCT(($C$2:C840=C840)*($D$2:D840=D840)),"0000"))</f>
        <v/>
      </c>
      <c r="B840" s="152" t="n"/>
      <c r="C840" s="152" t="n"/>
      <c r="D840" s="152" t="n"/>
      <c r="E840" s="150" t="n"/>
      <c r="F840" s="152" t="n"/>
      <c r="G840" s="152" t="n"/>
      <c r="H840" s="152" t="n"/>
      <c r="I840" s="152" t="n"/>
      <c r="J840" s="150" t="n"/>
      <c r="K840" s="150" t="n"/>
      <c r="L840" s="150" t="n"/>
      <c r="M840" s="152" t="n"/>
      <c r="N840" s="150" t="n"/>
      <c r="O840" s="150" t="n"/>
      <c r="P840" s="150" t="n"/>
      <c r="Q840" s="151" t="n"/>
      <c r="R840" s="150" t="n"/>
      <c r="S840" s="150" t="n"/>
      <c r="T840" s="150" t="n"/>
      <c r="U840" s="152" t="n"/>
      <c r="V840" s="150" t="n"/>
      <c r="W840" s="150" t="n"/>
      <c r="X840" s="150" t="n"/>
      <c r="Y840" s="150" t="n"/>
      <c r="Z840" s="150" t="n"/>
      <c r="AA840" s="150" t="n"/>
      <c r="AB840" s="150" t="n"/>
      <c r="AC840" s="150" t="n"/>
      <c r="AD840" s="150" t="n"/>
      <c r="AE840" s="150" t="n"/>
      <c r="AF840" s="150" t="n"/>
      <c r="AG840" s="147">
        <f>IF(OR(C840="",G840="",G840=0),"",IFERROR(INDEX(Lists!$K$2:$K$12,MATCH(C840,Lists!$I$2:$I$12,0)),"AUD"))</f>
        <v/>
      </c>
      <c r="AH840" s="147">
        <f>IF(OR(G840="",G840=0),"",IF(G840&lt;1,TEXT(G840*100,"0")&amp;IFERROR(INDEX(Lists!$U$2:$U$12,MATCH(C840,Lists!$I$2:$I$12,0)),"c"),IFERROR(INDEX(Lists!$L$2:$L$12,MATCH(C840,Lists!$I$2:$I$12,0)),"$")&amp;IF(G840=INT(G840),TEXT(G840,"0"),TEXT(G840,"0.00")))&amp;" "&amp;AG840)</f>
        <v/>
      </c>
      <c r="AI840" s="147">
        <f>IF(X840="","",X840*IFERROR(INDEX(Lists!$M$2:$M$12,MATCH(C840,Lists!$I$2:$I$12,0)),1)/Lists!$Q$2)</f>
        <v/>
      </c>
      <c r="AJ840" s="147">
        <f>IF(Y840="","",Y840*IFERROR(INDEX(Lists!$M$2:$M$12,MATCH(C840,Lists!$I$2:$I$12,0)),1)/Lists!$Q$2)</f>
        <v/>
      </c>
      <c r="AK840" s="105" t="n"/>
      <c r="AL840" s="105" t="n"/>
      <c r="AM840" s="105" t="n"/>
      <c r="AN840" s="105" t="n"/>
      <c r="AO840" s="106" t="n"/>
    </row>
    <row r="841" ht="18" customHeight="1" s="74">
      <c r="A841" s="147">
        <f>IF(OR(F841="",C841="",D841=""),"",IFERROR(INDEX(Lists!$J$2:$J$12,MATCH(C841,Lists!$I$2:$I$12,0)),"XX")&amp;"-"&amp;D841&amp;"-"&amp;TEXT(SUMPRODUCT(($C$2:C841=C841)*($D$2:D841=D841)),"0000"))</f>
        <v/>
      </c>
      <c r="B841" s="152" t="n"/>
      <c r="C841" s="152" t="n"/>
      <c r="D841" s="152" t="n"/>
      <c r="E841" s="150" t="n"/>
      <c r="F841" s="152" t="n"/>
      <c r="G841" s="152" t="n"/>
      <c r="H841" s="152" t="n"/>
      <c r="I841" s="152" t="n"/>
      <c r="J841" s="150" t="n"/>
      <c r="K841" s="150" t="n"/>
      <c r="L841" s="150" t="n"/>
      <c r="M841" s="152" t="n"/>
      <c r="N841" s="150" t="n"/>
      <c r="O841" s="150" t="n"/>
      <c r="P841" s="150" t="n"/>
      <c r="Q841" s="151" t="n"/>
      <c r="R841" s="150" t="n"/>
      <c r="S841" s="150" t="n"/>
      <c r="T841" s="150" t="n"/>
      <c r="U841" s="152" t="n"/>
      <c r="V841" s="150" t="n"/>
      <c r="W841" s="150" t="n"/>
      <c r="X841" s="150" t="n"/>
      <c r="Y841" s="150" t="n"/>
      <c r="Z841" s="150" t="n"/>
      <c r="AA841" s="150" t="n"/>
      <c r="AB841" s="150" t="n"/>
      <c r="AC841" s="150" t="n"/>
      <c r="AD841" s="150" t="n"/>
      <c r="AE841" s="150" t="n"/>
      <c r="AF841" s="150" t="n"/>
      <c r="AG841" s="147">
        <f>IF(OR(C841="",G841="",G841=0),"",IFERROR(INDEX(Lists!$K$2:$K$12,MATCH(C841,Lists!$I$2:$I$12,0)),"AUD"))</f>
        <v/>
      </c>
      <c r="AH841" s="147">
        <f>IF(OR(G841="",G841=0),"",IF(G841&lt;1,TEXT(G841*100,"0")&amp;IFERROR(INDEX(Lists!$U$2:$U$12,MATCH(C841,Lists!$I$2:$I$12,0)),"c"),IFERROR(INDEX(Lists!$L$2:$L$12,MATCH(C841,Lists!$I$2:$I$12,0)),"$")&amp;IF(G841=INT(G841),TEXT(G841,"0"),TEXT(G841,"0.00")))&amp;" "&amp;AG841)</f>
        <v/>
      </c>
      <c r="AI841" s="147">
        <f>IF(X841="","",X841*IFERROR(INDEX(Lists!$M$2:$M$12,MATCH(C841,Lists!$I$2:$I$12,0)),1)/Lists!$Q$2)</f>
        <v/>
      </c>
      <c r="AJ841" s="147">
        <f>IF(Y841="","",Y841*IFERROR(INDEX(Lists!$M$2:$M$12,MATCH(C841,Lists!$I$2:$I$12,0)),1)/Lists!$Q$2)</f>
        <v/>
      </c>
      <c r="AK841" s="105" t="n"/>
      <c r="AL841" s="105" t="n"/>
      <c r="AM841" s="105" t="n"/>
      <c r="AN841" s="105" t="n"/>
      <c r="AO841" s="106" t="n"/>
    </row>
    <row r="842" ht="18" customHeight="1" s="74">
      <c r="A842" s="147">
        <f>IF(OR(F842="",C842="",D842=""),"",IFERROR(INDEX(Lists!$J$2:$J$12,MATCH(C842,Lists!$I$2:$I$12,0)),"XX")&amp;"-"&amp;D842&amp;"-"&amp;TEXT(SUMPRODUCT(($C$2:C842=C842)*($D$2:D842=D842)),"0000"))</f>
        <v/>
      </c>
      <c r="B842" s="152" t="n"/>
      <c r="C842" s="152" t="n"/>
      <c r="D842" s="152" t="n"/>
      <c r="E842" s="150" t="n"/>
      <c r="F842" s="152" t="n"/>
      <c r="G842" s="152" t="n"/>
      <c r="H842" s="152" t="n"/>
      <c r="I842" s="152" t="n"/>
      <c r="J842" s="150" t="n"/>
      <c r="K842" s="150" t="n"/>
      <c r="L842" s="150" t="n"/>
      <c r="M842" s="152" t="n"/>
      <c r="N842" s="150" t="n"/>
      <c r="O842" s="150" t="n"/>
      <c r="P842" s="150" t="n"/>
      <c r="Q842" s="151" t="n"/>
      <c r="R842" s="150" t="n"/>
      <c r="S842" s="150" t="n"/>
      <c r="T842" s="150" t="n"/>
      <c r="U842" s="152" t="n"/>
      <c r="V842" s="150" t="n"/>
      <c r="W842" s="150" t="n"/>
      <c r="X842" s="150" t="n"/>
      <c r="Y842" s="150" t="n"/>
      <c r="Z842" s="150" t="n"/>
      <c r="AA842" s="150" t="n"/>
      <c r="AB842" s="150" t="n"/>
      <c r="AC842" s="150" t="n"/>
      <c r="AD842" s="150" t="n"/>
      <c r="AE842" s="150" t="n"/>
      <c r="AF842" s="150" t="n"/>
      <c r="AG842" s="147">
        <f>IF(OR(C842="",G842="",G842=0),"",IFERROR(INDEX(Lists!$K$2:$K$12,MATCH(C842,Lists!$I$2:$I$12,0)),"AUD"))</f>
        <v/>
      </c>
      <c r="AH842" s="147">
        <f>IF(OR(G842="",G842=0),"",IF(G842&lt;1,TEXT(G842*100,"0")&amp;IFERROR(INDEX(Lists!$U$2:$U$12,MATCH(C842,Lists!$I$2:$I$12,0)),"c"),IFERROR(INDEX(Lists!$L$2:$L$12,MATCH(C842,Lists!$I$2:$I$12,0)),"$")&amp;IF(G842=INT(G842),TEXT(G842,"0"),TEXT(G842,"0.00")))&amp;" "&amp;AG842)</f>
        <v/>
      </c>
      <c r="AI842" s="147">
        <f>IF(X842="","",X842*IFERROR(INDEX(Lists!$M$2:$M$12,MATCH(C842,Lists!$I$2:$I$12,0)),1)/Lists!$Q$2)</f>
        <v/>
      </c>
      <c r="AJ842" s="147">
        <f>IF(Y842="","",Y842*IFERROR(INDEX(Lists!$M$2:$M$12,MATCH(C842,Lists!$I$2:$I$12,0)),1)/Lists!$Q$2)</f>
        <v/>
      </c>
      <c r="AK842" s="105" t="n"/>
      <c r="AL842" s="105" t="n"/>
      <c r="AM842" s="105" t="n"/>
      <c r="AN842" s="105" t="n"/>
      <c r="AO842" s="106" t="n"/>
    </row>
    <row r="843" ht="18" customHeight="1" s="74">
      <c r="A843" s="147">
        <f>IF(OR(F843="",C843="",D843=""),"",IFERROR(INDEX(Lists!$J$2:$J$12,MATCH(C843,Lists!$I$2:$I$12,0)),"XX")&amp;"-"&amp;D843&amp;"-"&amp;TEXT(SUMPRODUCT(($C$2:C843=C843)*($D$2:D843=D843)),"0000"))</f>
        <v/>
      </c>
      <c r="B843" s="152" t="n"/>
      <c r="C843" s="152" t="n"/>
      <c r="D843" s="152" t="n"/>
      <c r="E843" s="150" t="n"/>
      <c r="F843" s="152" t="n"/>
      <c r="G843" s="152" t="n"/>
      <c r="H843" s="152" t="n"/>
      <c r="I843" s="152" t="n"/>
      <c r="J843" s="150" t="n"/>
      <c r="K843" s="150" t="n"/>
      <c r="L843" s="150" t="n"/>
      <c r="M843" s="152" t="n"/>
      <c r="N843" s="150" t="n"/>
      <c r="O843" s="150" t="n"/>
      <c r="P843" s="150" t="n"/>
      <c r="Q843" s="151" t="n"/>
      <c r="R843" s="150" t="n"/>
      <c r="S843" s="150" t="n"/>
      <c r="T843" s="150" t="n"/>
      <c r="U843" s="152" t="n"/>
      <c r="V843" s="150" t="n"/>
      <c r="W843" s="150" t="n"/>
      <c r="X843" s="150" t="n"/>
      <c r="Y843" s="150" t="n"/>
      <c r="Z843" s="150" t="n"/>
      <c r="AA843" s="150" t="n"/>
      <c r="AB843" s="150" t="n"/>
      <c r="AC843" s="150" t="n"/>
      <c r="AD843" s="150" t="n"/>
      <c r="AE843" s="150" t="n"/>
      <c r="AF843" s="150" t="n"/>
      <c r="AG843" s="147">
        <f>IF(OR(C843="",G843="",G843=0),"",IFERROR(INDEX(Lists!$K$2:$K$12,MATCH(C843,Lists!$I$2:$I$12,0)),"AUD"))</f>
        <v/>
      </c>
      <c r="AH843" s="147">
        <f>IF(OR(G843="",G843=0),"",IF(G843&lt;1,TEXT(G843*100,"0")&amp;IFERROR(INDEX(Lists!$U$2:$U$12,MATCH(C843,Lists!$I$2:$I$12,0)),"c"),IFERROR(INDEX(Lists!$L$2:$L$12,MATCH(C843,Lists!$I$2:$I$12,0)),"$")&amp;IF(G843=INT(G843),TEXT(G843,"0"),TEXT(G843,"0.00")))&amp;" "&amp;AG843)</f>
        <v/>
      </c>
      <c r="AI843" s="147">
        <f>IF(X843="","",X843*IFERROR(INDEX(Lists!$M$2:$M$12,MATCH(C843,Lists!$I$2:$I$12,0)),1)/Lists!$Q$2)</f>
        <v/>
      </c>
      <c r="AJ843" s="147">
        <f>IF(Y843="","",Y843*IFERROR(INDEX(Lists!$M$2:$M$12,MATCH(C843,Lists!$I$2:$I$12,0)),1)/Lists!$Q$2)</f>
        <v/>
      </c>
      <c r="AK843" s="105" t="n"/>
      <c r="AL843" s="105" t="n"/>
      <c r="AM843" s="105" t="n"/>
      <c r="AN843" s="105" t="n"/>
      <c r="AO843" s="106" t="n"/>
    </row>
    <row r="844" ht="18" customHeight="1" s="74">
      <c r="A844" s="147">
        <f>IF(OR(F844="",C844="",D844=""),"",IFERROR(INDEX(Lists!$J$2:$J$12,MATCH(C844,Lists!$I$2:$I$12,0)),"XX")&amp;"-"&amp;D844&amp;"-"&amp;TEXT(SUMPRODUCT(($C$2:C844=C844)*($D$2:D844=D844)),"0000"))</f>
        <v/>
      </c>
      <c r="B844" s="152" t="n"/>
      <c r="C844" s="152" t="n"/>
      <c r="D844" s="152" t="n"/>
      <c r="E844" s="150" t="n"/>
      <c r="F844" s="152" t="n"/>
      <c r="G844" s="152" t="n"/>
      <c r="H844" s="152" t="n"/>
      <c r="I844" s="152" t="n"/>
      <c r="J844" s="150" t="n"/>
      <c r="K844" s="150" t="n"/>
      <c r="L844" s="150" t="n"/>
      <c r="M844" s="152" t="n"/>
      <c r="N844" s="150" t="n"/>
      <c r="O844" s="150" t="n"/>
      <c r="P844" s="150" t="n"/>
      <c r="Q844" s="151" t="n"/>
      <c r="R844" s="150" t="n"/>
      <c r="S844" s="150" t="n"/>
      <c r="T844" s="150" t="n"/>
      <c r="U844" s="152" t="n"/>
      <c r="V844" s="150" t="n"/>
      <c r="W844" s="150" t="n"/>
      <c r="X844" s="150" t="n"/>
      <c r="Y844" s="150" t="n"/>
      <c r="Z844" s="150" t="n"/>
      <c r="AA844" s="150" t="n"/>
      <c r="AB844" s="150" t="n"/>
      <c r="AC844" s="150" t="n"/>
      <c r="AD844" s="150" t="n"/>
      <c r="AE844" s="150" t="n"/>
      <c r="AF844" s="150" t="n"/>
      <c r="AG844" s="147">
        <f>IF(OR(C844="",G844="",G844=0),"",IFERROR(INDEX(Lists!$K$2:$K$12,MATCH(C844,Lists!$I$2:$I$12,0)),"AUD"))</f>
        <v/>
      </c>
      <c r="AH844" s="147">
        <f>IF(OR(G844="",G844=0),"",IF(G844&lt;1,TEXT(G844*100,"0")&amp;IFERROR(INDEX(Lists!$U$2:$U$12,MATCH(C844,Lists!$I$2:$I$12,0)),"c"),IFERROR(INDEX(Lists!$L$2:$L$12,MATCH(C844,Lists!$I$2:$I$12,0)),"$")&amp;IF(G844=INT(G844),TEXT(G844,"0"),TEXT(G844,"0.00")))&amp;" "&amp;AG844)</f>
        <v/>
      </c>
      <c r="AI844" s="147">
        <f>IF(X844="","",X844*IFERROR(INDEX(Lists!$M$2:$M$12,MATCH(C844,Lists!$I$2:$I$12,0)),1)/Lists!$Q$2)</f>
        <v/>
      </c>
      <c r="AJ844" s="147">
        <f>IF(Y844="","",Y844*IFERROR(INDEX(Lists!$M$2:$M$12,MATCH(C844,Lists!$I$2:$I$12,0)),1)/Lists!$Q$2)</f>
        <v/>
      </c>
      <c r="AK844" s="105" t="n"/>
      <c r="AL844" s="105" t="n"/>
      <c r="AM844" s="105" t="n"/>
      <c r="AN844" s="105" t="n"/>
      <c r="AO844" s="106" t="n"/>
    </row>
    <row r="845" ht="18" customHeight="1" s="74">
      <c r="A845" s="147">
        <f>IF(OR(F845="",C845="",D845=""),"",IFERROR(INDEX(Lists!$J$2:$J$12,MATCH(C845,Lists!$I$2:$I$12,0)),"XX")&amp;"-"&amp;D845&amp;"-"&amp;TEXT(SUMPRODUCT(($C$2:C845=C845)*($D$2:D845=D845)),"0000"))</f>
        <v/>
      </c>
      <c r="B845" s="152" t="n"/>
      <c r="C845" s="152" t="n"/>
      <c r="D845" s="152" t="n"/>
      <c r="E845" s="150" t="n"/>
      <c r="F845" s="152" t="n"/>
      <c r="G845" s="152" t="n"/>
      <c r="H845" s="152" t="n"/>
      <c r="I845" s="152" t="n"/>
      <c r="J845" s="150" t="n"/>
      <c r="K845" s="150" t="n"/>
      <c r="L845" s="150" t="n"/>
      <c r="M845" s="152" t="n"/>
      <c r="N845" s="150" t="n"/>
      <c r="O845" s="150" t="n"/>
      <c r="P845" s="150" t="n"/>
      <c r="Q845" s="151" t="n"/>
      <c r="R845" s="150" t="n"/>
      <c r="S845" s="150" t="n"/>
      <c r="T845" s="150" t="n"/>
      <c r="U845" s="152" t="n"/>
      <c r="V845" s="150" t="n"/>
      <c r="W845" s="150" t="n"/>
      <c r="X845" s="150" t="n"/>
      <c r="Y845" s="150" t="n"/>
      <c r="Z845" s="150" t="n"/>
      <c r="AA845" s="150" t="n"/>
      <c r="AB845" s="150" t="n"/>
      <c r="AC845" s="150" t="n"/>
      <c r="AD845" s="150" t="n"/>
      <c r="AE845" s="150" t="n"/>
      <c r="AF845" s="150" t="n"/>
      <c r="AG845" s="147">
        <f>IF(OR(C845="",G845="",G845=0),"",IFERROR(INDEX(Lists!$K$2:$K$12,MATCH(C845,Lists!$I$2:$I$12,0)),"AUD"))</f>
        <v/>
      </c>
      <c r="AH845" s="147">
        <f>IF(OR(G845="",G845=0),"",IF(G845&lt;1,TEXT(G845*100,"0")&amp;IFERROR(INDEX(Lists!$U$2:$U$12,MATCH(C845,Lists!$I$2:$I$12,0)),"c"),IFERROR(INDEX(Lists!$L$2:$L$12,MATCH(C845,Lists!$I$2:$I$12,0)),"$")&amp;IF(G845=INT(G845),TEXT(G845,"0"),TEXT(G845,"0.00")))&amp;" "&amp;AG845)</f>
        <v/>
      </c>
      <c r="AI845" s="147">
        <f>IF(X845="","",X845*IFERROR(INDEX(Lists!$M$2:$M$12,MATCH(C845,Lists!$I$2:$I$12,0)),1)/Lists!$Q$2)</f>
        <v/>
      </c>
      <c r="AJ845" s="147">
        <f>IF(Y845="","",Y845*IFERROR(INDEX(Lists!$M$2:$M$12,MATCH(C845,Lists!$I$2:$I$12,0)),1)/Lists!$Q$2)</f>
        <v/>
      </c>
      <c r="AK845" s="105" t="n"/>
      <c r="AL845" s="105" t="n"/>
      <c r="AM845" s="105" t="n"/>
      <c r="AN845" s="105" t="n"/>
      <c r="AO845" s="106" t="n"/>
    </row>
    <row r="846" ht="18" customHeight="1" s="74">
      <c r="A846" s="147">
        <f>IF(OR(F846="",C846="",D846=""),"",IFERROR(INDEX(Lists!$J$2:$J$12,MATCH(C846,Lists!$I$2:$I$12,0)),"XX")&amp;"-"&amp;D846&amp;"-"&amp;TEXT(SUMPRODUCT(($C$2:C846=C846)*($D$2:D846=D846)),"0000"))</f>
        <v/>
      </c>
      <c r="B846" s="152" t="n"/>
      <c r="C846" s="152" t="n"/>
      <c r="D846" s="152" t="n"/>
      <c r="E846" s="150" t="n"/>
      <c r="F846" s="152" t="n"/>
      <c r="G846" s="152" t="n"/>
      <c r="H846" s="152" t="n"/>
      <c r="I846" s="152" t="n"/>
      <c r="J846" s="150" t="n"/>
      <c r="K846" s="150" t="n"/>
      <c r="L846" s="150" t="n"/>
      <c r="M846" s="152" t="n"/>
      <c r="N846" s="150" t="n"/>
      <c r="O846" s="150" t="n"/>
      <c r="P846" s="150" t="n"/>
      <c r="Q846" s="151" t="n"/>
      <c r="R846" s="150" t="n"/>
      <c r="S846" s="150" t="n"/>
      <c r="T846" s="150" t="n"/>
      <c r="U846" s="152" t="n"/>
      <c r="V846" s="150" t="n"/>
      <c r="W846" s="150" t="n"/>
      <c r="X846" s="150" t="n"/>
      <c r="Y846" s="150" t="n"/>
      <c r="Z846" s="150" t="n"/>
      <c r="AA846" s="150" t="n"/>
      <c r="AB846" s="150" t="n"/>
      <c r="AC846" s="150" t="n"/>
      <c r="AD846" s="150" t="n"/>
      <c r="AE846" s="150" t="n"/>
      <c r="AF846" s="150" t="n"/>
      <c r="AG846" s="147">
        <f>IF(OR(C846="",G846="",G846=0),"",IFERROR(INDEX(Lists!$K$2:$K$12,MATCH(C846,Lists!$I$2:$I$12,0)),"AUD"))</f>
        <v/>
      </c>
      <c r="AH846" s="147">
        <f>IF(OR(G846="",G846=0),"",IF(G846&lt;1,TEXT(G846*100,"0")&amp;IFERROR(INDEX(Lists!$U$2:$U$12,MATCH(C846,Lists!$I$2:$I$12,0)),"c"),IFERROR(INDEX(Lists!$L$2:$L$12,MATCH(C846,Lists!$I$2:$I$12,0)),"$")&amp;IF(G846=INT(G846),TEXT(G846,"0"),TEXT(G846,"0.00")))&amp;" "&amp;AG846)</f>
        <v/>
      </c>
      <c r="AI846" s="147">
        <f>IF(X846="","",X846*IFERROR(INDEX(Lists!$M$2:$M$12,MATCH(C846,Lists!$I$2:$I$12,0)),1)/Lists!$Q$2)</f>
        <v/>
      </c>
      <c r="AJ846" s="147">
        <f>IF(Y846="","",Y846*IFERROR(INDEX(Lists!$M$2:$M$12,MATCH(C846,Lists!$I$2:$I$12,0)),1)/Lists!$Q$2)</f>
        <v/>
      </c>
      <c r="AK846" s="105" t="n"/>
      <c r="AL846" s="105" t="n"/>
      <c r="AM846" s="105" t="n"/>
      <c r="AN846" s="105" t="n"/>
      <c r="AO846" s="106" t="n"/>
    </row>
    <row r="847" ht="18" customHeight="1" s="74">
      <c r="A847" s="147">
        <f>IF(OR(F847="",C847="",D847=""),"",IFERROR(INDEX(Lists!$J$2:$J$12,MATCH(C847,Lists!$I$2:$I$12,0)),"XX")&amp;"-"&amp;D847&amp;"-"&amp;TEXT(SUMPRODUCT(($C$2:C847=C847)*($D$2:D847=D847)),"0000"))</f>
        <v/>
      </c>
      <c r="B847" s="152" t="n"/>
      <c r="C847" s="152" t="n"/>
      <c r="D847" s="152" t="n"/>
      <c r="E847" s="150" t="n"/>
      <c r="F847" s="152" t="n"/>
      <c r="G847" s="152" t="n"/>
      <c r="H847" s="152" t="n"/>
      <c r="I847" s="152" t="n"/>
      <c r="J847" s="150" t="n"/>
      <c r="K847" s="150" t="n"/>
      <c r="L847" s="150" t="n"/>
      <c r="M847" s="152" t="n"/>
      <c r="N847" s="150" t="n"/>
      <c r="O847" s="150" t="n"/>
      <c r="P847" s="150" t="n"/>
      <c r="Q847" s="151" t="n"/>
      <c r="R847" s="150" t="n"/>
      <c r="S847" s="150" t="n"/>
      <c r="T847" s="150" t="n"/>
      <c r="U847" s="152" t="n"/>
      <c r="V847" s="150" t="n"/>
      <c r="W847" s="150" t="n"/>
      <c r="X847" s="150" t="n"/>
      <c r="Y847" s="150" t="n"/>
      <c r="Z847" s="150" t="n"/>
      <c r="AA847" s="150" t="n"/>
      <c r="AB847" s="150" t="n"/>
      <c r="AC847" s="150" t="n"/>
      <c r="AD847" s="150" t="n"/>
      <c r="AE847" s="150" t="n"/>
      <c r="AF847" s="150" t="n"/>
      <c r="AG847" s="147">
        <f>IF(OR(C847="",G847="",G847=0),"",IFERROR(INDEX(Lists!$K$2:$K$12,MATCH(C847,Lists!$I$2:$I$12,0)),"AUD"))</f>
        <v/>
      </c>
      <c r="AH847" s="147">
        <f>IF(OR(G847="",G847=0),"",IF(G847&lt;1,TEXT(G847*100,"0")&amp;IFERROR(INDEX(Lists!$U$2:$U$12,MATCH(C847,Lists!$I$2:$I$12,0)),"c"),IFERROR(INDEX(Lists!$L$2:$L$12,MATCH(C847,Lists!$I$2:$I$12,0)),"$")&amp;IF(G847=INT(G847),TEXT(G847,"0"),TEXT(G847,"0.00")))&amp;" "&amp;AG847)</f>
        <v/>
      </c>
      <c r="AI847" s="147">
        <f>IF(X847="","",X847*IFERROR(INDEX(Lists!$M$2:$M$12,MATCH(C847,Lists!$I$2:$I$12,0)),1)/Lists!$Q$2)</f>
        <v/>
      </c>
      <c r="AJ847" s="147">
        <f>IF(Y847="","",Y847*IFERROR(INDEX(Lists!$M$2:$M$12,MATCH(C847,Lists!$I$2:$I$12,0)),1)/Lists!$Q$2)</f>
        <v/>
      </c>
      <c r="AK847" s="105" t="n"/>
      <c r="AL847" s="105" t="n"/>
      <c r="AM847" s="105" t="n"/>
      <c r="AN847" s="105" t="n"/>
      <c r="AO847" s="106" t="n"/>
    </row>
    <row r="848" ht="18" customHeight="1" s="74">
      <c r="A848" s="147">
        <f>IF(OR(F848="",C848="",D848=""),"",IFERROR(INDEX(Lists!$J$2:$J$12,MATCH(C848,Lists!$I$2:$I$12,0)),"XX")&amp;"-"&amp;D848&amp;"-"&amp;TEXT(SUMPRODUCT(($C$2:C848=C848)*($D$2:D848=D848)),"0000"))</f>
        <v/>
      </c>
      <c r="B848" s="152" t="n"/>
      <c r="C848" s="152" t="n"/>
      <c r="D848" s="152" t="n"/>
      <c r="E848" s="150" t="n"/>
      <c r="F848" s="152" t="n"/>
      <c r="G848" s="152" t="n"/>
      <c r="H848" s="152" t="n"/>
      <c r="I848" s="152" t="n"/>
      <c r="J848" s="150" t="n"/>
      <c r="K848" s="150" t="n"/>
      <c r="L848" s="150" t="n"/>
      <c r="M848" s="152" t="n"/>
      <c r="N848" s="150" t="n"/>
      <c r="O848" s="150" t="n"/>
      <c r="P848" s="150" t="n"/>
      <c r="Q848" s="151" t="n"/>
      <c r="R848" s="150" t="n"/>
      <c r="S848" s="150" t="n"/>
      <c r="T848" s="150" t="n"/>
      <c r="U848" s="152" t="n"/>
      <c r="V848" s="150" t="n"/>
      <c r="W848" s="150" t="n"/>
      <c r="X848" s="150" t="n"/>
      <c r="Y848" s="150" t="n"/>
      <c r="Z848" s="150" t="n"/>
      <c r="AA848" s="150" t="n"/>
      <c r="AB848" s="150" t="n"/>
      <c r="AC848" s="150" t="n"/>
      <c r="AD848" s="150" t="n"/>
      <c r="AE848" s="150" t="n"/>
      <c r="AF848" s="150" t="n"/>
      <c r="AG848" s="147">
        <f>IF(OR(C848="",G848="",G848=0),"",IFERROR(INDEX(Lists!$K$2:$K$12,MATCH(C848,Lists!$I$2:$I$12,0)),"AUD"))</f>
        <v/>
      </c>
      <c r="AH848" s="147">
        <f>IF(OR(G848="",G848=0),"",IF(G848&lt;1,TEXT(G848*100,"0")&amp;IFERROR(INDEX(Lists!$U$2:$U$12,MATCH(C848,Lists!$I$2:$I$12,0)),"c"),IFERROR(INDEX(Lists!$L$2:$L$12,MATCH(C848,Lists!$I$2:$I$12,0)),"$")&amp;IF(G848=INT(G848),TEXT(G848,"0"),TEXT(G848,"0.00")))&amp;" "&amp;AG848)</f>
        <v/>
      </c>
      <c r="AI848" s="147">
        <f>IF(X848="","",X848*IFERROR(INDEX(Lists!$M$2:$M$12,MATCH(C848,Lists!$I$2:$I$12,0)),1)/Lists!$Q$2)</f>
        <v/>
      </c>
      <c r="AJ848" s="147">
        <f>IF(Y848="","",Y848*IFERROR(INDEX(Lists!$M$2:$M$12,MATCH(C848,Lists!$I$2:$I$12,0)),1)/Lists!$Q$2)</f>
        <v/>
      </c>
      <c r="AK848" s="105" t="n"/>
      <c r="AL848" s="105" t="n"/>
      <c r="AM848" s="105" t="n"/>
      <c r="AN848" s="105" t="n"/>
      <c r="AO848" s="106" t="n"/>
    </row>
    <row r="849" ht="18" customHeight="1" s="74">
      <c r="A849" s="147">
        <f>IF(OR(F849="",C849="",D849=""),"",IFERROR(INDEX(Lists!$J$2:$J$12,MATCH(C849,Lists!$I$2:$I$12,0)),"XX")&amp;"-"&amp;D849&amp;"-"&amp;TEXT(SUMPRODUCT(($C$2:C849=C849)*($D$2:D849=D849)),"0000"))</f>
        <v/>
      </c>
      <c r="B849" s="152" t="n"/>
      <c r="C849" s="152" t="n"/>
      <c r="D849" s="152" t="n"/>
      <c r="E849" s="150" t="n"/>
      <c r="F849" s="152" t="n"/>
      <c r="G849" s="152" t="n"/>
      <c r="H849" s="152" t="n"/>
      <c r="I849" s="152" t="n"/>
      <c r="J849" s="150" t="n"/>
      <c r="K849" s="150" t="n"/>
      <c r="L849" s="150" t="n"/>
      <c r="M849" s="152" t="n"/>
      <c r="N849" s="150" t="n"/>
      <c r="O849" s="150" t="n"/>
      <c r="P849" s="150" t="n"/>
      <c r="Q849" s="151" t="n"/>
      <c r="R849" s="150" t="n"/>
      <c r="S849" s="150" t="n"/>
      <c r="T849" s="150" t="n"/>
      <c r="U849" s="152" t="n"/>
      <c r="V849" s="150" t="n"/>
      <c r="W849" s="150" t="n"/>
      <c r="X849" s="150" t="n"/>
      <c r="Y849" s="150" t="n"/>
      <c r="Z849" s="150" t="n"/>
      <c r="AA849" s="150" t="n"/>
      <c r="AB849" s="150" t="n"/>
      <c r="AC849" s="150" t="n"/>
      <c r="AD849" s="150" t="n"/>
      <c r="AE849" s="150" t="n"/>
      <c r="AF849" s="150" t="n"/>
      <c r="AG849" s="147">
        <f>IF(OR(C849="",G849="",G849=0),"",IFERROR(INDEX(Lists!$K$2:$K$12,MATCH(C849,Lists!$I$2:$I$12,0)),"AUD"))</f>
        <v/>
      </c>
      <c r="AH849" s="147">
        <f>IF(OR(G849="",G849=0),"",IF(G849&lt;1,TEXT(G849*100,"0")&amp;IFERROR(INDEX(Lists!$U$2:$U$12,MATCH(C849,Lists!$I$2:$I$12,0)),"c"),IFERROR(INDEX(Lists!$L$2:$L$12,MATCH(C849,Lists!$I$2:$I$12,0)),"$")&amp;IF(G849=INT(G849),TEXT(G849,"0"),TEXT(G849,"0.00")))&amp;" "&amp;AG849)</f>
        <v/>
      </c>
      <c r="AI849" s="147">
        <f>IF(X849="","",X849*IFERROR(INDEX(Lists!$M$2:$M$12,MATCH(C849,Lists!$I$2:$I$12,0)),1)/Lists!$Q$2)</f>
        <v/>
      </c>
      <c r="AJ849" s="147">
        <f>IF(Y849="","",Y849*IFERROR(INDEX(Lists!$M$2:$M$12,MATCH(C849,Lists!$I$2:$I$12,0)),1)/Lists!$Q$2)</f>
        <v/>
      </c>
      <c r="AK849" s="105" t="n"/>
      <c r="AL849" s="105" t="n"/>
      <c r="AM849" s="105" t="n"/>
      <c r="AN849" s="105" t="n"/>
      <c r="AO849" s="106" t="n"/>
    </row>
    <row r="850" ht="18" customHeight="1" s="74">
      <c r="A850" s="147">
        <f>IF(OR(F850="",C850="",D850=""),"",IFERROR(INDEX(Lists!$J$2:$J$12,MATCH(C850,Lists!$I$2:$I$12,0)),"XX")&amp;"-"&amp;D850&amp;"-"&amp;TEXT(SUMPRODUCT(($C$2:C850=C850)*($D$2:D850=D850)),"0000"))</f>
        <v/>
      </c>
      <c r="B850" s="152" t="n"/>
      <c r="C850" s="152" t="n"/>
      <c r="D850" s="152" t="n"/>
      <c r="E850" s="150" t="n"/>
      <c r="F850" s="152" t="n"/>
      <c r="G850" s="152" t="n"/>
      <c r="H850" s="152" t="n"/>
      <c r="I850" s="152" t="n"/>
      <c r="J850" s="150" t="n"/>
      <c r="K850" s="150" t="n"/>
      <c r="L850" s="150" t="n"/>
      <c r="M850" s="152" t="n"/>
      <c r="N850" s="150" t="n"/>
      <c r="O850" s="150" t="n"/>
      <c r="P850" s="150" t="n"/>
      <c r="Q850" s="151" t="n"/>
      <c r="R850" s="150" t="n"/>
      <c r="S850" s="150" t="n"/>
      <c r="T850" s="150" t="n"/>
      <c r="U850" s="152" t="n"/>
      <c r="V850" s="150" t="n"/>
      <c r="W850" s="150" t="n"/>
      <c r="X850" s="150" t="n"/>
      <c r="Y850" s="150" t="n"/>
      <c r="Z850" s="150" t="n"/>
      <c r="AA850" s="150" t="n"/>
      <c r="AB850" s="150" t="n"/>
      <c r="AC850" s="150" t="n"/>
      <c r="AD850" s="150" t="n"/>
      <c r="AE850" s="150" t="n"/>
      <c r="AF850" s="150" t="n"/>
      <c r="AG850" s="147">
        <f>IF(OR(C850="",G850="",G850=0),"",IFERROR(INDEX(Lists!$K$2:$K$12,MATCH(C850,Lists!$I$2:$I$12,0)),"AUD"))</f>
        <v/>
      </c>
      <c r="AH850" s="147">
        <f>IF(OR(G850="",G850=0),"",IF(G850&lt;1,TEXT(G850*100,"0")&amp;IFERROR(INDEX(Lists!$U$2:$U$12,MATCH(C850,Lists!$I$2:$I$12,0)),"c"),IFERROR(INDEX(Lists!$L$2:$L$12,MATCH(C850,Lists!$I$2:$I$12,0)),"$")&amp;IF(G850=INT(G850),TEXT(G850,"0"),TEXT(G850,"0.00")))&amp;" "&amp;AG850)</f>
        <v/>
      </c>
      <c r="AI850" s="147">
        <f>IF(X850="","",X850*IFERROR(INDEX(Lists!$M$2:$M$12,MATCH(C850,Lists!$I$2:$I$12,0)),1)/Lists!$Q$2)</f>
        <v/>
      </c>
      <c r="AJ850" s="147">
        <f>IF(Y850="","",Y850*IFERROR(INDEX(Lists!$M$2:$M$12,MATCH(C850,Lists!$I$2:$I$12,0)),1)/Lists!$Q$2)</f>
        <v/>
      </c>
      <c r="AK850" s="105" t="n"/>
      <c r="AL850" s="105" t="n"/>
      <c r="AM850" s="105" t="n"/>
      <c r="AN850" s="105" t="n"/>
      <c r="AO850" s="106" t="n"/>
    </row>
    <row r="851" ht="18" customHeight="1" s="74">
      <c r="A851" s="147">
        <f>IF(OR(F851="",C851="",D851=""),"",IFERROR(INDEX(Lists!$J$2:$J$12,MATCH(C851,Lists!$I$2:$I$12,0)),"XX")&amp;"-"&amp;D851&amp;"-"&amp;TEXT(SUMPRODUCT(($C$2:C851=C851)*($D$2:D851=D851)),"0000"))</f>
        <v/>
      </c>
      <c r="B851" s="152" t="n"/>
      <c r="C851" s="152" t="n"/>
      <c r="D851" s="152" t="n"/>
      <c r="E851" s="150" t="n"/>
      <c r="F851" s="152" t="n"/>
      <c r="G851" s="152" t="n"/>
      <c r="H851" s="152" t="n"/>
      <c r="I851" s="152" t="n"/>
      <c r="J851" s="150" t="n"/>
      <c r="K851" s="150" t="n"/>
      <c r="L851" s="150" t="n"/>
      <c r="M851" s="152" t="n"/>
      <c r="N851" s="150" t="n"/>
      <c r="O851" s="150" t="n"/>
      <c r="P851" s="150" t="n"/>
      <c r="Q851" s="151" t="n"/>
      <c r="R851" s="150" t="n"/>
      <c r="S851" s="150" t="n"/>
      <c r="T851" s="150" t="n"/>
      <c r="U851" s="152" t="n"/>
      <c r="V851" s="150" t="n"/>
      <c r="W851" s="150" t="n"/>
      <c r="X851" s="150" t="n"/>
      <c r="Y851" s="150" t="n"/>
      <c r="Z851" s="150" t="n"/>
      <c r="AA851" s="150" t="n"/>
      <c r="AB851" s="150" t="n"/>
      <c r="AC851" s="150" t="n"/>
      <c r="AD851" s="150" t="n"/>
      <c r="AE851" s="150" t="n"/>
      <c r="AF851" s="150" t="n"/>
      <c r="AG851" s="147">
        <f>IF(OR(C851="",G851="",G851=0),"",IFERROR(INDEX(Lists!$K$2:$K$12,MATCH(C851,Lists!$I$2:$I$12,0)),"AUD"))</f>
        <v/>
      </c>
      <c r="AH851" s="147">
        <f>IF(OR(G851="",G851=0),"",IF(G851&lt;1,TEXT(G851*100,"0")&amp;IFERROR(INDEX(Lists!$U$2:$U$12,MATCH(C851,Lists!$I$2:$I$12,0)),"c"),IFERROR(INDEX(Lists!$L$2:$L$12,MATCH(C851,Lists!$I$2:$I$12,0)),"$")&amp;IF(G851=INT(G851),TEXT(G851,"0"),TEXT(G851,"0.00")))&amp;" "&amp;AG851)</f>
        <v/>
      </c>
      <c r="AI851" s="147">
        <f>IF(X851="","",X851*IFERROR(INDEX(Lists!$M$2:$M$12,MATCH(C851,Lists!$I$2:$I$12,0)),1)/Lists!$Q$2)</f>
        <v/>
      </c>
      <c r="AJ851" s="147">
        <f>IF(Y851="","",Y851*IFERROR(INDEX(Lists!$M$2:$M$12,MATCH(C851,Lists!$I$2:$I$12,0)),1)/Lists!$Q$2)</f>
        <v/>
      </c>
      <c r="AK851" s="105" t="n"/>
      <c r="AL851" s="105" t="n"/>
      <c r="AM851" s="105" t="n"/>
      <c r="AN851" s="105" t="n"/>
      <c r="AO851" s="106" t="n"/>
    </row>
    <row r="852" ht="18" customHeight="1" s="74">
      <c r="A852" s="147">
        <f>IF(OR(F852="",C852="",D852=""),"",IFERROR(INDEX(Lists!$J$2:$J$12,MATCH(C852,Lists!$I$2:$I$12,0)),"XX")&amp;"-"&amp;D852&amp;"-"&amp;TEXT(SUMPRODUCT(($C$2:C852=C852)*($D$2:D852=D852)),"0000"))</f>
        <v/>
      </c>
      <c r="B852" s="152" t="n"/>
      <c r="C852" s="152" t="n"/>
      <c r="D852" s="152" t="n"/>
      <c r="E852" s="150" t="n"/>
      <c r="F852" s="152" t="n"/>
      <c r="G852" s="152" t="n"/>
      <c r="H852" s="152" t="n"/>
      <c r="I852" s="152" t="n"/>
      <c r="J852" s="150" t="n"/>
      <c r="K852" s="150" t="n"/>
      <c r="L852" s="150" t="n"/>
      <c r="M852" s="152" t="n"/>
      <c r="N852" s="150" t="n"/>
      <c r="O852" s="150" t="n"/>
      <c r="P852" s="150" t="n"/>
      <c r="Q852" s="151" t="n"/>
      <c r="R852" s="150" t="n"/>
      <c r="S852" s="150" t="n"/>
      <c r="T852" s="150" t="n"/>
      <c r="U852" s="152" t="n"/>
      <c r="V852" s="150" t="n"/>
      <c r="W852" s="150" t="n"/>
      <c r="X852" s="150" t="n"/>
      <c r="Y852" s="150" t="n"/>
      <c r="Z852" s="150" t="n"/>
      <c r="AA852" s="150" t="n"/>
      <c r="AB852" s="150" t="n"/>
      <c r="AC852" s="150" t="n"/>
      <c r="AD852" s="150" t="n"/>
      <c r="AE852" s="150" t="n"/>
      <c r="AF852" s="150" t="n"/>
      <c r="AG852" s="147">
        <f>IF(OR(C852="",G852="",G852=0),"",IFERROR(INDEX(Lists!$K$2:$K$12,MATCH(C852,Lists!$I$2:$I$12,0)),"AUD"))</f>
        <v/>
      </c>
      <c r="AH852" s="147">
        <f>IF(OR(G852="",G852=0),"",IF(G852&lt;1,TEXT(G852*100,"0")&amp;IFERROR(INDEX(Lists!$U$2:$U$12,MATCH(C852,Lists!$I$2:$I$12,0)),"c"),IFERROR(INDEX(Lists!$L$2:$L$12,MATCH(C852,Lists!$I$2:$I$12,0)),"$")&amp;IF(G852=INT(G852),TEXT(G852,"0"),TEXT(G852,"0.00")))&amp;" "&amp;AG852)</f>
        <v/>
      </c>
      <c r="AI852" s="147">
        <f>IF(X852="","",X852*IFERROR(INDEX(Lists!$M$2:$M$12,MATCH(C852,Lists!$I$2:$I$12,0)),1)/Lists!$Q$2)</f>
        <v/>
      </c>
      <c r="AJ852" s="147">
        <f>IF(Y852="","",Y852*IFERROR(INDEX(Lists!$M$2:$M$12,MATCH(C852,Lists!$I$2:$I$12,0)),1)/Lists!$Q$2)</f>
        <v/>
      </c>
      <c r="AK852" s="105" t="n"/>
      <c r="AL852" s="105" t="n"/>
      <c r="AM852" s="105" t="n"/>
      <c r="AN852" s="105" t="n"/>
      <c r="AO852" s="106" t="n"/>
    </row>
    <row r="853" ht="18" customHeight="1" s="74">
      <c r="A853" s="147">
        <f>IF(OR(F853="",C853="",D853=""),"",IFERROR(INDEX(Lists!$J$2:$J$12,MATCH(C853,Lists!$I$2:$I$12,0)),"XX")&amp;"-"&amp;D853&amp;"-"&amp;TEXT(SUMPRODUCT(($C$2:C853=C853)*($D$2:D853=D853)),"0000"))</f>
        <v/>
      </c>
      <c r="B853" s="152" t="n"/>
      <c r="C853" s="152" t="n"/>
      <c r="D853" s="152" t="n"/>
      <c r="E853" s="150" t="n"/>
      <c r="F853" s="152" t="n"/>
      <c r="G853" s="152" t="n"/>
      <c r="H853" s="152" t="n"/>
      <c r="I853" s="152" t="n"/>
      <c r="J853" s="150" t="n"/>
      <c r="K853" s="150" t="n"/>
      <c r="L853" s="150" t="n"/>
      <c r="M853" s="152" t="n"/>
      <c r="N853" s="150" t="n"/>
      <c r="O853" s="150" t="n"/>
      <c r="P853" s="150" t="n"/>
      <c r="Q853" s="151" t="n"/>
      <c r="R853" s="150" t="n"/>
      <c r="S853" s="150" t="n"/>
      <c r="T853" s="150" t="n"/>
      <c r="U853" s="152" t="n"/>
      <c r="V853" s="150" t="n"/>
      <c r="W853" s="150" t="n"/>
      <c r="X853" s="150" t="n"/>
      <c r="Y853" s="150" t="n"/>
      <c r="Z853" s="150" t="n"/>
      <c r="AA853" s="150" t="n"/>
      <c r="AB853" s="150" t="n"/>
      <c r="AC853" s="150" t="n"/>
      <c r="AD853" s="150" t="n"/>
      <c r="AE853" s="150" t="n"/>
      <c r="AF853" s="150" t="n"/>
      <c r="AG853" s="147">
        <f>IF(OR(C853="",G853="",G853=0),"",IFERROR(INDEX(Lists!$K$2:$K$12,MATCH(C853,Lists!$I$2:$I$12,0)),"AUD"))</f>
        <v/>
      </c>
      <c r="AH853" s="147">
        <f>IF(OR(G853="",G853=0),"",IF(G853&lt;1,TEXT(G853*100,"0")&amp;IFERROR(INDEX(Lists!$U$2:$U$12,MATCH(C853,Lists!$I$2:$I$12,0)),"c"),IFERROR(INDEX(Lists!$L$2:$L$12,MATCH(C853,Lists!$I$2:$I$12,0)),"$")&amp;IF(G853=INT(G853),TEXT(G853,"0"),TEXT(G853,"0.00")))&amp;" "&amp;AG853)</f>
        <v/>
      </c>
      <c r="AI853" s="147">
        <f>IF(X853="","",X853*IFERROR(INDEX(Lists!$M$2:$M$12,MATCH(C853,Lists!$I$2:$I$12,0)),1)/Lists!$Q$2)</f>
        <v/>
      </c>
      <c r="AJ853" s="147">
        <f>IF(Y853="","",Y853*IFERROR(INDEX(Lists!$M$2:$M$12,MATCH(C853,Lists!$I$2:$I$12,0)),1)/Lists!$Q$2)</f>
        <v/>
      </c>
      <c r="AK853" s="105" t="n"/>
      <c r="AL853" s="105" t="n"/>
      <c r="AM853" s="105" t="n"/>
      <c r="AN853" s="105" t="n"/>
      <c r="AO853" s="106" t="n"/>
    </row>
    <row r="854" ht="18" customHeight="1" s="74">
      <c r="A854" s="147">
        <f>IF(OR(F854="",C854="",D854=""),"",IFERROR(INDEX(Lists!$J$2:$J$12,MATCH(C854,Lists!$I$2:$I$12,0)),"XX")&amp;"-"&amp;D854&amp;"-"&amp;TEXT(SUMPRODUCT(($C$2:C854=C854)*($D$2:D854=D854)),"0000"))</f>
        <v/>
      </c>
      <c r="B854" s="152" t="n"/>
      <c r="C854" s="152" t="n"/>
      <c r="D854" s="152" t="n"/>
      <c r="E854" s="150" t="n"/>
      <c r="F854" s="152" t="n"/>
      <c r="G854" s="152" t="n"/>
      <c r="H854" s="152" t="n"/>
      <c r="I854" s="152" t="n"/>
      <c r="J854" s="150" t="n"/>
      <c r="K854" s="150" t="n"/>
      <c r="L854" s="150" t="n"/>
      <c r="M854" s="152" t="n"/>
      <c r="N854" s="150" t="n"/>
      <c r="O854" s="150" t="n"/>
      <c r="P854" s="150" t="n"/>
      <c r="Q854" s="151" t="n"/>
      <c r="R854" s="150" t="n"/>
      <c r="S854" s="150" t="n"/>
      <c r="T854" s="150" t="n"/>
      <c r="U854" s="152" t="n"/>
      <c r="V854" s="150" t="n"/>
      <c r="W854" s="150" t="n"/>
      <c r="X854" s="150" t="n"/>
      <c r="Y854" s="150" t="n"/>
      <c r="Z854" s="150" t="n"/>
      <c r="AA854" s="150" t="n"/>
      <c r="AB854" s="150" t="n"/>
      <c r="AC854" s="150" t="n"/>
      <c r="AD854" s="150" t="n"/>
      <c r="AE854" s="150" t="n"/>
      <c r="AF854" s="150" t="n"/>
      <c r="AG854" s="147">
        <f>IF(OR(C854="",G854="",G854=0),"",IFERROR(INDEX(Lists!$K$2:$K$12,MATCH(C854,Lists!$I$2:$I$12,0)),"AUD"))</f>
        <v/>
      </c>
      <c r="AH854" s="147">
        <f>IF(OR(G854="",G854=0),"",IF(G854&lt;1,TEXT(G854*100,"0")&amp;IFERROR(INDEX(Lists!$U$2:$U$12,MATCH(C854,Lists!$I$2:$I$12,0)),"c"),IFERROR(INDEX(Lists!$L$2:$L$12,MATCH(C854,Lists!$I$2:$I$12,0)),"$")&amp;IF(G854=INT(G854),TEXT(G854,"0"),TEXT(G854,"0.00")))&amp;" "&amp;AG854)</f>
        <v/>
      </c>
      <c r="AI854" s="147">
        <f>IF(X854="","",X854*IFERROR(INDEX(Lists!$M$2:$M$12,MATCH(C854,Lists!$I$2:$I$12,0)),1)/Lists!$Q$2)</f>
        <v/>
      </c>
      <c r="AJ854" s="147">
        <f>IF(Y854="","",Y854*IFERROR(INDEX(Lists!$M$2:$M$12,MATCH(C854,Lists!$I$2:$I$12,0)),1)/Lists!$Q$2)</f>
        <v/>
      </c>
      <c r="AK854" s="105" t="n"/>
      <c r="AL854" s="105" t="n"/>
      <c r="AM854" s="105" t="n"/>
      <c r="AN854" s="105" t="n"/>
      <c r="AO854" s="106" t="n"/>
    </row>
    <row r="855" ht="18" customHeight="1" s="74">
      <c r="A855" s="147">
        <f>IF(OR(F855="",C855="",D855=""),"",IFERROR(INDEX(Lists!$J$2:$J$12,MATCH(C855,Lists!$I$2:$I$12,0)),"XX")&amp;"-"&amp;D855&amp;"-"&amp;TEXT(SUMPRODUCT(($C$2:C855=C855)*($D$2:D855=D855)),"0000"))</f>
        <v/>
      </c>
      <c r="B855" s="152" t="n"/>
      <c r="C855" s="152" t="n"/>
      <c r="D855" s="152" t="n"/>
      <c r="E855" s="150" t="n"/>
      <c r="F855" s="152" t="n"/>
      <c r="G855" s="152" t="n"/>
      <c r="H855" s="152" t="n"/>
      <c r="I855" s="152" t="n"/>
      <c r="J855" s="150" t="n"/>
      <c r="K855" s="150" t="n"/>
      <c r="L855" s="150" t="n"/>
      <c r="M855" s="152" t="n"/>
      <c r="N855" s="150" t="n"/>
      <c r="O855" s="150" t="n"/>
      <c r="P855" s="150" t="n"/>
      <c r="Q855" s="151" t="n"/>
      <c r="R855" s="150" t="n"/>
      <c r="S855" s="150" t="n"/>
      <c r="T855" s="150" t="n"/>
      <c r="U855" s="152" t="n"/>
      <c r="V855" s="150" t="n"/>
      <c r="W855" s="150" t="n"/>
      <c r="X855" s="150" t="n"/>
      <c r="Y855" s="150" t="n"/>
      <c r="Z855" s="150" t="n"/>
      <c r="AA855" s="150" t="n"/>
      <c r="AB855" s="150" t="n"/>
      <c r="AC855" s="150" t="n"/>
      <c r="AD855" s="150" t="n"/>
      <c r="AE855" s="150" t="n"/>
      <c r="AF855" s="150" t="n"/>
      <c r="AG855" s="147">
        <f>IF(OR(C855="",G855="",G855=0),"",IFERROR(INDEX(Lists!$K$2:$K$12,MATCH(C855,Lists!$I$2:$I$12,0)),"AUD"))</f>
        <v/>
      </c>
      <c r="AH855" s="147">
        <f>IF(OR(G855="",G855=0),"",IF(G855&lt;1,TEXT(G855*100,"0")&amp;IFERROR(INDEX(Lists!$U$2:$U$12,MATCH(C855,Lists!$I$2:$I$12,0)),"c"),IFERROR(INDEX(Lists!$L$2:$L$12,MATCH(C855,Lists!$I$2:$I$12,0)),"$")&amp;IF(G855=INT(G855),TEXT(G855,"0"),TEXT(G855,"0.00")))&amp;" "&amp;AG855)</f>
        <v/>
      </c>
      <c r="AI855" s="147">
        <f>IF(X855="","",X855*IFERROR(INDEX(Lists!$M$2:$M$12,MATCH(C855,Lists!$I$2:$I$12,0)),1)/Lists!$Q$2)</f>
        <v/>
      </c>
      <c r="AJ855" s="147">
        <f>IF(Y855="","",Y855*IFERROR(INDEX(Lists!$M$2:$M$12,MATCH(C855,Lists!$I$2:$I$12,0)),1)/Lists!$Q$2)</f>
        <v/>
      </c>
      <c r="AK855" s="105" t="n"/>
      <c r="AL855" s="105" t="n"/>
      <c r="AM855" s="105" t="n"/>
      <c r="AN855" s="105" t="n"/>
      <c r="AO855" s="106" t="n"/>
    </row>
    <row r="856" ht="18" customHeight="1" s="74">
      <c r="A856" s="147">
        <f>IF(OR(F856="",C856="",D856=""),"",IFERROR(INDEX(Lists!$J$2:$J$12,MATCH(C856,Lists!$I$2:$I$12,0)),"XX")&amp;"-"&amp;D856&amp;"-"&amp;TEXT(SUMPRODUCT(($C$2:C856=C856)*($D$2:D856=D856)),"0000"))</f>
        <v/>
      </c>
      <c r="B856" s="152" t="n"/>
      <c r="C856" s="152" t="n"/>
      <c r="D856" s="152" t="n"/>
      <c r="E856" s="150" t="n"/>
      <c r="F856" s="152" t="n"/>
      <c r="G856" s="152" t="n"/>
      <c r="H856" s="152" t="n"/>
      <c r="I856" s="152" t="n"/>
      <c r="J856" s="150" t="n"/>
      <c r="K856" s="150" t="n"/>
      <c r="L856" s="150" t="n"/>
      <c r="M856" s="152" t="n"/>
      <c r="N856" s="150" t="n"/>
      <c r="O856" s="150" t="n"/>
      <c r="P856" s="150" t="n"/>
      <c r="Q856" s="151" t="n"/>
      <c r="R856" s="150" t="n"/>
      <c r="S856" s="150" t="n"/>
      <c r="T856" s="150" t="n"/>
      <c r="U856" s="152" t="n"/>
      <c r="V856" s="150" t="n"/>
      <c r="W856" s="150" t="n"/>
      <c r="X856" s="150" t="n"/>
      <c r="Y856" s="150" t="n"/>
      <c r="Z856" s="150" t="n"/>
      <c r="AA856" s="150" t="n"/>
      <c r="AB856" s="150" t="n"/>
      <c r="AC856" s="150" t="n"/>
      <c r="AD856" s="150" t="n"/>
      <c r="AE856" s="150" t="n"/>
      <c r="AF856" s="150" t="n"/>
      <c r="AG856" s="147">
        <f>IF(OR(C856="",G856="",G856=0),"",IFERROR(INDEX(Lists!$K$2:$K$12,MATCH(C856,Lists!$I$2:$I$12,0)),"AUD"))</f>
        <v/>
      </c>
      <c r="AH856" s="147">
        <f>IF(OR(G856="",G856=0),"",IF(G856&lt;1,TEXT(G856*100,"0")&amp;IFERROR(INDEX(Lists!$U$2:$U$12,MATCH(C856,Lists!$I$2:$I$12,0)),"c"),IFERROR(INDEX(Lists!$L$2:$L$12,MATCH(C856,Lists!$I$2:$I$12,0)),"$")&amp;IF(G856=INT(G856),TEXT(G856,"0"),TEXT(G856,"0.00")))&amp;" "&amp;AG856)</f>
        <v/>
      </c>
      <c r="AI856" s="147">
        <f>IF(X856="","",X856*IFERROR(INDEX(Lists!$M$2:$M$12,MATCH(C856,Lists!$I$2:$I$12,0)),1)/Lists!$Q$2)</f>
        <v/>
      </c>
      <c r="AJ856" s="147">
        <f>IF(Y856="","",Y856*IFERROR(INDEX(Lists!$M$2:$M$12,MATCH(C856,Lists!$I$2:$I$12,0)),1)/Lists!$Q$2)</f>
        <v/>
      </c>
      <c r="AK856" s="105" t="n"/>
      <c r="AL856" s="105" t="n"/>
      <c r="AM856" s="105" t="n"/>
      <c r="AN856" s="105" t="n"/>
      <c r="AO856" s="106" t="n"/>
    </row>
    <row r="857" ht="18" customHeight="1" s="74">
      <c r="A857" s="147">
        <f>IF(OR(F857="",C857="",D857=""),"",IFERROR(INDEX(Lists!$J$2:$J$12,MATCH(C857,Lists!$I$2:$I$12,0)),"XX")&amp;"-"&amp;D857&amp;"-"&amp;TEXT(SUMPRODUCT(($C$2:C857=C857)*($D$2:D857=D857)),"0000"))</f>
        <v/>
      </c>
      <c r="B857" s="152" t="n"/>
      <c r="C857" s="152" t="n"/>
      <c r="D857" s="152" t="n"/>
      <c r="E857" s="150" t="n"/>
      <c r="F857" s="152" t="n"/>
      <c r="G857" s="152" t="n"/>
      <c r="H857" s="152" t="n"/>
      <c r="I857" s="152" t="n"/>
      <c r="J857" s="150" t="n"/>
      <c r="K857" s="150" t="n"/>
      <c r="L857" s="150" t="n"/>
      <c r="M857" s="152" t="n"/>
      <c r="N857" s="150" t="n"/>
      <c r="O857" s="150" t="n"/>
      <c r="P857" s="150" t="n"/>
      <c r="Q857" s="151" t="n"/>
      <c r="R857" s="150" t="n"/>
      <c r="S857" s="150" t="n"/>
      <c r="T857" s="150" t="n"/>
      <c r="U857" s="152" t="n"/>
      <c r="V857" s="150" t="n"/>
      <c r="W857" s="150" t="n"/>
      <c r="X857" s="150" t="n"/>
      <c r="Y857" s="150" t="n"/>
      <c r="Z857" s="150" t="n"/>
      <c r="AA857" s="150" t="n"/>
      <c r="AB857" s="150" t="n"/>
      <c r="AC857" s="150" t="n"/>
      <c r="AD857" s="150" t="n"/>
      <c r="AE857" s="150" t="n"/>
      <c r="AF857" s="150" t="n"/>
      <c r="AG857" s="147">
        <f>IF(OR(C857="",G857="",G857=0),"",IFERROR(INDEX(Lists!$K$2:$K$12,MATCH(C857,Lists!$I$2:$I$12,0)),"AUD"))</f>
        <v/>
      </c>
      <c r="AH857" s="147">
        <f>IF(OR(G857="",G857=0),"",IF(G857&lt;1,TEXT(G857*100,"0")&amp;IFERROR(INDEX(Lists!$U$2:$U$12,MATCH(C857,Lists!$I$2:$I$12,0)),"c"),IFERROR(INDEX(Lists!$L$2:$L$12,MATCH(C857,Lists!$I$2:$I$12,0)),"$")&amp;IF(G857=INT(G857),TEXT(G857,"0"),TEXT(G857,"0.00")))&amp;" "&amp;AG857)</f>
        <v/>
      </c>
      <c r="AI857" s="147">
        <f>IF(X857="","",X857*IFERROR(INDEX(Lists!$M$2:$M$12,MATCH(C857,Lists!$I$2:$I$12,0)),1)/Lists!$Q$2)</f>
        <v/>
      </c>
      <c r="AJ857" s="147">
        <f>IF(Y857="","",Y857*IFERROR(INDEX(Lists!$M$2:$M$12,MATCH(C857,Lists!$I$2:$I$12,0)),1)/Lists!$Q$2)</f>
        <v/>
      </c>
      <c r="AK857" s="105" t="n"/>
      <c r="AL857" s="105" t="n"/>
      <c r="AM857" s="105" t="n"/>
      <c r="AN857" s="105" t="n"/>
      <c r="AO857" s="106" t="n"/>
    </row>
    <row r="858" ht="18" customHeight="1" s="74">
      <c r="A858" s="147">
        <f>IF(OR(F858="",C858="",D858=""),"",IFERROR(INDEX(Lists!$J$2:$J$12,MATCH(C858,Lists!$I$2:$I$12,0)),"XX")&amp;"-"&amp;D858&amp;"-"&amp;TEXT(SUMPRODUCT(($C$2:C858=C858)*($D$2:D858=D858)),"0000"))</f>
        <v/>
      </c>
      <c r="B858" s="152" t="n"/>
      <c r="C858" s="152" t="n"/>
      <c r="D858" s="152" t="n"/>
      <c r="E858" s="150" t="n"/>
      <c r="F858" s="152" t="n"/>
      <c r="G858" s="152" t="n"/>
      <c r="H858" s="152" t="n"/>
      <c r="I858" s="152" t="n"/>
      <c r="J858" s="150" t="n"/>
      <c r="K858" s="150" t="n"/>
      <c r="L858" s="150" t="n"/>
      <c r="M858" s="152" t="n"/>
      <c r="N858" s="150" t="n"/>
      <c r="O858" s="150" t="n"/>
      <c r="P858" s="150" t="n"/>
      <c r="Q858" s="151" t="n"/>
      <c r="R858" s="150" t="n"/>
      <c r="S858" s="150" t="n"/>
      <c r="T858" s="150" t="n"/>
      <c r="U858" s="152" t="n"/>
      <c r="V858" s="150" t="n"/>
      <c r="W858" s="150" t="n"/>
      <c r="X858" s="150" t="n"/>
      <c r="Y858" s="150" t="n"/>
      <c r="Z858" s="150" t="n"/>
      <c r="AA858" s="150" t="n"/>
      <c r="AB858" s="150" t="n"/>
      <c r="AC858" s="150" t="n"/>
      <c r="AD858" s="150" t="n"/>
      <c r="AE858" s="150" t="n"/>
      <c r="AF858" s="150" t="n"/>
      <c r="AG858" s="147">
        <f>IF(OR(C858="",G858="",G858=0),"",IFERROR(INDEX(Lists!$K$2:$K$12,MATCH(C858,Lists!$I$2:$I$12,0)),"AUD"))</f>
        <v/>
      </c>
      <c r="AH858" s="147">
        <f>IF(OR(G858="",G858=0),"",IF(G858&lt;1,TEXT(G858*100,"0")&amp;IFERROR(INDEX(Lists!$U$2:$U$12,MATCH(C858,Lists!$I$2:$I$12,0)),"c"),IFERROR(INDEX(Lists!$L$2:$L$12,MATCH(C858,Lists!$I$2:$I$12,0)),"$")&amp;IF(G858=INT(G858),TEXT(G858,"0"),TEXT(G858,"0.00")))&amp;" "&amp;AG858)</f>
        <v/>
      </c>
      <c r="AI858" s="147">
        <f>IF(X858="","",X858*IFERROR(INDEX(Lists!$M$2:$M$12,MATCH(C858,Lists!$I$2:$I$12,0)),1)/Lists!$Q$2)</f>
        <v/>
      </c>
      <c r="AJ858" s="147">
        <f>IF(Y858="","",Y858*IFERROR(INDEX(Lists!$M$2:$M$12,MATCH(C858,Lists!$I$2:$I$12,0)),1)/Lists!$Q$2)</f>
        <v/>
      </c>
      <c r="AK858" s="105" t="n"/>
      <c r="AL858" s="105" t="n"/>
      <c r="AM858" s="105" t="n"/>
      <c r="AN858" s="105" t="n"/>
      <c r="AO858" s="106" t="n"/>
    </row>
    <row r="859" ht="18" customHeight="1" s="74">
      <c r="A859" s="147">
        <f>IF(OR(F859="",C859="",D859=""),"",IFERROR(INDEX(Lists!$J$2:$J$12,MATCH(C859,Lists!$I$2:$I$12,0)),"XX")&amp;"-"&amp;D859&amp;"-"&amp;TEXT(SUMPRODUCT(($C$2:C859=C859)*($D$2:D859=D859)),"0000"))</f>
        <v/>
      </c>
      <c r="B859" s="152" t="n"/>
      <c r="C859" s="152" t="n"/>
      <c r="D859" s="152" t="n"/>
      <c r="E859" s="150" t="n"/>
      <c r="F859" s="152" t="n"/>
      <c r="G859" s="152" t="n"/>
      <c r="H859" s="152" t="n"/>
      <c r="I859" s="152" t="n"/>
      <c r="J859" s="150" t="n"/>
      <c r="K859" s="150" t="n"/>
      <c r="L859" s="150" t="n"/>
      <c r="M859" s="152" t="n"/>
      <c r="N859" s="150" t="n"/>
      <c r="O859" s="150" t="n"/>
      <c r="P859" s="150" t="n"/>
      <c r="Q859" s="151" t="n"/>
      <c r="R859" s="150" t="n"/>
      <c r="S859" s="150" t="n"/>
      <c r="T859" s="150" t="n"/>
      <c r="U859" s="152" t="n"/>
      <c r="V859" s="150" t="n"/>
      <c r="W859" s="150" t="n"/>
      <c r="X859" s="150" t="n"/>
      <c r="Y859" s="150" t="n"/>
      <c r="Z859" s="150" t="n"/>
      <c r="AA859" s="150" t="n"/>
      <c r="AB859" s="150" t="n"/>
      <c r="AC859" s="150" t="n"/>
      <c r="AD859" s="150" t="n"/>
      <c r="AE859" s="150" t="n"/>
      <c r="AF859" s="150" t="n"/>
      <c r="AG859" s="147">
        <f>IF(OR(C859="",G859="",G859=0),"",IFERROR(INDEX(Lists!$K$2:$K$12,MATCH(C859,Lists!$I$2:$I$12,0)),"AUD"))</f>
        <v/>
      </c>
      <c r="AH859" s="147">
        <f>IF(OR(G859="",G859=0),"",IF(G859&lt;1,TEXT(G859*100,"0")&amp;IFERROR(INDEX(Lists!$U$2:$U$12,MATCH(C859,Lists!$I$2:$I$12,0)),"c"),IFERROR(INDEX(Lists!$L$2:$L$12,MATCH(C859,Lists!$I$2:$I$12,0)),"$")&amp;IF(G859=INT(G859),TEXT(G859,"0"),TEXT(G859,"0.00")))&amp;" "&amp;AG859)</f>
        <v/>
      </c>
      <c r="AI859" s="147">
        <f>IF(X859="","",X859*IFERROR(INDEX(Lists!$M$2:$M$12,MATCH(C859,Lists!$I$2:$I$12,0)),1)/Lists!$Q$2)</f>
        <v/>
      </c>
      <c r="AJ859" s="147">
        <f>IF(Y859="","",Y859*IFERROR(INDEX(Lists!$M$2:$M$12,MATCH(C859,Lists!$I$2:$I$12,0)),1)/Lists!$Q$2)</f>
        <v/>
      </c>
      <c r="AK859" s="105" t="n"/>
      <c r="AL859" s="105" t="n"/>
      <c r="AM859" s="105" t="n"/>
      <c r="AN859" s="105" t="n"/>
      <c r="AO859" s="106" t="n"/>
    </row>
    <row r="860" ht="18" customHeight="1" s="74">
      <c r="A860" s="147">
        <f>IF(OR(F860="",C860="",D860=""),"",IFERROR(INDEX(Lists!$J$2:$J$12,MATCH(C860,Lists!$I$2:$I$12,0)),"XX")&amp;"-"&amp;D860&amp;"-"&amp;TEXT(SUMPRODUCT(($C$2:C860=C860)*($D$2:D860=D860)),"0000"))</f>
        <v/>
      </c>
      <c r="B860" s="152" t="n"/>
      <c r="C860" s="152" t="n"/>
      <c r="D860" s="152" t="n"/>
      <c r="E860" s="150" t="n"/>
      <c r="F860" s="152" t="n"/>
      <c r="G860" s="152" t="n"/>
      <c r="H860" s="152" t="n"/>
      <c r="I860" s="152" t="n"/>
      <c r="J860" s="150" t="n"/>
      <c r="K860" s="150" t="n"/>
      <c r="L860" s="150" t="n"/>
      <c r="M860" s="152" t="n"/>
      <c r="N860" s="150" t="n"/>
      <c r="O860" s="150" t="n"/>
      <c r="P860" s="150" t="n"/>
      <c r="Q860" s="151" t="n"/>
      <c r="R860" s="150" t="n"/>
      <c r="S860" s="150" t="n"/>
      <c r="T860" s="150" t="n"/>
      <c r="U860" s="152" t="n"/>
      <c r="V860" s="150" t="n"/>
      <c r="W860" s="150" t="n"/>
      <c r="X860" s="150" t="n"/>
      <c r="Y860" s="150" t="n"/>
      <c r="Z860" s="150" t="n"/>
      <c r="AA860" s="150" t="n"/>
      <c r="AB860" s="150" t="n"/>
      <c r="AC860" s="150" t="n"/>
      <c r="AD860" s="150" t="n"/>
      <c r="AE860" s="150" t="n"/>
      <c r="AF860" s="150" t="n"/>
      <c r="AG860" s="147">
        <f>IF(OR(C860="",G860="",G860=0),"",IFERROR(INDEX(Lists!$K$2:$K$12,MATCH(C860,Lists!$I$2:$I$12,0)),"AUD"))</f>
        <v/>
      </c>
      <c r="AH860" s="147">
        <f>IF(OR(G860="",G860=0),"",IF(G860&lt;1,TEXT(G860*100,"0")&amp;IFERROR(INDEX(Lists!$U$2:$U$12,MATCH(C860,Lists!$I$2:$I$12,0)),"c"),IFERROR(INDEX(Lists!$L$2:$L$12,MATCH(C860,Lists!$I$2:$I$12,0)),"$")&amp;IF(G860=INT(G860),TEXT(G860,"0"),TEXT(G860,"0.00")))&amp;" "&amp;AG860)</f>
        <v/>
      </c>
      <c r="AI860" s="147">
        <f>IF(X860="","",X860*IFERROR(INDEX(Lists!$M$2:$M$12,MATCH(C860,Lists!$I$2:$I$12,0)),1)/Lists!$Q$2)</f>
        <v/>
      </c>
      <c r="AJ860" s="147">
        <f>IF(Y860="","",Y860*IFERROR(INDEX(Lists!$M$2:$M$12,MATCH(C860,Lists!$I$2:$I$12,0)),1)/Lists!$Q$2)</f>
        <v/>
      </c>
      <c r="AK860" s="105" t="n"/>
      <c r="AL860" s="105" t="n"/>
      <c r="AM860" s="105" t="n"/>
      <c r="AN860" s="105" t="n"/>
      <c r="AO860" s="106" t="n"/>
    </row>
    <row r="861" ht="18" customHeight="1" s="74">
      <c r="A861" s="147">
        <f>IF(OR(F861="",C861="",D861=""),"",IFERROR(INDEX(Lists!$J$2:$J$12,MATCH(C861,Lists!$I$2:$I$12,0)),"XX")&amp;"-"&amp;D861&amp;"-"&amp;TEXT(SUMPRODUCT(($C$2:C861=C861)*($D$2:D861=D861)),"0000"))</f>
        <v/>
      </c>
      <c r="B861" s="152" t="n"/>
      <c r="C861" s="152" t="n"/>
      <c r="D861" s="152" t="n"/>
      <c r="E861" s="150" t="n"/>
      <c r="F861" s="152" t="n"/>
      <c r="G861" s="152" t="n"/>
      <c r="H861" s="152" t="n"/>
      <c r="I861" s="152" t="n"/>
      <c r="J861" s="150" t="n"/>
      <c r="K861" s="150" t="n"/>
      <c r="L861" s="150" t="n"/>
      <c r="M861" s="152" t="n"/>
      <c r="N861" s="150" t="n"/>
      <c r="O861" s="150" t="n"/>
      <c r="P861" s="150" t="n"/>
      <c r="Q861" s="151" t="n"/>
      <c r="R861" s="150" t="n"/>
      <c r="S861" s="150" t="n"/>
      <c r="T861" s="150" t="n"/>
      <c r="U861" s="152" t="n"/>
      <c r="V861" s="150" t="n"/>
      <c r="W861" s="150" t="n"/>
      <c r="X861" s="150" t="n"/>
      <c r="Y861" s="150" t="n"/>
      <c r="Z861" s="150" t="n"/>
      <c r="AA861" s="150" t="n"/>
      <c r="AB861" s="150" t="n"/>
      <c r="AC861" s="150" t="n"/>
      <c r="AD861" s="150" t="n"/>
      <c r="AE861" s="150" t="n"/>
      <c r="AF861" s="150" t="n"/>
      <c r="AG861" s="147">
        <f>IF(OR(C861="",G861="",G861=0),"",IFERROR(INDEX(Lists!$K$2:$K$12,MATCH(C861,Lists!$I$2:$I$12,0)),"AUD"))</f>
        <v/>
      </c>
      <c r="AH861" s="147">
        <f>IF(OR(G861="",G861=0),"",IF(G861&lt;1,TEXT(G861*100,"0")&amp;IFERROR(INDEX(Lists!$U$2:$U$12,MATCH(C861,Lists!$I$2:$I$12,0)),"c"),IFERROR(INDEX(Lists!$L$2:$L$12,MATCH(C861,Lists!$I$2:$I$12,0)),"$")&amp;IF(G861=INT(G861),TEXT(G861,"0"),TEXT(G861,"0.00")))&amp;" "&amp;AG861)</f>
        <v/>
      </c>
      <c r="AI861" s="147">
        <f>IF(X861="","",X861*IFERROR(INDEX(Lists!$M$2:$M$12,MATCH(C861,Lists!$I$2:$I$12,0)),1)/Lists!$Q$2)</f>
        <v/>
      </c>
      <c r="AJ861" s="147">
        <f>IF(Y861="","",Y861*IFERROR(INDEX(Lists!$M$2:$M$12,MATCH(C861,Lists!$I$2:$I$12,0)),1)/Lists!$Q$2)</f>
        <v/>
      </c>
      <c r="AK861" s="105" t="n"/>
      <c r="AL861" s="105" t="n"/>
      <c r="AM861" s="105" t="n"/>
      <c r="AN861" s="105" t="n"/>
      <c r="AO861" s="106" t="n"/>
    </row>
    <row r="862" ht="18" customHeight="1" s="74">
      <c r="A862" s="147">
        <f>IF(OR(F862="",C862="",D862=""),"",IFERROR(INDEX(Lists!$J$2:$J$12,MATCH(C862,Lists!$I$2:$I$12,0)),"XX")&amp;"-"&amp;D862&amp;"-"&amp;TEXT(SUMPRODUCT(($C$2:C862=C862)*($D$2:D862=D862)),"0000"))</f>
        <v/>
      </c>
      <c r="B862" s="152" t="n"/>
      <c r="C862" s="152" t="n"/>
      <c r="D862" s="152" t="n"/>
      <c r="E862" s="150" t="n"/>
      <c r="F862" s="152" t="n"/>
      <c r="G862" s="152" t="n"/>
      <c r="H862" s="152" t="n"/>
      <c r="I862" s="152" t="n"/>
      <c r="J862" s="150" t="n"/>
      <c r="K862" s="150" t="n"/>
      <c r="L862" s="150" t="n"/>
      <c r="M862" s="152" t="n"/>
      <c r="N862" s="150" t="n"/>
      <c r="O862" s="150" t="n"/>
      <c r="P862" s="150" t="n"/>
      <c r="Q862" s="151" t="n"/>
      <c r="R862" s="150" t="n"/>
      <c r="S862" s="150" t="n"/>
      <c r="T862" s="150" t="n"/>
      <c r="U862" s="152" t="n"/>
      <c r="V862" s="150" t="n"/>
      <c r="W862" s="150" t="n"/>
      <c r="X862" s="150" t="n"/>
      <c r="Y862" s="150" t="n"/>
      <c r="Z862" s="150" t="n"/>
      <c r="AA862" s="150" t="n"/>
      <c r="AB862" s="150" t="n"/>
      <c r="AC862" s="150" t="n"/>
      <c r="AD862" s="150" t="n"/>
      <c r="AE862" s="150" t="n"/>
      <c r="AF862" s="150" t="n"/>
      <c r="AG862" s="147">
        <f>IF(OR(C862="",G862="",G862=0),"",IFERROR(INDEX(Lists!$K$2:$K$12,MATCH(C862,Lists!$I$2:$I$12,0)),"AUD"))</f>
        <v/>
      </c>
      <c r="AH862" s="147">
        <f>IF(OR(G862="",G862=0),"",IF(G862&lt;1,TEXT(G862*100,"0")&amp;IFERROR(INDEX(Lists!$U$2:$U$12,MATCH(C862,Lists!$I$2:$I$12,0)),"c"),IFERROR(INDEX(Lists!$L$2:$L$12,MATCH(C862,Lists!$I$2:$I$12,0)),"$")&amp;IF(G862=INT(G862),TEXT(G862,"0"),TEXT(G862,"0.00")))&amp;" "&amp;AG862)</f>
        <v/>
      </c>
      <c r="AI862" s="147">
        <f>IF(X862="","",X862*IFERROR(INDEX(Lists!$M$2:$M$12,MATCH(C862,Lists!$I$2:$I$12,0)),1)/Lists!$Q$2)</f>
        <v/>
      </c>
      <c r="AJ862" s="147">
        <f>IF(Y862="","",Y862*IFERROR(INDEX(Lists!$M$2:$M$12,MATCH(C862,Lists!$I$2:$I$12,0)),1)/Lists!$Q$2)</f>
        <v/>
      </c>
      <c r="AK862" s="105" t="n"/>
      <c r="AL862" s="105" t="n"/>
      <c r="AM862" s="105" t="n"/>
      <c r="AN862" s="105" t="n"/>
      <c r="AO862" s="106" t="n"/>
    </row>
    <row r="863" ht="18" customHeight="1" s="74">
      <c r="A863" s="147">
        <f>IF(OR(F863="",C863="",D863=""),"",IFERROR(INDEX(Lists!$J$2:$J$12,MATCH(C863,Lists!$I$2:$I$12,0)),"XX")&amp;"-"&amp;D863&amp;"-"&amp;TEXT(SUMPRODUCT(($C$2:C863=C863)*($D$2:D863=D863)),"0000"))</f>
        <v/>
      </c>
      <c r="B863" s="152" t="n"/>
      <c r="C863" s="152" t="n"/>
      <c r="D863" s="152" t="n"/>
      <c r="E863" s="150" t="n"/>
      <c r="F863" s="152" t="n"/>
      <c r="G863" s="152" t="n"/>
      <c r="H863" s="152" t="n"/>
      <c r="I863" s="152" t="n"/>
      <c r="J863" s="150" t="n"/>
      <c r="K863" s="150" t="n"/>
      <c r="L863" s="150" t="n"/>
      <c r="M863" s="152" t="n"/>
      <c r="N863" s="150" t="n"/>
      <c r="O863" s="150" t="n"/>
      <c r="P863" s="150" t="n"/>
      <c r="Q863" s="151" t="n"/>
      <c r="R863" s="150" t="n"/>
      <c r="S863" s="150" t="n"/>
      <c r="T863" s="150" t="n"/>
      <c r="U863" s="152" t="n"/>
      <c r="V863" s="150" t="n"/>
      <c r="W863" s="150" t="n"/>
      <c r="X863" s="150" t="n"/>
      <c r="Y863" s="150" t="n"/>
      <c r="Z863" s="150" t="n"/>
      <c r="AA863" s="150" t="n"/>
      <c r="AB863" s="150" t="n"/>
      <c r="AC863" s="150" t="n"/>
      <c r="AD863" s="150" t="n"/>
      <c r="AE863" s="150" t="n"/>
      <c r="AF863" s="150" t="n"/>
      <c r="AG863" s="147">
        <f>IF(OR(C863="",G863="",G863=0),"",IFERROR(INDEX(Lists!$K$2:$K$12,MATCH(C863,Lists!$I$2:$I$12,0)),"AUD"))</f>
        <v/>
      </c>
      <c r="AH863" s="147">
        <f>IF(OR(G863="",G863=0),"",IF(G863&lt;1,TEXT(G863*100,"0")&amp;IFERROR(INDEX(Lists!$U$2:$U$12,MATCH(C863,Lists!$I$2:$I$12,0)),"c"),IFERROR(INDEX(Lists!$L$2:$L$12,MATCH(C863,Lists!$I$2:$I$12,0)),"$")&amp;IF(G863=INT(G863),TEXT(G863,"0"),TEXT(G863,"0.00")))&amp;" "&amp;AG863)</f>
        <v/>
      </c>
      <c r="AI863" s="147">
        <f>IF(X863="","",X863*IFERROR(INDEX(Lists!$M$2:$M$12,MATCH(C863,Lists!$I$2:$I$12,0)),1)/Lists!$Q$2)</f>
        <v/>
      </c>
      <c r="AJ863" s="147">
        <f>IF(Y863="","",Y863*IFERROR(INDEX(Lists!$M$2:$M$12,MATCH(C863,Lists!$I$2:$I$12,0)),1)/Lists!$Q$2)</f>
        <v/>
      </c>
      <c r="AK863" s="105" t="n"/>
      <c r="AL863" s="105" t="n"/>
      <c r="AM863" s="105" t="n"/>
      <c r="AN863" s="105" t="n"/>
      <c r="AO863" s="106" t="n"/>
    </row>
    <row r="864" ht="18" customHeight="1" s="74">
      <c r="A864" s="147">
        <f>IF(OR(F864="",C864="",D864=""),"",IFERROR(INDEX(Lists!$J$2:$J$12,MATCH(C864,Lists!$I$2:$I$12,0)),"XX")&amp;"-"&amp;D864&amp;"-"&amp;TEXT(SUMPRODUCT(($C$2:C864=C864)*($D$2:D864=D864)),"0000"))</f>
        <v/>
      </c>
      <c r="B864" s="152" t="n"/>
      <c r="C864" s="152" t="n"/>
      <c r="D864" s="152" t="n"/>
      <c r="E864" s="150" t="n"/>
      <c r="F864" s="152" t="n"/>
      <c r="G864" s="152" t="n"/>
      <c r="H864" s="152" t="n"/>
      <c r="I864" s="152" t="n"/>
      <c r="J864" s="150" t="n"/>
      <c r="K864" s="150" t="n"/>
      <c r="L864" s="150" t="n"/>
      <c r="M864" s="152" t="n"/>
      <c r="N864" s="150" t="n"/>
      <c r="O864" s="150" t="n"/>
      <c r="P864" s="150" t="n"/>
      <c r="Q864" s="151" t="n"/>
      <c r="R864" s="150" t="n"/>
      <c r="S864" s="150" t="n"/>
      <c r="T864" s="150" t="n"/>
      <c r="U864" s="152" t="n"/>
      <c r="V864" s="150" t="n"/>
      <c r="W864" s="150" t="n"/>
      <c r="X864" s="150" t="n"/>
      <c r="Y864" s="150" t="n"/>
      <c r="Z864" s="150" t="n"/>
      <c r="AA864" s="150" t="n"/>
      <c r="AB864" s="150" t="n"/>
      <c r="AC864" s="150" t="n"/>
      <c r="AD864" s="150" t="n"/>
      <c r="AE864" s="150" t="n"/>
      <c r="AF864" s="150" t="n"/>
      <c r="AG864" s="147">
        <f>IF(OR(C864="",G864="",G864=0),"",IFERROR(INDEX(Lists!$K$2:$K$12,MATCH(C864,Lists!$I$2:$I$12,0)),"AUD"))</f>
        <v/>
      </c>
      <c r="AH864" s="147">
        <f>IF(OR(G864="",G864=0),"",IF(G864&lt;1,TEXT(G864*100,"0")&amp;IFERROR(INDEX(Lists!$U$2:$U$12,MATCH(C864,Lists!$I$2:$I$12,0)),"c"),IFERROR(INDEX(Lists!$L$2:$L$12,MATCH(C864,Lists!$I$2:$I$12,0)),"$")&amp;IF(G864=INT(G864),TEXT(G864,"0"),TEXT(G864,"0.00")))&amp;" "&amp;AG864)</f>
        <v/>
      </c>
      <c r="AI864" s="147">
        <f>IF(X864="","",X864*IFERROR(INDEX(Lists!$M$2:$M$12,MATCH(C864,Lists!$I$2:$I$12,0)),1)/Lists!$Q$2)</f>
        <v/>
      </c>
      <c r="AJ864" s="147">
        <f>IF(Y864="","",Y864*IFERROR(INDEX(Lists!$M$2:$M$12,MATCH(C864,Lists!$I$2:$I$12,0)),1)/Lists!$Q$2)</f>
        <v/>
      </c>
      <c r="AK864" s="105" t="n"/>
      <c r="AL864" s="105" t="n"/>
      <c r="AM864" s="105" t="n"/>
      <c r="AN864" s="105" t="n"/>
      <c r="AO864" s="106" t="n"/>
    </row>
    <row r="865" ht="18" customHeight="1" s="74">
      <c r="A865" s="147">
        <f>IF(OR(F865="",C865="",D865=""),"",IFERROR(INDEX(Lists!$J$2:$J$12,MATCH(C865,Lists!$I$2:$I$12,0)),"XX")&amp;"-"&amp;D865&amp;"-"&amp;TEXT(SUMPRODUCT(($C$2:C865=C865)*($D$2:D865=D865)),"0000"))</f>
        <v/>
      </c>
      <c r="B865" s="152" t="n"/>
      <c r="C865" s="152" t="n"/>
      <c r="D865" s="152" t="n"/>
      <c r="E865" s="150" t="n"/>
      <c r="F865" s="152" t="n"/>
      <c r="G865" s="152" t="n"/>
      <c r="H865" s="152" t="n"/>
      <c r="I865" s="152" t="n"/>
      <c r="J865" s="150" t="n"/>
      <c r="K865" s="150" t="n"/>
      <c r="L865" s="150" t="n"/>
      <c r="M865" s="152" t="n"/>
      <c r="N865" s="150" t="n"/>
      <c r="O865" s="150" t="n"/>
      <c r="P865" s="150" t="n"/>
      <c r="Q865" s="151" t="n"/>
      <c r="R865" s="150" t="n"/>
      <c r="S865" s="150" t="n"/>
      <c r="T865" s="150" t="n"/>
      <c r="U865" s="152" t="n"/>
      <c r="V865" s="150" t="n"/>
      <c r="W865" s="150" t="n"/>
      <c r="X865" s="150" t="n"/>
      <c r="Y865" s="150" t="n"/>
      <c r="Z865" s="150" t="n"/>
      <c r="AA865" s="150" t="n"/>
      <c r="AB865" s="150" t="n"/>
      <c r="AC865" s="150" t="n"/>
      <c r="AD865" s="150" t="n"/>
      <c r="AE865" s="150" t="n"/>
      <c r="AF865" s="150" t="n"/>
      <c r="AG865" s="147">
        <f>IF(OR(C865="",G865="",G865=0),"",IFERROR(INDEX(Lists!$K$2:$K$12,MATCH(C865,Lists!$I$2:$I$12,0)),"AUD"))</f>
        <v/>
      </c>
      <c r="AH865" s="147">
        <f>IF(OR(G865="",G865=0),"",IF(G865&lt;1,TEXT(G865*100,"0")&amp;IFERROR(INDEX(Lists!$U$2:$U$12,MATCH(C865,Lists!$I$2:$I$12,0)),"c"),IFERROR(INDEX(Lists!$L$2:$L$12,MATCH(C865,Lists!$I$2:$I$12,0)),"$")&amp;IF(G865=INT(G865),TEXT(G865,"0"),TEXT(G865,"0.00")))&amp;" "&amp;AG865)</f>
        <v/>
      </c>
      <c r="AI865" s="147">
        <f>IF(X865="","",X865*IFERROR(INDEX(Lists!$M$2:$M$12,MATCH(C865,Lists!$I$2:$I$12,0)),1)/Lists!$Q$2)</f>
        <v/>
      </c>
      <c r="AJ865" s="147">
        <f>IF(Y865="","",Y865*IFERROR(INDEX(Lists!$M$2:$M$12,MATCH(C865,Lists!$I$2:$I$12,0)),1)/Lists!$Q$2)</f>
        <v/>
      </c>
      <c r="AK865" s="105" t="n"/>
      <c r="AL865" s="105" t="n"/>
      <c r="AM865" s="105" t="n"/>
      <c r="AN865" s="105" t="n"/>
      <c r="AO865" s="106" t="n"/>
    </row>
    <row r="866" ht="18" customHeight="1" s="74">
      <c r="A866" s="147">
        <f>IF(OR(F866="",C866="",D866=""),"",IFERROR(INDEX(Lists!$J$2:$J$12,MATCH(C866,Lists!$I$2:$I$12,0)),"XX")&amp;"-"&amp;D866&amp;"-"&amp;TEXT(SUMPRODUCT(($C$2:C866=C866)*($D$2:D866=D866)),"0000"))</f>
        <v/>
      </c>
      <c r="B866" s="152" t="n"/>
      <c r="C866" s="152" t="n"/>
      <c r="D866" s="152" t="n"/>
      <c r="E866" s="150" t="n"/>
      <c r="F866" s="152" t="n"/>
      <c r="G866" s="152" t="n"/>
      <c r="H866" s="152" t="n"/>
      <c r="I866" s="152" t="n"/>
      <c r="J866" s="150" t="n"/>
      <c r="K866" s="150" t="n"/>
      <c r="L866" s="150" t="n"/>
      <c r="M866" s="152" t="n"/>
      <c r="N866" s="150" t="n"/>
      <c r="O866" s="150" t="n"/>
      <c r="P866" s="150" t="n"/>
      <c r="Q866" s="151" t="n"/>
      <c r="R866" s="150" t="n"/>
      <c r="S866" s="150" t="n"/>
      <c r="T866" s="150" t="n"/>
      <c r="U866" s="152" t="n"/>
      <c r="V866" s="150" t="n"/>
      <c r="W866" s="150" t="n"/>
      <c r="X866" s="150" t="n"/>
      <c r="Y866" s="150" t="n"/>
      <c r="Z866" s="150" t="n"/>
      <c r="AA866" s="150" t="n"/>
      <c r="AB866" s="150" t="n"/>
      <c r="AC866" s="150" t="n"/>
      <c r="AD866" s="150" t="n"/>
      <c r="AE866" s="150" t="n"/>
      <c r="AF866" s="150" t="n"/>
      <c r="AG866" s="147">
        <f>IF(OR(C866="",G866="",G866=0),"",IFERROR(INDEX(Lists!$K$2:$K$12,MATCH(C866,Lists!$I$2:$I$12,0)),"AUD"))</f>
        <v/>
      </c>
      <c r="AH866" s="147">
        <f>IF(OR(G866="",G866=0),"",IF(G866&lt;1,TEXT(G866*100,"0")&amp;IFERROR(INDEX(Lists!$U$2:$U$12,MATCH(C866,Lists!$I$2:$I$12,0)),"c"),IFERROR(INDEX(Lists!$L$2:$L$12,MATCH(C866,Lists!$I$2:$I$12,0)),"$")&amp;IF(G866=INT(G866),TEXT(G866,"0"),TEXT(G866,"0.00")))&amp;" "&amp;AG866)</f>
        <v/>
      </c>
      <c r="AI866" s="147">
        <f>IF(X866="","",X866*IFERROR(INDEX(Lists!$M$2:$M$12,MATCH(C866,Lists!$I$2:$I$12,0)),1)/Lists!$Q$2)</f>
        <v/>
      </c>
      <c r="AJ866" s="147">
        <f>IF(Y866="","",Y866*IFERROR(INDEX(Lists!$M$2:$M$12,MATCH(C866,Lists!$I$2:$I$12,0)),1)/Lists!$Q$2)</f>
        <v/>
      </c>
      <c r="AK866" s="105" t="n"/>
      <c r="AL866" s="105" t="n"/>
      <c r="AM866" s="105" t="n"/>
      <c r="AN866" s="105" t="n"/>
      <c r="AO866" s="106" t="n"/>
    </row>
    <row r="867" ht="18" customHeight="1" s="74">
      <c r="A867" s="147">
        <f>IF(OR(F867="",C867="",D867=""),"",IFERROR(INDEX(Lists!$J$2:$J$12,MATCH(C867,Lists!$I$2:$I$12,0)),"XX")&amp;"-"&amp;D867&amp;"-"&amp;TEXT(SUMPRODUCT(($C$2:C867=C867)*($D$2:D867=D867)),"0000"))</f>
        <v/>
      </c>
      <c r="B867" s="152" t="n"/>
      <c r="C867" s="152" t="n"/>
      <c r="D867" s="152" t="n"/>
      <c r="E867" s="150" t="n"/>
      <c r="F867" s="152" t="n"/>
      <c r="G867" s="152" t="n"/>
      <c r="H867" s="152" t="n"/>
      <c r="I867" s="152" t="n"/>
      <c r="J867" s="150" t="n"/>
      <c r="K867" s="150" t="n"/>
      <c r="L867" s="150" t="n"/>
      <c r="M867" s="152" t="n"/>
      <c r="N867" s="150" t="n"/>
      <c r="O867" s="150" t="n"/>
      <c r="P867" s="150" t="n"/>
      <c r="Q867" s="151" t="n"/>
      <c r="R867" s="150" t="n"/>
      <c r="S867" s="150" t="n"/>
      <c r="T867" s="150" t="n"/>
      <c r="U867" s="152" t="n"/>
      <c r="V867" s="150" t="n"/>
      <c r="W867" s="150" t="n"/>
      <c r="X867" s="150" t="n"/>
      <c r="Y867" s="150" t="n"/>
      <c r="Z867" s="150" t="n"/>
      <c r="AA867" s="150" t="n"/>
      <c r="AB867" s="150" t="n"/>
      <c r="AC867" s="150" t="n"/>
      <c r="AD867" s="150" t="n"/>
      <c r="AE867" s="150" t="n"/>
      <c r="AF867" s="150" t="n"/>
      <c r="AG867" s="147">
        <f>IF(OR(C867="",G867="",G867=0),"",IFERROR(INDEX(Lists!$K$2:$K$12,MATCH(C867,Lists!$I$2:$I$12,0)),"AUD"))</f>
        <v/>
      </c>
      <c r="AH867" s="147">
        <f>IF(OR(G867="",G867=0),"",IF(G867&lt;1,TEXT(G867*100,"0")&amp;IFERROR(INDEX(Lists!$U$2:$U$12,MATCH(C867,Lists!$I$2:$I$12,0)),"c"),IFERROR(INDEX(Lists!$L$2:$L$12,MATCH(C867,Lists!$I$2:$I$12,0)),"$")&amp;IF(G867=INT(G867),TEXT(G867,"0"),TEXT(G867,"0.00")))&amp;" "&amp;AG867)</f>
        <v/>
      </c>
      <c r="AI867" s="147">
        <f>IF(X867="","",X867*IFERROR(INDEX(Lists!$M$2:$M$12,MATCH(C867,Lists!$I$2:$I$12,0)),1)/Lists!$Q$2)</f>
        <v/>
      </c>
      <c r="AJ867" s="147">
        <f>IF(Y867="","",Y867*IFERROR(INDEX(Lists!$M$2:$M$12,MATCH(C867,Lists!$I$2:$I$12,0)),1)/Lists!$Q$2)</f>
        <v/>
      </c>
      <c r="AK867" s="105" t="n"/>
      <c r="AL867" s="105" t="n"/>
      <c r="AM867" s="105" t="n"/>
      <c r="AN867" s="105" t="n"/>
      <c r="AO867" s="106" t="n"/>
    </row>
    <row r="868" ht="18" customHeight="1" s="74">
      <c r="A868" s="147">
        <f>IF(OR(F868="",C868="",D868=""),"",IFERROR(INDEX(Lists!$J$2:$J$12,MATCH(C868,Lists!$I$2:$I$12,0)),"XX")&amp;"-"&amp;D868&amp;"-"&amp;TEXT(SUMPRODUCT(($C$2:C868=C868)*($D$2:D868=D868)),"0000"))</f>
        <v/>
      </c>
      <c r="B868" s="152" t="n"/>
      <c r="C868" s="152" t="n"/>
      <c r="D868" s="152" t="n"/>
      <c r="E868" s="150" t="n"/>
      <c r="F868" s="152" t="n"/>
      <c r="G868" s="152" t="n"/>
      <c r="H868" s="152" t="n"/>
      <c r="I868" s="152" t="n"/>
      <c r="J868" s="150" t="n"/>
      <c r="K868" s="150" t="n"/>
      <c r="L868" s="150" t="n"/>
      <c r="M868" s="152" t="n"/>
      <c r="N868" s="150" t="n"/>
      <c r="O868" s="150" t="n"/>
      <c r="P868" s="150" t="n"/>
      <c r="Q868" s="151" t="n"/>
      <c r="R868" s="150" t="n"/>
      <c r="S868" s="150" t="n"/>
      <c r="T868" s="150" t="n"/>
      <c r="U868" s="152" t="n"/>
      <c r="V868" s="150" t="n"/>
      <c r="W868" s="150" t="n"/>
      <c r="X868" s="150" t="n"/>
      <c r="Y868" s="150" t="n"/>
      <c r="Z868" s="150" t="n"/>
      <c r="AA868" s="150" t="n"/>
      <c r="AB868" s="150" t="n"/>
      <c r="AC868" s="150" t="n"/>
      <c r="AD868" s="150" t="n"/>
      <c r="AE868" s="150" t="n"/>
      <c r="AF868" s="150" t="n"/>
      <c r="AG868" s="147">
        <f>IF(OR(C868="",G868="",G868=0),"",IFERROR(INDEX(Lists!$K$2:$K$12,MATCH(C868,Lists!$I$2:$I$12,0)),"AUD"))</f>
        <v/>
      </c>
      <c r="AH868" s="147">
        <f>IF(OR(G868="",G868=0),"",IF(G868&lt;1,TEXT(G868*100,"0")&amp;IFERROR(INDEX(Lists!$U$2:$U$12,MATCH(C868,Lists!$I$2:$I$12,0)),"c"),IFERROR(INDEX(Lists!$L$2:$L$12,MATCH(C868,Lists!$I$2:$I$12,0)),"$")&amp;IF(G868=INT(G868),TEXT(G868,"0"),TEXT(G868,"0.00")))&amp;" "&amp;AG868)</f>
        <v/>
      </c>
      <c r="AI868" s="147">
        <f>IF(X868="","",X868*IFERROR(INDEX(Lists!$M$2:$M$12,MATCH(C868,Lists!$I$2:$I$12,0)),1)/Lists!$Q$2)</f>
        <v/>
      </c>
      <c r="AJ868" s="147">
        <f>IF(Y868="","",Y868*IFERROR(INDEX(Lists!$M$2:$M$12,MATCH(C868,Lists!$I$2:$I$12,0)),1)/Lists!$Q$2)</f>
        <v/>
      </c>
      <c r="AK868" s="105" t="n"/>
      <c r="AL868" s="105" t="n"/>
      <c r="AM868" s="105" t="n"/>
      <c r="AN868" s="105" t="n"/>
      <c r="AO868" s="106" t="n"/>
    </row>
    <row r="869" ht="18" customHeight="1" s="74">
      <c r="A869" s="147">
        <f>IF(OR(F869="",C869="",D869=""),"",IFERROR(INDEX(Lists!$J$2:$J$12,MATCH(C869,Lists!$I$2:$I$12,0)),"XX")&amp;"-"&amp;D869&amp;"-"&amp;TEXT(SUMPRODUCT(($C$2:C869=C869)*($D$2:D869=D869)),"0000"))</f>
        <v/>
      </c>
      <c r="B869" s="152" t="n"/>
      <c r="C869" s="152" t="n"/>
      <c r="D869" s="152" t="n"/>
      <c r="E869" s="150" t="n"/>
      <c r="F869" s="152" t="n"/>
      <c r="G869" s="152" t="n"/>
      <c r="H869" s="152" t="n"/>
      <c r="I869" s="152" t="n"/>
      <c r="J869" s="150" t="n"/>
      <c r="K869" s="150" t="n"/>
      <c r="L869" s="150" t="n"/>
      <c r="M869" s="152" t="n"/>
      <c r="N869" s="150" t="n"/>
      <c r="O869" s="150" t="n"/>
      <c r="P869" s="150" t="n"/>
      <c r="Q869" s="151" t="n"/>
      <c r="R869" s="150" t="n"/>
      <c r="S869" s="150" t="n"/>
      <c r="T869" s="150" t="n"/>
      <c r="U869" s="152" t="n"/>
      <c r="V869" s="150" t="n"/>
      <c r="W869" s="150" t="n"/>
      <c r="X869" s="150" t="n"/>
      <c r="Y869" s="150" t="n"/>
      <c r="Z869" s="150" t="n"/>
      <c r="AA869" s="150" t="n"/>
      <c r="AB869" s="150" t="n"/>
      <c r="AC869" s="150" t="n"/>
      <c r="AD869" s="150" t="n"/>
      <c r="AE869" s="150" t="n"/>
      <c r="AF869" s="150" t="n"/>
      <c r="AG869" s="147">
        <f>IF(OR(C869="",G869="",G869=0),"",IFERROR(INDEX(Lists!$K$2:$K$12,MATCH(C869,Lists!$I$2:$I$12,0)),"AUD"))</f>
        <v/>
      </c>
      <c r="AH869" s="147">
        <f>IF(OR(G869="",G869=0),"",IF(G869&lt;1,TEXT(G869*100,"0")&amp;IFERROR(INDEX(Lists!$U$2:$U$12,MATCH(C869,Lists!$I$2:$I$12,0)),"c"),IFERROR(INDEX(Lists!$L$2:$L$12,MATCH(C869,Lists!$I$2:$I$12,0)),"$")&amp;IF(G869=INT(G869),TEXT(G869,"0"),TEXT(G869,"0.00")))&amp;" "&amp;AG869)</f>
        <v/>
      </c>
      <c r="AI869" s="147">
        <f>IF(X869="","",X869*IFERROR(INDEX(Lists!$M$2:$M$12,MATCH(C869,Lists!$I$2:$I$12,0)),1)/Lists!$Q$2)</f>
        <v/>
      </c>
      <c r="AJ869" s="147">
        <f>IF(Y869="","",Y869*IFERROR(INDEX(Lists!$M$2:$M$12,MATCH(C869,Lists!$I$2:$I$12,0)),1)/Lists!$Q$2)</f>
        <v/>
      </c>
      <c r="AK869" s="105" t="n"/>
      <c r="AL869" s="105" t="n"/>
      <c r="AM869" s="105" t="n"/>
      <c r="AN869" s="105" t="n"/>
      <c r="AO869" s="106" t="n"/>
    </row>
    <row r="870" ht="18" customHeight="1" s="74">
      <c r="A870" s="147">
        <f>IF(OR(F870="",C870="",D870=""),"",IFERROR(INDEX(Lists!$J$2:$J$12,MATCH(C870,Lists!$I$2:$I$12,0)),"XX")&amp;"-"&amp;D870&amp;"-"&amp;TEXT(SUMPRODUCT(($C$2:C870=C870)*($D$2:D870=D870)),"0000"))</f>
        <v/>
      </c>
      <c r="B870" s="152" t="n"/>
      <c r="C870" s="152" t="n"/>
      <c r="D870" s="152" t="n"/>
      <c r="E870" s="150" t="n"/>
      <c r="F870" s="152" t="n"/>
      <c r="G870" s="152" t="n"/>
      <c r="H870" s="152" t="n"/>
      <c r="I870" s="152" t="n"/>
      <c r="J870" s="150" t="n"/>
      <c r="K870" s="150" t="n"/>
      <c r="L870" s="150" t="n"/>
      <c r="M870" s="152" t="n"/>
      <c r="N870" s="150" t="n"/>
      <c r="O870" s="150" t="n"/>
      <c r="P870" s="150" t="n"/>
      <c r="Q870" s="151" t="n"/>
      <c r="R870" s="150" t="n"/>
      <c r="S870" s="150" t="n"/>
      <c r="T870" s="150" t="n"/>
      <c r="U870" s="152" t="n"/>
      <c r="V870" s="150" t="n"/>
      <c r="W870" s="150" t="n"/>
      <c r="X870" s="150" t="n"/>
      <c r="Y870" s="150" t="n"/>
      <c r="Z870" s="150" t="n"/>
      <c r="AA870" s="150" t="n"/>
      <c r="AB870" s="150" t="n"/>
      <c r="AC870" s="150" t="n"/>
      <c r="AD870" s="150" t="n"/>
      <c r="AE870" s="150" t="n"/>
      <c r="AF870" s="150" t="n"/>
      <c r="AG870" s="147">
        <f>IF(OR(C870="",G870="",G870=0),"",IFERROR(INDEX(Lists!$K$2:$K$12,MATCH(C870,Lists!$I$2:$I$12,0)),"AUD"))</f>
        <v/>
      </c>
      <c r="AH870" s="147">
        <f>IF(OR(G870="",G870=0),"",IF(G870&lt;1,TEXT(G870*100,"0")&amp;IFERROR(INDEX(Lists!$U$2:$U$12,MATCH(C870,Lists!$I$2:$I$12,0)),"c"),IFERROR(INDEX(Lists!$L$2:$L$12,MATCH(C870,Lists!$I$2:$I$12,0)),"$")&amp;IF(G870=INT(G870),TEXT(G870,"0"),TEXT(G870,"0.00")))&amp;" "&amp;AG870)</f>
        <v/>
      </c>
      <c r="AI870" s="147">
        <f>IF(X870="","",X870*IFERROR(INDEX(Lists!$M$2:$M$12,MATCH(C870,Lists!$I$2:$I$12,0)),1)/Lists!$Q$2)</f>
        <v/>
      </c>
      <c r="AJ870" s="147">
        <f>IF(Y870="","",Y870*IFERROR(INDEX(Lists!$M$2:$M$12,MATCH(C870,Lists!$I$2:$I$12,0)),1)/Lists!$Q$2)</f>
        <v/>
      </c>
      <c r="AK870" s="105" t="n"/>
      <c r="AL870" s="105" t="n"/>
      <c r="AM870" s="105" t="n"/>
      <c r="AN870" s="105" t="n"/>
      <c r="AO870" s="106" t="n"/>
    </row>
    <row r="871" ht="18" customHeight="1" s="74">
      <c r="A871" s="147">
        <f>IF(OR(F871="",C871="",D871=""),"",IFERROR(INDEX(Lists!$J$2:$J$12,MATCH(C871,Lists!$I$2:$I$12,0)),"XX")&amp;"-"&amp;D871&amp;"-"&amp;TEXT(SUMPRODUCT(($C$2:C871=C871)*($D$2:D871=D871)),"0000"))</f>
        <v/>
      </c>
      <c r="B871" s="152" t="n"/>
      <c r="C871" s="152" t="n"/>
      <c r="D871" s="152" t="n"/>
      <c r="E871" s="150" t="n"/>
      <c r="F871" s="152" t="n"/>
      <c r="G871" s="152" t="n"/>
      <c r="H871" s="152" t="n"/>
      <c r="I871" s="152" t="n"/>
      <c r="J871" s="150" t="n"/>
      <c r="K871" s="150" t="n"/>
      <c r="L871" s="150" t="n"/>
      <c r="M871" s="152" t="n"/>
      <c r="N871" s="150" t="n"/>
      <c r="O871" s="150" t="n"/>
      <c r="P871" s="150" t="n"/>
      <c r="Q871" s="151" t="n"/>
      <c r="R871" s="150" t="n"/>
      <c r="S871" s="150" t="n"/>
      <c r="T871" s="150" t="n"/>
      <c r="U871" s="152" t="n"/>
      <c r="V871" s="150" t="n"/>
      <c r="W871" s="150" t="n"/>
      <c r="X871" s="150" t="n"/>
      <c r="Y871" s="150" t="n"/>
      <c r="Z871" s="150" t="n"/>
      <c r="AA871" s="150" t="n"/>
      <c r="AB871" s="150" t="n"/>
      <c r="AC871" s="150" t="n"/>
      <c r="AD871" s="150" t="n"/>
      <c r="AE871" s="150" t="n"/>
      <c r="AF871" s="150" t="n"/>
      <c r="AG871" s="147">
        <f>IF(OR(C871="",G871="",G871=0),"",IFERROR(INDEX(Lists!$K$2:$K$12,MATCH(C871,Lists!$I$2:$I$12,0)),"AUD"))</f>
        <v/>
      </c>
      <c r="AH871" s="147">
        <f>IF(OR(G871="",G871=0),"",IF(G871&lt;1,TEXT(G871*100,"0")&amp;IFERROR(INDEX(Lists!$U$2:$U$12,MATCH(C871,Lists!$I$2:$I$12,0)),"c"),IFERROR(INDEX(Lists!$L$2:$L$12,MATCH(C871,Lists!$I$2:$I$12,0)),"$")&amp;IF(G871=INT(G871),TEXT(G871,"0"),TEXT(G871,"0.00")))&amp;" "&amp;AG871)</f>
        <v/>
      </c>
      <c r="AI871" s="147">
        <f>IF(X871="","",X871*IFERROR(INDEX(Lists!$M$2:$M$12,MATCH(C871,Lists!$I$2:$I$12,0)),1)/Lists!$Q$2)</f>
        <v/>
      </c>
      <c r="AJ871" s="147">
        <f>IF(Y871="","",Y871*IFERROR(INDEX(Lists!$M$2:$M$12,MATCH(C871,Lists!$I$2:$I$12,0)),1)/Lists!$Q$2)</f>
        <v/>
      </c>
      <c r="AK871" s="105" t="n"/>
      <c r="AL871" s="105" t="n"/>
      <c r="AM871" s="105" t="n"/>
      <c r="AN871" s="105" t="n"/>
      <c r="AO871" s="106" t="n"/>
    </row>
    <row r="872" ht="18" customHeight="1" s="74">
      <c r="A872" s="147">
        <f>IF(OR(F872="",C872="",D872=""),"",IFERROR(INDEX(Lists!$J$2:$J$12,MATCH(C872,Lists!$I$2:$I$12,0)),"XX")&amp;"-"&amp;D872&amp;"-"&amp;TEXT(SUMPRODUCT(($C$2:C872=C872)*($D$2:D872=D872)),"0000"))</f>
        <v/>
      </c>
      <c r="B872" s="152" t="n"/>
      <c r="C872" s="152" t="n"/>
      <c r="D872" s="152" t="n"/>
      <c r="E872" s="150" t="n"/>
      <c r="F872" s="152" t="n"/>
      <c r="G872" s="152" t="n"/>
      <c r="H872" s="152" t="n"/>
      <c r="I872" s="152" t="n"/>
      <c r="J872" s="150" t="n"/>
      <c r="K872" s="150" t="n"/>
      <c r="L872" s="150" t="n"/>
      <c r="M872" s="152" t="n"/>
      <c r="N872" s="150" t="n"/>
      <c r="O872" s="150" t="n"/>
      <c r="P872" s="150" t="n"/>
      <c r="Q872" s="151" t="n"/>
      <c r="R872" s="150" t="n"/>
      <c r="S872" s="150" t="n"/>
      <c r="T872" s="150" t="n"/>
      <c r="U872" s="152" t="n"/>
      <c r="V872" s="150" t="n"/>
      <c r="W872" s="150" t="n"/>
      <c r="X872" s="150" t="n"/>
      <c r="Y872" s="150" t="n"/>
      <c r="Z872" s="150" t="n"/>
      <c r="AA872" s="150" t="n"/>
      <c r="AB872" s="150" t="n"/>
      <c r="AC872" s="150" t="n"/>
      <c r="AD872" s="150" t="n"/>
      <c r="AE872" s="150" t="n"/>
      <c r="AF872" s="150" t="n"/>
      <c r="AG872" s="147">
        <f>IF(OR(C872="",G872="",G872=0),"",IFERROR(INDEX(Lists!$K$2:$K$12,MATCH(C872,Lists!$I$2:$I$12,0)),"AUD"))</f>
        <v/>
      </c>
      <c r="AH872" s="147">
        <f>IF(OR(G872="",G872=0),"",IF(G872&lt;1,TEXT(G872*100,"0")&amp;IFERROR(INDEX(Lists!$U$2:$U$12,MATCH(C872,Lists!$I$2:$I$12,0)),"c"),IFERROR(INDEX(Lists!$L$2:$L$12,MATCH(C872,Lists!$I$2:$I$12,0)),"$")&amp;IF(G872=INT(G872),TEXT(G872,"0"),TEXT(G872,"0.00")))&amp;" "&amp;AG872)</f>
        <v/>
      </c>
      <c r="AI872" s="147">
        <f>IF(X872="","",X872*IFERROR(INDEX(Lists!$M$2:$M$12,MATCH(C872,Lists!$I$2:$I$12,0)),1)/Lists!$Q$2)</f>
        <v/>
      </c>
      <c r="AJ872" s="147">
        <f>IF(Y872="","",Y872*IFERROR(INDEX(Lists!$M$2:$M$12,MATCH(C872,Lists!$I$2:$I$12,0)),1)/Lists!$Q$2)</f>
        <v/>
      </c>
      <c r="AK872" s="105" t="n"/>
      <c r="AL872" s="105" t="n"/>
      <c r="AM872" s="105" t="n"/>
      <c r="AN872" s="105" t="n"/>
      <c r="AO872" s="106" t="n"/>
    </row>
    <row r="873" ht="18" customHeight="1" s="74">
      <c r="A873" s="147">
        <f>IF(OR(F873="",C873="",D873=""),"",IFERROR(INDEX(Lists!$J$2:$J$12,MATCH(C873,Lists!$I$2:$I$12,0)),"XX")&amp;"-"&amp;D873&amp;"-"&amp;TEXT(SUMPRODUCT(($C$2:C873=C873)*($D$2:D873=D873)),"0000"))</f>
        <v/>
      </c>
      <c r="B873" s="152" t="n"/>
      <c r="C873" s="152" t="n"/>
      <c r="D873" s="152" t="n"/>
      <c r="E873" s="150" t="n"/>
      <c r="F873" s="152" t="n"/>
      <c r="G873" s="152" t="n"/>
      <c r="H873" s="152" t="n"/>
      <c r="I873" s="152" t="n"/>
      <c r="J873" s="150" t="n"/>
      <c r="K873" s="150" t="n"/>
      <c r="L873" s="150" t="n"/>
      <c r="M873" s="152" t="n"/>
      <c r="N873" s="150" t="n"/>
      <c r="O873" s="150" t="n"/>
      <c r="P873" s="150" t="n"/>
      <c r="Q873" s="151" t="n"/>
      <c r="R873" s="150" t="n"/>
      <c r="S873" s="150" t="n"/>
      <c r="T873" s="150" t="n"/>
      <c r="U873" s="152" t="n"/>
      <c r="V873" s="150" t="n"/>
      <c r="W873" s="150" t="n"/>
      <c r="X873" s="150" t="n"/>
      <c r="Y873" s="150" t="n"/>
      <c r="Z873" s="150" t="n"/>
      <c r="AA873" s="150" t="n"/>
      <c r="AB873" s="150" t="n"/>
      <c r="AC873" s="150" t="n"/>
      <c r="AD873" s="150" t="n"/>
      <c r="AE873" s="150" t="n"/>
      <c r="AF873" s="150" t="n"/>
      <c r="AG873" s="147">
        <f>IF(OR(C873="",G873="",G873=0),"",IFERROR(INDEX(Lists!$K$2:$K$12,MATCH(C873,Lists!$I$2:$I$12,0)),"AUD"))</f>
        <v/>
      </c>
      <c r="AH873" s="147">
        <f>IF(OR(G873="",G873=0),"",IF(G873&lt;1,TEXT(G873*100,"0")&amp;IFERROR(INDEX(Lists!$U$2:$U$12,MATCH(C873,Lists!$I$2:$I$12,0)),"c"),IFERROR(INDEX(Lists!$L$2:$L$12,MATCH(C873,Lists!$I$2:$I$12,0)),"$")&amp;IF(G873=INT(G873),TEXT(G873,"0"),TEXT(G873,"0.00")))&amp;" "&amp;AG873)</f>
        <v/>
      </c>
      <c r="AI873" s="147">
        <f>IF(X873="","",X873*IFERROR(INDEX(Lists!$M$2:$M$12,MATCH(C873,Lists!$I$2:$I$12,0)),1)/Lists!$Q$2)</f>
        <v/>
      </c>
      <c r="AJ873" s="147">
        <f>IF(Y873="","",Y873*IFERROR(INDEX(Lists!$M$2:$M$12,MATCH(C873,Lists!$I$2:$I$12,0)),1)/Lists!$Q$2)</f>
        <v/>
      </c>
      <c r="AK873" s="105" t="n"/>
      <c r="AL873" s="105" t="n"/>
      <c r="AM873" s="105" t="n"/>
      <c r="AN873" s="105" t="n"/>
      <c r="AO873" s="106" t="n"/>
    </row>
    <row r="874" ht="18" customHeight="1" s="74">
      <c r="A874" s="147">
        <f>IF(OR(F874="",C874="",D874=""),"",IFERROR(INDEX(Lists!$J$2:$J$12,MATCH(C874,Lists!$I$2:$I$12,0)),"XX")&amp;"-"&amp;D874&amp;"-"&amp;TEXT(SUMPRODUCT(($C$2:C874=C874)*($D$2:D874=D874)),"0000"))</f>
        <v/>
      </c>
      <c r="B874" s="152" t="n"/>
      <c r="C874" s="152" t="n"/>
      <c r="D874" s="152" t="n"/>
      <c r="E874" s="150" t="n"/>
      <c r="F874" s="152" t="n"/>
      <c r="G874" s="152" t="n"/>
      <c r="H874" s="152" t="n"/>
      <c r="I874" s="152" t="n"/>
      <c r="J874" s="150" t="n"/>
      <c r="K874" s="150" t="n"/>
      <c r="L874" s="150" t="n"/>
      <c r="M874" s="152" t="n"/>
      <c r="N874" s="150" t="n"/>
      <c r="O874" s="150" t="n"/>
      <c r="P874" s="150" t="n"/>
      <c r="Q874" s="151" t="n"/>
      <c r="R874" s="150" t="n"/>
      <c r="S874" s="150" t="n"/>
      <c r="T874" s="150" t="n"/>
      <c r="U874" s="152" t="n"/>
      <c r="V874" s="150" t="n"/>
      <c r="W874" s="150" t="n"/>
      <c r="X874" s="150" t="n"/>
      <c r="Y874" s="150" t="n"/>
      <c r="Z874" s="150" t="n"/>
      <c r="AA874" s="150" t="n"/>
      <c r="AB874" s="150" t="n"/>
      <c r="AC874" s="150" t="n"/>
      <c r="AD874" s="150" t="n"/>
      <c r="AE874" s="150" t="n"/>
      <c r="AF874" s="150" t="n"/>
      <c r="AG874" s="147">
        <f>IF(OR(C874="",G874="",G874=0),"",IFERROR(INDEX(Lists!$K$2:$K$12,MATCH(C874,Lists!$I$2:$I$12,0)),"AUD"))</f>
        <v/>
      </c>
      <c r="AH874" s="147">
        <f>IF(OR(G874="",G874=0),"",IF(G874&lt;1,TEXT(G874*100,"0")&amp;IFERROR(INDEX(Lists!$U$2:$U$12,MATCH(C874,Lists!$I$2:$I$12,0)),"c"),IFERROR(INDEX(Lists!$L$2:$L$12,MATCH(C874,Lists!$I$2:$I$12,0)),"$")&amp;IF(G874=INT(G874),TEXT(G874,"0"),TEXT(G874,"0.00")))&amp;" "&amp;AG874)</f>
        <v/>
      </c>
      <c r="AI874" s="147">
        <f>IF(X874="","",X874*IFERROR(INDEX(Lists!$M$2:$M$12,MATCH(C874,Lists!$I$2:$I$12,0)),1)/Lists!$Q$2)</f>
        <v/>
      </c>
      <c r="AJ874" s="147">
        <f>IF(Y874="","",Y874*IFERROR(INDEX(Lists!$M$2:$M$12,MATCH(C874,Lists!$I$2:$I$12,0)),1)/Lists!$Q$2)</f>
        <v/>
      </c>
      <c r="AK874" s="105" t="n"/>
      <c r="AL874" s="105" t="n"/>
      <c r="AM874" s="105" t="n"/>
      <c r="AN874" s="105" t="n"/>
      <c r="AO874" s="106" t="n"/>
    </row>
    <row r="875" ht="18" customHeight="1" s="74">
      <c r="A875" s="147">
        <f>IF(OR(F875="",C875="",D875=""),"",IFERROR(INDEX(Lists!$J$2:$J$12,MATCH(C875,Lists!$I$2:$I$12,0)),"XX")&amp;"-"&amp;D875&amp;"-"&amp;TEXT(SUMPRODUCT(($C$2:C875=C875)*($D$2:D875=D875)),"0000"))</f>
        <v/>
      </c>
      <c r="B875" s="152" t="n"/>
      <c r="C875" s="152" t="n"/>
      <c r="D875" s="152" t="n"/>
      <c r="E875" s="150" t="n"/>
      <c r="F875" s="152" t="n"/>
      <c r="G875" s="152" t="n"/>
      <c r="H875" s="152" t="n"/>
      <c r="I875" s="152" t="n"/>
      <c r="J875" s="150" t="n"/>
      <c r="K875" s="150" t="n"/>
      <c r="L875" s="150" t="n"/>
      <c r="M875" s="152" t="n"/>
      <c r="N875" s="150" t="n"/>
      <c r="O875" s="150" t="n"/>
      <c r="P875" s="150" t="n"/>
      <c r="Q875" s="151" t="n"/>
      <c r="R875" s="150" t="n"/>
      <c r="S875" s="150" t="n"/>
      <c r="T875" s="150" t="n"/>
      <c r="U875" s="152" t="n"/>
      <c r="V875" s="150" t="n"/>
      <c r="W875" s="150" t="n"/>
      <c r="X875" s="150" t="n"/>
      <c r="Y875" s="150" t="n"/>
      <c r="Z875" s="150" t="n"/>
      <c r="AA875" s="150" t="n"/>
      <c r="AB875" s="150" t="n"/>
      <c r="AC875" s="150" t="n"/>
      <c r="AD875" s="150" t="n"/>
      <c r="AE875" s="150" t="n"/>
      <c r="AF875" s="150" t="n"/>
      <c r="AG875" s="147">
        <f>IF(OR(C875="",G875="",G875=0),"",IFERROR(INDEX(Lists!$K$2:$K$12,MATCH(C875,Lists!$I$2:$I$12,0)),"AUD"))</f>
        <v/>
      </c>
      <c r="AH875" s="147">
        <f>IF(OR(G875="",G875=0),"",IF(G875&lt;1,TEXT(G875*100,"0")&amp;IFERROR(INDEX(Lists!$U$2:$U$12,MATCH(C875,Lists!$I$2:$I$12,0)),"c"),IFERROR(INDEX(Lists!$L$2:$L$12,MATCH(C875,Lists!$I$2:$I$12,0)),"$")&amp;IF(G875=INT(G875),TEXT(G875,"0"),TEXT(G875,"0.00")))&amp;" "&amp;AG875)</f>
        <v/>
      </c>
      <c r="AI875" s="147">
        <f>IF(X875="","",X875*IFERROR(INDEX(Lists!$M$2:$M$12,MATCH(C875,Lists!$I$2:$I$12,0)),1)/Lists!$Q$2)</f>
        <v/>
      </c>
      <c r="AJ875" s="147">
        <f>IF(Y875="","",Y875*IFERROR(INDEX(Lists!$M$2:$M$12,MATCH(C875,Lists!$I$2:$I$12,0)),1)/Lists!$Q$2)</f>
        <v/>
      </c>
      <c r="AK875" s="105" t="n"/>
      <c r="AL875" s="105" t="n"/>
      <c r="AM875" s="105" t="n"/>
      <c r="AN875" s="105" t="n"/>
      <c r="AO875" s="106" t="n"/>
    </row>
    <row r="876" ht="18" customHeight="1" s="74">
      <c r="A876" s="147">
        <f>IF(OR(F876="",C876="",D876=""),"",IFERROR(INDEX(Lists!$J$2:$J$12,MATCH(C876,Lists!$I$2:$I$12,0)),"XX")&amp;"-"&amp;D876&amp;"-"&amp;TEXT(SUMPRODUCT(($C$2:C876=C876)*($D$2:D876=D876)),"0000"))</f>
        <v/>
      </c>
      <c r="B876" s="152" t="n"/>
      <c r="C876" s="152" t="n"/>
      <c r="D876" s="152" t="n"/>
      <c r="E876" s="150" t="n"/>
      <c r="F876" s="152" t="n"/>
      <c r="G876" s="152" t="n"/>
      <c r="H876" s="152" t="n"/>
      <c r="I876" s="152" t="n"/>
      <c r="J876" s="150" t="n"/>
      <c r="K876" s="150" t="n"/>
      <c r="L876" s="150" t="n"/>
      <c r="M876" s="152" t="n"/>
      <c r="N876" s="150" t="n"/>
      <c r="O876" s="150" t="n"/>
      <c r="P876" s="150" t="n"/>
      <c r="Q876" s="151" t="n"/>
      <c r="R876" s="150" t="n"/>
      <c r="S876" s="150" t="n"/>
      <c r="T876" s="150" t="n"/>
      <c r="U876" s="152" t="n"/>
      <c r="V876" s="150" t="n"/>
      <c r="W876" s="150" t="n"/>
      <c r="X876" s="150" t="n"/>
      <c r="Y876" s="150" t="n"/>
      <c r="Z876" s="150" t="n"/>
      <c r="AA876" s="150" t="n"/>
      <c r="AB876" s="150" t="n"/>
      <c r="AC876" s="150" t="n"/>
      <c r="AD876" s="150" t="n"/>
      <c r="AE876" s="150" t="n"/>
      <c r="AF876" s="150" t="n"/>
      <c r="AG876" s="147">
        <f>IF(OR(C876="",G876="",G876=0),"",IFERROR(INDEX(Lists!$K$2:$K$12,MATCH(C876,Lists!$I$2:$I$12,0)),"AUD"))</f>
        <v/>
      </c>
      <c r="AH876" s="147">
        <f>IF(OR(G876="",G876=0),"",IF(G876&lt;1,TEXT(G876*100,"0")&amp;IFERROR(INDEX(Lists!$U$2:$U$12,MATCH(C876,Lists!$I$2:$I$12,0)),"c"),IFERROR(INDEX(Lists!$L$2:$L$12,MATCH(C876,Lists!$I$2:$I$12,0)),"$")&amp;IF(G876=INT(G876),TEXT(G876,"0"),TEXT(G876,"0.00")))&amp;" "&amp;AG876)</f>
        <v/>
      </c>
      <c r="AI876" s="147">
        <f>IF(X876="","",X876*IFERROR(INDEX(Lists!$M$2:$M$12,MATCH(C876,Lists!$I$2:$I$12,0)),1)/Lists!$Q$2)</f>
        <v/>
      </c>
      <c r="AJ876" s="147">
        <f>IF(Y876="","",Y876*IFERROR(INDEX(Lists!$M$2:$M$12,MATCH(C876,Lists!$I$2:$I$12,0)),1)/Lists!$Q$2)</f>
        <v/>
      </c>
      <c r="AK876" s="105" t="n"/>
      <c r="AL876" s="105" t="n"/>
      <c r="AM876" s="105" t="n"/>
      <c r="AN876" s="105" t="n"/>
      <c r="AO876" s="106" t="n"/>
    </row>
    <row r="877" ht="18" customHeight="1" s="74">
      <c r="A877" s="147">
        <f>IF(OR(F877="",C877="",D877=""),"",IFERROR(INDEX(Lists!$J$2:$J$12,MATCH(C877,Lists!$I$2:$I$12,0)),"XX")&amp;"-"&amp;D877&amp;"-"&amp;TEXT(SUMPRODUCT(($C$2:C877=C877)*($D$2:D877=D877)),"0000"))</f>
        <v/>
      </c>
      <c r="B877" s="152" t="n"/>
      <c r="C877" s="152" t="n"/>
      <c r="D877" s="152" t="n"/>
      <c r="E877" s="150" t="n"/>
      <c r="F877" s="152" t="n"/>
      <c r="G877" s="152" t="n"/>
      <c r="H877" s="152" t="n"/>
      <c r="I877" s="152" t="n"/>
      <c r="J877" s="150" t="n"/>
      <c r="K877" s="150" t="n"/>
      <c r="L877" s="150" t="n"/>
      <c r="M877" s="152" t="n"/>
      <c r="N877" s="150" t="n"/>
      <c r="O877" s="150" t="n"/>
      <c r="P877" s="150" t="n"/>
      <c r="Q877" s="151" t="n"/>
      <c r="R877" s="150" t="n"/>
      <c r="S877" s="150" t="n"/>
      <c r="T877" s="150" t="n"/>
      <c r="U877" s="152" t="n"/>
      <c r="V877" s="150" t="n"/>
      <c r="W877" s="150" t="n"/>
      <c r="X877" s="150" t="n"/>
      <c r="Y877" s="150" t="n"/>
      <c r="Z877" s="150" t="n"/>
      <c r="AA877" s="150" t="n"/>
      <c r="AB877" s="150" t="n"/>
      <c r="AC877" s="150" t="n"/>
      <c r="AD877" s="150" t="n"/>
      <c r="AE877" s="150" t="n"/>
      <c r="AF877" s="150" t="n"/>
      <c r="AG877" s="147">
        <f>IF(OR(C877="",G877="",G877=0),"",IFERROR(INDEX(Lists!$K$2:$K$12,MATCH(C877,Lists!$I$2:$I$12,0)),"AUD"))</f>
        <v/>
      </c>
      <c r="AH877" s="147">
        <f>IF(OR(G877="",G877=0),"",IF(G877&lt;1,TEXT(G877*100,"0")&amp;IFERROR(INDEX(Lists!$U$2:$U$12,MATCH(C877,Lists!$I$2:$I$12,0)),"c"),IFERROR(INDEX(Lists!$L$2:$L$12,MATCH(C877,Lists!$I$2:$I$12,0)),"$")&amp;IF(G877=INT(G877),TEXT(G877,"0"),TEXT(G877,"0.00")))&amp;" "&amp;AG877)</f>
        <v/>
      </c>
      <c r="AI877" s="147">
        <f>IF(X877="","",X877*IFERROR(INDEX(Lists!$M$2:$M$12,MATCH(C877,Lists!$I$2:$I$12,0)),1)/Lists!$Q$2)</f>
        <v/>
      </c>
      <c r="AJ877" s="147">
        <f>IF(Y877="","",Y877*IFERROR(INDEX(Lists!$M$2:$M$12,MATCH(C877,Lists!$I$2:$I$12,0)),1)/Lists!$Q$2)</f>
        <v/>
      </c>
      <c r="AK877" s="105" t="n"/>
      <c r="AL877" s="105" t="n"/>
      <c r="AM877" s="105" t="n"/>
      <c r="AN877" s="105" t="n"/>
      <c r="AO877" s="106" t="n"/>
    </row>
    <row r="878" ht="18" customHeight="1" s="74">
      <c r="A878" s="147">
        <f>IF(OR(F878="",C878="",D878=""),"",IFERROR(INDEX(Lists!$J$2:$J$12,MATCH(C878,Lists!$I$2:$I$12,0)),"XX")&amp;"-"&amp;D878&amp;"-"&amp;TEXT(SUMPRODUCT(($C$2:C878=C878)*($D$2:D878=D878)),"0000"))</f>
        <v/>
      </c>
      <c r="B878" s="152" t="n"/>
      <c r="C878" s="152" t="n"/>
      <c r="D878" s="152" t="n"/>
      <c r="E878" s="150" t="n"/>
      <c r="F878" s="152" t="n"/>
      <c r="G878" s="152" t="n"/>
      <c r="H878" s="152" t="n"/>
      <c r="I878" s="152" t="n"/>
      <c r="J878" s="150" t="n"/>
      <c r="K878" s="150" t="n"/>
      <c r="L878" s="150" t="n"/>
      <c r="M878" s="152" t="n"/>
      <c r="N878" s="150" t="n"/>
      <c r="O878" s="150" t="n"/>
      <c r="P878" s="150" t="n"/>
      <c r="Q878" s="151" t="n"/>
      <c r="R878" s="150" t="n"/>
      <c r="S878" s="150" t="n"/>
      <c r="T878" s="150" t="n"/>
      <c r="U878" s="152" t="n"/>
      <c r="V878" s="150" t="n"/>
      <c r="W878" s="150" t="n"/>
      <c r="X878" s="150" t="n"/>
      <c r="Y878" s="150" t="n"/>
      <c r="Z878" s="150" t="n"/>
      <c r="AA878" s="150" t="n"/>
      <c r="AB878" s="150" t="n"/>
      <c r="AC878" s="150" t="n"/>
      <c r="AD878" s="150" t="n"/>
      <c r="AE878" s="150" t="n"/>
      <c r="AF878" s="150" t="n"/>
      <c r="AG878" s="147">
        <f>IF(OR(C878="",G878="",G878=0),"",IFERROR(INDEX(Lists!$K$2:$K$12,MATCH(C878,Lists!$I$2:$I$12,0)),"AUD"))</f>
        <v/>
      </c>
      <c r="AH878" s="147">
        <f>IF(OR(G878="",G878=0),"",IF(G878&lt;1,TEXT(G878*100,"0")&amp;IFERROR(INDEX(Lists!$U$2:$U$12,MATCH(C878,Lists!$I$2:$I$12,0)),"c"),IFERROR(INDEX(Lists!$L$2:$L$12,MATCH(C878,Lists!$I$2:$I$12,0)),"$")&amp;IF(G878=INT(G878),TEXT(G878,"0"),TEXT(G878,"0.00")))&amp;" "&amp;AG878)</f>
        <v/>
      </c>
      <c r="AI878" s="147">
        <f>IF(X878="","",X878*IFERROR(INDEX(Lists!$M$2:$M$12,MATCH(C878,Lists!$I$2:$I$12,0)),1)/Lists!$Q$2)</f>
        <v/>
      </c>
      <c r="AJ878" s="147">
        <f>IF(Y878="","",Y878*IFERROR(INDEX(Lists!$M$2:$M$12,MATCH(C878,Lists!$I$2:$I$12,0)),1)/Lists!$Q$2)</f>
        <v/>
      </c>
      <c r="AK878" s="105" t="n"/>
      <c r="AL878" s="105" t="n"/>
      <c r="AM878" s="105" t="n"/>
      <c r="AN878" s="105" t="n"/>
      <c r="AO878" s="106" t="n"/>
    </row>
    <row r="879" ht="18" customHeight="1" s="74">
      <c r="A879" s="147">
        <f>IF(OR(F879="",C879="",D879=""),"",IFERROR(INDEX(Lists!$J$2:$J$12,MATCH(C879,Lists!$I$2:$I$12,0)),"XX")&amp;"-"&amp;D879&amp;"-"&amp;TEXT(SUMPRODUCT(($C$2:C879=C879)*($D$2:D879=D879)),"0000"))</f>
        <v/>
      </c>
      <c r="B879" s="152" t="n"/>
      <c r="C879" s="152" t="n"/>
      <c r="D879" s="152" t="n"/>
      <c r="E879" s="150" t="n"/>
      <c r="F879" s="152" t="n"/>
      <c r="G879" s="152" t="n"/>
      <c r="H879" s="152" t="n"/>
      <c r="I879" s="152" t="n"/>
      <c r="J879" s="150" t="n"/>
      <c r="K879" s="150" t="n"/>
      <c r="L879" s="150" t="n"/>
      <c r="M879" s="152" t="n"/>
      <c r="N879" s="150" t="n"/>
      <c r="O879" s="150" t="n"/>
      <c r="P879" s="150" t="n"/>
      <c r="Q879" s="151" t="n"/>
      <c r="R879" s="150" t="n"/>
      <c r="S879" s="150" t="n"/>
      <c r="T879" s="150" t="n"/>
      <c r="U879" s="152" t="n"/>
      <c r="V879" s="150" t="n"/>
      <c r="W879" s="150" t="n"/>
      <c r="X879" s="150" t="n"/>
      <c r="Y879" s="150" t="n"/>
      <c r="Z879" s="150" t="n"/>
      <c r="AA879" s="150" t="n"/>
      <c r="AB879" s="150" t="n"/>
      <c r="AC879" s="150" t="n"/>
      <c r="AD879" s="150" t="n"/>
      <c r="AE879" s="150" t="n"/>
      <c r="AF879" s="150" t="n"/>
      <c r="AG879" s="147">
        <f>IF(OR(C879="",G879="",G879=0),"",IFERROR(INDEX(Lists!$K$2:$K$12,MATCH(C879,Lists!$I$2:$I$12,0)),"AUD"))</f>
        <v/>
      </c>
      <c r="AH879" s="147">
        <f>IF(OR(G879="",G879=0),"",IF(G879&lt;1,TEXT(G879*100,"0")&amp;IFERROR(INDEX(Lists!$U$2:$U$12,MATCH(C879,Lists!$I$2:$I$12,0)),"c"),IFERROR(INDEX(Lists!$L$2:$L$12,MATCH(C879,Lists!$I$2:$I$12,0)),"$")&amp;IF(G879=INT(G879),TEXT(G879,"0"),TEXT(G879,"0.00")))&amp;" "&amp;AG879)</f>
        <v/>
      </c>
      <c r="AI879" s="147">
        <f>IF(X879="","",X879*IFERROR(INDEX(Lists!$M$2:$M$12,MATCH(C879,Lists!$I$2:$I$12,0)),1)/Lists!$Q$2)</f>
        <v/>
      </c>
      <c r="AJ879" s="147">
        <f>IF(Y879="","",Y879*IFERROR(INDEX(Lists!$M$2:$M$12,MATCH(C879,Lists!$I$2:$I$12,0)),1)/Lists!$Q$2)</f>
        <v/>
      </c>
      <c r="AK879" s="105" t="n"/>
      <c r="AL879" s="105" t="n"/>
      <c r="AM879" s="105" t="n"/>
      <c r="AN879" s="105" t="n"/>
      <c r="AO879" s="106" t="n"/>
    </row>
    <row r="880" ht="18" customHeight="1" s="74">
      <c r="A880" s="147">
        <f>IF(OR(F880="",C880="",D880=""),"",IFERROR(INDEX(Lists!$J$2:$J$12,MATCH(C880,Lists!$I$2:$I$12,0)),"XX")&amp;"-"&amp;D880&amp;"-"&amp;TEXT(SUMPRODUCT(($C$2:C880=C880)*($D$2:D880=D880)),"0000"))</f>
        <v/>
      </c>
      <c r="B880" s="152" t="n"/>
      <c r="C880" s="152" t="n"/>
      <c r="D880" s="152" t="n"/>
      <c r="E880" s="150" t="n"/>
      <c r="F880" s="152" t="n"/>
      <c r="G880" s="152" t="n"/>
      <c r="H880" s="152" t="n"/>
      <c r="I880" s="152" t="n"/>
      <c r="J880" s="150" t="n"/>
      <c r="K880" s="150" t="n"/>
      <c r="L880" s="150" t="n"/>
      <c r="M880" s="152" t="n"/>
      <c r="N880" s="150" t="n"/>
      <c r="O880" s="150" t="n"/>
      <c r="P880" s="150" t="n"/>
      <c r="Q880" s="151" t="n"/>
      <c r="R880" s="150" t="n"/>
      <c r="S880" s="150" t="n"/>
      <c r="T880" s="150" t="n"/>
      <c r="U880" s="152" t="n"/>
      <c r="V880" s="150" t="n"/>
      <c r="W880" s="150" t="n"/>
      <c r="X880" s="150" t="n"/>
      <c r="Y880" s="150" t="n"/>
      <c r="Z880" s="150" t="n"/>
      <c r="AA880" s="150" t="n"/>
      <c r="AB880" s="150" t="n"/>
      <c r="AC880" s="150" t="n"/>
      <c r="AD880" s="150" t="n"/>
      <c r="AE880" s="150" t="n"/>
      <c r="AF880" s="150" t="n"/>
      <c r="AG880" s="147">
        <f>IF(OR(C880="",G880="",G880=0),"",IFERROR(INDEX(Lists!$K$2:$K$12,MATCH(C880,Lists!$I$2:$I$12,0)),"AUD"))</f>
        <v/>
      </c>
      <c r="AH880" s="147">
        <f>IF(OR(G880="",G880=0),"",IF(G880&lt;1,TEXT(G880*100,"0")&amp;IFERROR(INDEX(Lists!$U$2:$U$12,MATCH(C880,Lists!$I$2:$I$12,0)),"c"),IFERROR(INDEX(Lists!$L$2:$L$12,MATCH(C880,Lists!$I$2:$I$12,0)),"$")&amp;IF(G880=INT(G880),TEXT(G880,"0"),TEXT(G880,"0.00")))&amp;" "&amp;AG880)</f>
        <v/>
      </c>
      <c r="AI880" s="147">
        <f>IF(X880="","",X880*IFERROR(INDEX(Lists!$M$2:$M$12,MATCH(C880,Lists!$I$2:$I$12,0)),1)/Lists!$Q$2)</f>
        <v/>
      </c>
      <c r="AJ880" s="147">
        <f>IF(Y880="","",Y880*IFERROR(INDEX(Lists!$M$2:$M$12,MATCH(C880,Lists!$I$2:$I$12,0)),1)/Lists!$Q$2)</f>
        <v/>
      </c>
      <c r="AK880" s="105" t="n"/>
      <c r="AL880" s="105" t="n"/>
      <c r="AM880" s="105" t="n"/>
      <c r="AN880" s="105" t="n"/>
      <c r="AO880" s="106" t="n"/>
    </row>
    <row r="881" ht="18" customHeight="1" s="74">
      <c r="A881" s="147">
        <f>IF(OR(F881="",C881="",D881=""),"",IFERROR(INDEX(Lists!$J$2:$J$12,MATCH(C881,Lists!$I$2:$I$12,0)),"XX")&amp;"-"&amp;D881&amp;"-"&amp;TEXT(SUMPRODUCT(($C$2:C881=C881)*($D$2:D881=D881)),"0000"))</f>
        <v/>
      </c>
      <c r="B881" s="152" t="n"/>
      <c r="C881" s="152" t="n"/>
      <c r="D881" s="152" t="n"/>
      <c r="E881" s="150" t="n"/>
      <c r="F881" s="152" t="n"/>
      <c r="G881" s="152" t="n"/>
      <c r="H881" s="152" t="n"/>
      <c r="I881" s="152" t="n"/>
      <c r="J881" s="150" t="n"/>
      <c r="K881" s="150" t="n"/>
      <c r="L881" s="150" t="n"/>
      <c r="M881" s="152" t="n"/>
      <c r="N881" s="150" t="n"/>
      <c r="O881" s="150" t="n"/>
      <c r="P881" s="150" t="n"/>
      <c r="Q881" s="151" t="n"/>
      <c r="R881" s="150" t="n"/>
      <c r="S881" s="150" t="n"/>
      <c r="T881" s="150" t="n"/>
      <c r="U881" s="152" t="n"/>
      <c r="V881" s="150" t="n"/>
      <c r="W881" s="150" t="n"/>
      <c r="X881" s="150" t="n"/>
      <c r="Y881" s="150" t="n"/>
      <c r="Z881" s="150" t="n"/>
      <c r="AA881" s="150" t="n"/>
      <c r="AB881" s="150" t="n"/>
      <c r="AC881" s="150" t="n"/>
      <c r="AD881" s="150" t="n"/>
      <c r="AE881" s="150" t="n"/>
      <c r="AF881" s="150" t="n"/>
      <c r="AG881" s="147">
        <f>IF(OR(C881="",G881="",G881=0),"",IFERROR(INDEX(Lists!$K$2:$K$12,MATCH(C881,Lists!$I$2:$I$12,0)),"AUD"))</f>
        <v/>
      </c>
      <c r="AH881" s="147">
        <f>IF(OR(G881="",G881=0),"",IF(G881&lt;1,TEXT(G881*100,"0")&amp;IFERROR(INDEX(Lists!$U$2:$U$12,MATCH(C881,Lists!$I$2:$I$12,0)),"c"),IFERROR(INDEX(Lists!$L$2:$L$12,MATCH(C881,Lists!$I$2:$I$12,0)),"$")&amp;IF(G881=INT(G881),TEXT(G881,"0"),TEXT(G881,"0.00")))&amp;" "&amp;AG881)</f>
        <v/>
      </c>
      <c r="AI881" s="147">
        <f>IF(X881="","",X881*IFERROR(INDEX(Lists!$M$2:$M$12,MATCH(C881,Lists!$I$2:$I$12,0)),1)/Lists!$Q$2)</f>
        <v/>
      </c>
      <c r="AJ881" s="147">
        <f>IF(Y881="","",Y881*IFERROR(INDEX(Lists!$M$2:$M$12,MATCH(C881,Lists!$I$2:$I$12,0)),1)/Lists!$Q$2)</f>
        <v/>
      </c>
      <c r="AK881" s="105" t="n"/>
      <c r="AL881" s="105" t="n"/>
      <c r="AM881" s="105" t="n"/>
      <c r="AN881" s="105" t="n"/>
      <c r="AO881" s="106" t="n"/>
    </row>
    <row r="882" ht="18" customHeight="1" s="74">
      <c r="A882" s="147">
        <f>IF(OR(F882="",C882="",D882=""),"",IFERROR(INDEX(Lists!$J$2:$J$12,MATCH(C882,Lists!$I$2:$I$12,0)),"XX")&amp;"-"&amp;D882&amp;"-"&amp;TEXT(SUMPRODUCT(($C$2:C882=C882)*($D$2:D882=D882)),"0000"))</f>
        <v/>
      </c>
      <c r="B882" s="152" t="n"/>
      <c r="C882" s="152" t="n"/>
      <c r="D882" s="152" t="n"/>
      <c r="E882" s="150" t="n"/>
      <c r="F882" s="152" t="n"/>
      <c r="G882" s="152" t="n"/>
      <c r="H882" s="152" t="n"/>
      <c r="I882" s="152" t="n"/>
      <c r="J882" s="150" t="n"/>
      <c r="K882" s="150" t="n"/>
      <c r="L882" s="150" t="n"/>
      <c r="M882" s="152" t="n"/>
      <c r="N882" s="150" t="n"/>
      <c r="O882" s="150" t="n"/>
      <c r="P882" s="150" t="n"/>
      <c r="Q882" s="151" t="n"/>
      <c r="R882" s="150" t="n"/>
      <c r="S882" s="150" t="n"/>
      <c r="T882" s="150" t="n"/>
      <c r="U882" s="152" t="n"/>
      <c r="V882" s="150" t="n"/>
      <c r="W882" s="150" t="n"/>
      <c r="X882" s="150" t="n"/>
      <c r="Y882" s="150" t="n"/>
      <c r="Z882" s="150" t="n"/>
      <c r="AA882" s="150" t="n"/>
      <c r="AB882" s="150" t="n"/>
      <c r="AC882" s="150" t="n"/>
      <c r="AD882" s="150" t="n"/>
      <c r="AE882" s="150" t="n"/>
      <c r="AF882" s="150" t="n"/>
      <c r="AG882" s="147">
        <f>IF(OR(C882="",G882="",G882=0),"",IFERROR(INDEX(Lists!$K$2:$K$12,MATCH(C882,Lists!$I$2:$I$12,0)),"AUD"))</f>
        <v/>
      </c>
      <c r="AH882" s="147">
        <f>IF(OR(G882="",G882=0),"",IF(G882&lt;1,TEXT(G882*100,"0")&amp;IFERROR(INDEX(Lists!$U$2:$U$12,MATCH(C882,Lists!$I$2:$I$12,0)),"c"),IFERROR(INDEX(Lists!$L$2:$L$12,MATCH(C882,Lists!$I$2:$I$12,0)),"$")&amp;IF(G882=INT(G882),TEXT(G882,"0"),TEXT(G882,"0.00")))&amp;" "&amp;AG882)</f>
        <v/>
      </c>
      <c r="AI882" s="147">
        <f>IF(X882="","",X882*IFERROR(INDEX(Lists!$M$2:$M$12,MATCH(C882,Lists!$I$2:$I$12,0)),1)/Lists!$Q$2)</f>
        <v/>
      </c>
      <c r="AJ882" s="147">
        <f>IF(Y882="","",Y882*IFERROR(INDEX(Lists!$M$2:$M$12,MATCH(C882,Lists!$I$2:$I$12,0)),1)/Lists!$Q$2)</f>
        <v/>
      </c>
      <c r="AK882" s="105" t="n"/>
      <c r="AL882" s="105" t="n"/>
      <c r="AM882" s="105" t="n"/>
      <c r="AN882" s="105" t="n"/>
      <c r="AO882" s="106" t="n"/>
    </row>
    <row r="883" ht="18" customHeight="1" s="74">
      <c r="A883" s="147">
        <f>IF(OR(F883="",C883="",D883=""),"",IFERROR(INDEX(Lists!$J$2:$J$12,MATCH(C883,Lists!$I$2:$I$12,0)),"XX")&amp;"-"&amp;D883&amp;"-"&amp;TEXT(SUMPRODUCT(($C$2:C883=C883)*($D$2:D883=D883)),"0000"))</f>
        <v/>
      </c>
      <c r="B883" s="152" t="n"/>
      <c r="C883" s="152" t="n"/>
      <c r="D883" s="152" t="n"/>
      <c r="E883" s="150" t="n"/>
      <c r="F883" s="152" t="n"/>
      <c r="G883" s="152" t="n"/>
      <c r="H883" s="152" t="n"/>
      <c r="I883" s="152" t="n"/>
      <c r="J883" s="150" t="n"/>
      <c r="K883" s="150" t="n"/>
      <c r="L883" s="150" t="n"/>
      <c r="M883" s="152" t="n"/>
      <c r="N883" s="150" t="n"/>
      <c r="O883" s="150" t="n"/>
      <c r="P883" s="150" t="n"/>
      <c r="Q883" s="151" t="n"/>
      <c r="R883" s="150" t="n"/>
      <c r="S883" s="150" t="n"/>
      <c r="T883" s="150" t="n"/>
      <c r="U883" s="152" t="n"/>
      <c r="V883" s="150" t="n"/>
      <c r="W883" s="150" t="n"/>
      <c r="X883" s="150" t="n"/>
      <c r="Y883" s="150" t="n"/>
      <c r="Z883" s="150" t="n"/>
      <c r="AA883" s="150" t="n"/>
      <c r="AB883" s="150" t="n"/>
      <c r="AC883" s="150" t="n"/>
      <c r="AD883" s="150" t="n"/>
      <c r="AE883" s="150" t="n"/>
      <c r="AF883" s="150" t="n"/>
      <c r="AG883" s="147">
        <f>IF(OR(C883="",G883="",G883=0),"",IFERROR(INDEX(Lists!$K$2:$K$12,MATCH(C883,Lists!$I$2:$I$12,0)),"AUD"))</f>
        <v/>
      </c>
      <c r="AH883" s="147">
        <f>IF(OR(G883="",G883=0),"",IF(G883&lt;1,TEXT(G883*100,"0")&amp;IFERROR(INDEX(Lists!$U$2:$U$12,MATCH(C883,Lists!$I$2:$I$12,0)),"c"),IFERROR(INDEX(Lists!$L$2:$L$12,MATCH(C883,Lists!$I$2:$I$12,0)),"$")&amp;IF(G883=INT(G883),TEXT(G883,"0"),TEXT(G883,"0.00")))&amp;" "&amp;AG883)</f>
        <v/>
      </c>
      <c r="AI883" s="147">
        <f>IF(X883="","",X883*IFERROR(INDEX(Lists!$M$2:$M$12,MATCH(C883,Lists!$I$2:$I$12,0)),1)/Lists!$Q$2)</f>
        <v/>
      </c>
      <c r="AJ883" s="147">
        <f>IF(Y883="","",Y883*IFERROR(INDEX(Lists!$M$2:$M$12,MATCH(C883,Lists!$I$2:$I$12,0)),1)/Lists!$Q$2)</f>
        <v/>
      </c>
      <c r="AK883" s="105" t="n"/>
      <c r="AL883" s="105" t="n"/>
      <c r="AM883" s="105" t="n"/>
      <c r="AN883" s="105" t="n"/>
      <c r="AO883" s="106" t="n"/>
    </row>
    <row r="884" ht="18" customHeight="1" s="74">
      <c r="A884" s="147">
        <f>IF(OR(F884="",C884="",D884=""),"",IFERROR(INDEX(Lists!$J$2:$J$12,MATCH(C884,Lists!$I$2:$I$12,0)),"XX")&amp;"-"&amp;D884&amp;"-"&amp;TEXT(SUMPRODUCT(($C$2:C884=C884)*($D$2:D884=D884)),"0000"))</f>
        <v/>
      </c>
      <c r="B884" s="152" t="n"/>
      <c r="C884" s="152" t="n"/>
      <c r="D884" s="152" t="n"/>
      <c r="E884" s="150" t="n"/>
      <c r="F884" s="152" t="n"/>
      <c r="G884" s="152" t="n"/>
      <c r="H884" s="152" t="n"/>
      <c r="I884" s="152" t="n"/>
      <c r="J884" s="150" t="n"/>
      <c r="K884" s="150" t="n"/>
      <c r="L884" s="150" t="n"/>
      <c r="M884" s="152" t="n"/>
      <c r="N884" s="150" t="n"/>
      <c r="O884" s="150" t="n"/>
      <c r="P884" s="150" t="n"/>
      <c r="Q884" s="151" t="n"/>
      <c r="R884" s="150" t="n"/>
      <c r="S884" s="150" t="n"/>
      <c r="T884" s="150" t="n"/>
      <c r="U884" s="152" t="n"/>
      <c r="V884" s="150" t="n"/>
      <c r="W884" s="150" t="n"/>
      <c r="X884" s="150" t="n"/>
      <c r="Y884" s="150" t="n"/>
      <c r="Z884" s="150" t="n"/>
      <c r="AA884" s="150" t="n"/>
      <c r="AB884" s="150" t="n"/>
      <c r="AC884" s="150" t="n"/>
      <c r="AD884" s="150" t="n"/>
      <c r="AE884" s="150" t="n"/>
      <c r="AF884" s="150" t="n"/>
      <c r="AG884" s="147">
        <f>IF(OR(C884="",G884="",G884=0),"",IFERROR(INDEX(Lists!$K$2:$K$12,MATCH(C884,Lists!$I$2:$I$12,0)),"AUD"))</f>
        <v/>
      </c>
      <c r="AH884" s="147">
        <f>IF(OR(G884="",G884=0),"",IF(G884&lt;1,TEXT(G884*100,"0")&amp;IFERROR(INDEX(Lists!$U$2:$U$12,MATCH(C884,Lists!$I$2:$I$12,0)),"c"),IFERROR(INDEX(Lists!$L$2:$L$12,MATCH(C884,Lists!$I$2:$I$12,0)),"$")&amp;IF(G884=INT(G884),TEXT(G884,"0"),TEXT(G884,"0.00")))&amp;" "&amp;AG884)</f>
        <v/>
      </c>
      <c r="AI884" s="147">
        <f>IF(X884="","",X884*IFERROR(INDEX(Lists!$M$2:$M$12,MATCH(C884,Lists!$I$2:$I$12,0)),1)/Lists!$Q$2)</f>
        <v/>
      </c>
      <c r="AJ884" s="147">
        <f>IF(Y884="","",Y884*IFERROR(INDEX(Lists!$M$2:$M$12,MATCH(C884,Lists!$I$2:$I$12,0)),1)/Lists!$Q$2)</f>
        <v/>
      </c>
      <c r="AK884" s="105" t="n"/>
      <c r="AL884" s="105" t="n"/>
      <c r="AM884" s="105" t="n"/>
      <c r="AN884" s="105" t="n"/>
      <c r="AO884" s="106" t="n"/>
    </row>
    <row r="885" ht="18" customHeight="1" s="74">
      <c r="A885" s="147">
        <f>IF(OR(F885="",C885="",D885=""),"",IFERROR(INDEX(Lists!$J$2:$J$12,MATCH(C885,Lists!$I$2:$I$12,0)),"XX")&amp;"-"&amp;D885&amp;"-"&amp;TEXT(SUMPRODUCT(($C$2:C885=C885)*($D$2:D885=D885)),"0000"))</f>
        <v/>
      </c>
      <c r="B885" s="152" t="n"/>
      <c r="C885" s="152" t="n"/>
      <c r="D885" s="152" t="n"/>
      <c r="E885" s="150" t="n"/>
      <c r="F885" s="152" t="n"/>
      <c r="G885" s="152" t="n"/>
      <c r="H885" s="152" t="n"/>
      <c r="I885" s="152" t="n"/>
      <c r="J885" s="150" t="n"/>
      <c r="K885" s="150" t="n"/>
      <c r="L885" s="150" t="n"/>
      <c r="M885" s="152" t="n"/>
      <c r="N885" s="150" t="n"/>
      <c r="O885" s="150" t="n"/>
      <c r="P885" s="150" t="n"/>
      <c r="Q885" s="151" t="n"/>
      <c r="R885" s="150" t="n"/>
      <c r="S885" s="150" t="n"/>
      <c r="T885" s="150" t="n"/>
      <c r="U885" s="152" t="n"/>
      <c r="V885" s="150" t="n"/>
      <c r="W885" s="150" t="n"/>
      <c r="X885" s="150" t="n"/>
      <c r="Y885" s="150" t="n"/>
      <c r="Z885" s="150" t="n"/>
      <c r="AA885" s="150" t="n"/>
      <c r="AB885" s="150" t="n"/>
      <c r="AC885" s="150" t="n"/>
      <c r="AD885" s="150" t="n"/>
      <c r="AE885" s="150" t="n"/>
      <c r="AF885" s="150" t="n"/>
      <c r="AG885" s="147">
        <f>IF(OR(C885="",G885="",G885=0),"",IFERROR(INDEX(Lists!$K$2:$K$12,MATCH(C885,Lists!$I$2:$I$12,0)),"AUD"))</f>
        <v/>
      </c>
      <c r="AH885" s="147">
        <f>IF(OR(G885="",G885=0),"",IF(G885&lt;1,TEXT(G885*100,"0")&amp;IFERROR(INDEX(Lists!$U$2:$U$12,MATCH(C885,Lists!$I$2:$I$12,0)),"c"),IFERROR(INDEX(Lists!$L$2:$L$12,MATCH(C885,Lists!$I$2:$I$12,0)),"$")&amp;IF(G885=INT(G885),TEXT(G885,"0"),TEXT(G885,"0.00")))&amp;" "&amp;AG885)</f>
        <v/>
      </c>
      <c r="AI885" s="147">
        <f>IF(X885="","",X885*IFERROR(INDEX(Lists!$M$2:$M$12,MATCH(C885,Lists!$I$2:$I$12,0)),1)/Lists!$Q$2)</f>
        <v/>
      </c>
      <c r="AJ885" s="147">
        <f>IF(Y885="","",Y885*IFERROR(INDEX(Lists!$M$2:$M$12,MATCH(C885,Lists!$I$2:$I$12,0)),1)/Lists!$Q$2)</f>
        <v/>
      </c>
      <c r="AK885" s="105" t="n"/>
      <c r="AL885" s="105" t="n"/>
      <c r="AM885" s="105" t="n"/>
      <c r="AN885" s="105" t="n"/>
      <c r="AO885" s="106" t="n"/>
    </row>
    <row r="886" ht="18" customHeight="1" s="74">
      <c r="A886" s="147">
        <f>IF(OR(F886="",C886="",D886=""),"",IFERROR(INDEX(Lists!$J$2:$J$12,MATCH(C886,Lists!$I$2:$I$12,0)),"XX")&amp;"-"&amp;D886&amp;"-"&amp;TEXT(SUMPRODUCT(($C$2:C886=C886)*($D$2:D886=D886)),"0000"))</f>
        <v/>
      </c>
      <c r="B886" s="152" t="n"/>
      <c r="C886" s="152" t="n"/>
      <c r="D886" s="152" t="n"/>
      <c r="E886" s="150" t="n"/>
      <c r="F886" s="152" t="n"/>
      <c r="G886" s="152" t="n"/>
      <c r="H886" s="152" t="n"/>
      <c r="I886" s="152" t="n"/>
      <c r="J886" s="150" t="n"/>
      <c r="K886" s="150" t="n"/>
      <c r="L886" s="150" t="n"/>
      <c r="M886" s="152" t="n"/>
      <c r="N886" s="150" t="n"/>
      <c r="O886" s="150" t="n"/>
      <c r="P886" s="150" t="n"/>
      <c r="Q886" s="151" t="n"/>
      <c r="R886" s="150" t="n"/>
      <c r="S886" s="150" t="n"/>
      <c r="T886" s="150" t="n"/>
      <c r="U886" s="152" t="n"/>
      <c r="V886" s="150" t="n"/>
      <c r="W886" s="150" t="n"/>
      <c r="X886" s="150" t="n"/>
      <c r="Y886" s="150" t="n"/>
      <c r="Z886" s="150" t="n"/>
      <c r="AA886" s="150" t="n"/>
      <c r="AB886" s="150" t="n"/>
      <c r="AC886" s="150" t="n"/>
      <c r="AD886" s="150" t="n"/>
      <c r="AE886" s="150" t="n"/>
      <c r="AF886" s="150" t="n"/>
      <c r="AG886" s="147">
        <f>IF(OR(C886="",G886="",G886=0),"",IFERROR(INDEX(Lists!$K$2:$K$12,MATCH(C886,Lists!$I$2:$I$12,0)),"AUD"))</f>
        <v/>
      </c>
      <c r="AH886" s="147">
        <f>IF(OR(G886="",G886=0),"",IF(G886&lt;1,TEXT(G886*100,"0")&amp;IFERROR(INDEX(Lists!$U$2:$U$12,MATCH(C886,Lists!$I$2:$I$12,0)),"c"),IFERROR(INDEX(Lists!$L$2:$L$12,MATCH(C886,Lists!$I$2:$I$12,0)),"$")&amp;IF(G886=INT(G886),TEXT(G886,"0"),TEXT(G886,"0.00")))&amp;" "&amp;AG886)</f>
        <v/>
      </c>
      <c r="AI886" s="147">
        <f>IF(X886="","",X886*IFERROR(INDEX(Lists!$M$2:$M$12,MATCH(C886,Lists!$I$2:$I$12,0)),1)/Lists!$Q$2)</f>
        <v/>
      </c>
      <c r="AJ886" s="147">
        <f>IF(Y886="","",Y886*IFERROR(INDEX(Lists!$M$2:$M$12,MATCH(C886,Lists!$I$2:$I$12,0)),1)/Lists!$Q$2)</f>
        <v/>
      </c>
      <c r="AK886" s="105" t="n"/>
      <c r="AL886" s="105" t="n"/>
      <c r="AM886" s="105" t="n"/>
      <c r="AN886" s="105" t="n"/>
      <c r="AO886" s="106" t="n"/>
    </row>
    <row r="887" ht="18" customHeight="1" s="74">
      <c r="A887" s="147">
        <f>IF(OR(F887="",C887="",D887=""),"",IFERROR(INDEX(Lists!$J$2:$J$12,MATCH(C887,Lists!$I$2:$I$12,0)),"XX")&amp;"-"&amp;D887&amp;"-"&amp;TEXT(SUMPRODUCT(($C$2:C887=C887)*($D$2:D887=D887)),"0000"))</f>
        <v/>
      </c>
      <c r="B887" s="152" t="n"/>
      <c r="C887" s="152" t="n"/>
      <c r="D887" s="152" t="n"/>
      <c r="E887" s="150" t="n"/>
      <c r="F887" s="152" t="n"/>
      <c r="G887" s="152" t="n"/>
      <c r="H887" s="152" t="n"/>
      <c r="I887" s="152" t="n"/>
      <c r="J887" s="150" t="n"/>
      <c r="K887" s="150" t="n"/>
      <c r="L887" s="150" t="n"/>
      <c r="M887" s="152" t="n"/>
      <c r="N887" s="150" t="n"/>
      <c r="O887" s="150" t="n"/>
      <c r="P887" s="150" t="n"/>
      <c r="Q887" s="151" t="n"/>
      <c r="R887" s="150" t="n"/>
      <c r="S887" s="150" t="n"/>
      <c r="T887" s="150" t="n"/>
      <c r="U887" s="152" t="n"/>
      <c r="V887" s="150" t="n"/>
      <c r="W887" s="150" t="n"/>
      <c r="X887" s="150" t="n"/>
      <c r="Y887" s="150" t="n"/>
      <c r="Z887" s="150" t="n"/>
      <c r="AA887" s="150" t="n"/>
      <c r="AB887" s="150" t="n"/>
      <c r="AC887" s="150" t="n"/>
      <c r="AD887" s="150" t="n"/>
      <c r="AE887" s="150" t="n"/>
      <c r="AF887" s="150" t="n"/>
      <c r="AG887" s="147">
        <f>IF(OR(C887="",G887="",G887=0),"",IFERROR(INDEX(Lists!$K$2:$K$12,MATCH(C887,Lists!$I$2:$I$12,0)),"AUD"))</f>
        <v/>
      </c>
      <c r="AH887" s="147">
        <f>IF(OR(G887="",G887=0),"",IF(G887&lt;1,TEXT(G887*100,"0")&amp;IFERROR(INDEX(Lists!$U$2:$U$12,MATCH(C887,Lists!$I$2:$I$12,0)),"c"),IFERROR(INDEX(Lists!$L$2:$L$12,MATCH(C887,Lists!$I$2:$I$12,0)),"$")&amp;IF(G887=INT(G887),TEXT(G887,"0"),TEXT(G887,"0.00")))&amp;" "&amp;AG887)</f>
        <v/>
      </c>
      <c r="AI887" s="147">
        <f>IF(X887="","",X887*IFERROR(INDEX(Lists!$M$2:$M$12,MATCH(C887,Lists!$I$2:$I$12,0)),1)/Lists!$Q$2)</f>
        <v/>
      </c>
      <c r="AJ887" s="147">
        <f>IF(Y887="","",Y887*IFERROR(INDEX(Lists!$M$2:$M$12,MATCH(C887,Lists!$I$2:$I$12,0)),1)/Lists!$Q$2)</f>
        <v/>
      </c>
      <c r="AK887" s="105" t="n"/>
      <c r="AL887" s="105" t="n"/>
      <c r="AM887" s="105" t="n"/>
      <c r="AN887" s="105" t="n"/>
      <c r="AO887" s="106" t="n"/>
    </row>
    <row r="888" ht="18" customHeight="1" s="74">
      <c r="A888" s="147">
        <f>IF(OR(F888="",C888="",D888=""),"",IFERROR(INDEX(Lists!$J$2:$J$12,MATCH(C888,Lists!$I$2:$I$12,0)),"XX")&amp;"-"&amp;D888&amp;"-"&amp;TEXT(SUMPRODUCT(($C$2:C888=C888)*($D$2:D888=D888)),"0000"))</f>
        <v/>
      </c>
      <c r="B888" s="152" t="n"/>
      <c r="C888" s="152" t="n"/>
      <c r="D888" s="152" t="n"/>
      <c r="E888" s="150" t="n"/>
      <c r="F888" s="152" t="n"/>
      <c r="G888" s="152" t="n"/>
      <c r="H888" s="152" t="n"/>
      <c r="I888" s="152" t="n"/>
      <c r="J888" s="150" t="n"/>
      <c r="K888" s="150" t="n"/>
      <c r="L888" s="150" t="n"/>
      <c r="M888" s="152" t="n"/>
      <c r="N888" s="150" t="n"/>
      <c r="O888" s="150" t="n"/>
      <c r="P888" s="150" t="n"/>
      <c r="Q888" s="151" t="n"/>
      <c r="R888" s="150" t="n"/>
      <c r="S888" s="150" t="n"/>
      <c r="T888" s="150" t="n"/>
      <c r="U888" s="152" t="n"/>
      <c r="V888" s="150" t="n"/>
      <c r="W888" s="150" t="n"/>
      <c r="X888" s="150" t="n"/>
      <c r="Y888" s="150" t="n"/>
      <c r="Z888" s="150" t="n"/>
      <c r="AA888" s="150" t="n"/>
      <c r="AB888" s="150" t="n"/>
      <c r="AC888" s="150" t="n"/>
      <c r="AD888" s="150" t="n"/>
      <c r="AE888" s="150" t="n"/>
      <c r="AF888" s="150" t="n"/>
      <c r="AG888" s="147">
        <f>IF(OR(C888="",G888="",G888=0),"",IFERROR(INDEX(Lists!$K$2:$K$12,MATCH(C888,Lists!$I$2:$I$12,0)),"AUD"))</f>
        <v/>
      </c>
      <c r="AH888" s="147">
        <f>IF(OR(G888="",G888=0),"",IF(G888&lt;1,TEXT(G888*100,"0")&amp;IFERROR(INDEX(Lists!$U$2:$U$12,MATCH(C888,Lists!$I$2:$I$12,0)),"c"),IFERROR(INDEX(Lists!$L$2:$L$12,MATCH(C888,Lists!$I$2:$I$12,0)),"$")&amp;IF(G888=INT(G888),TEXT(G888,"0"),TEXT(G888,"0.00")))&amp;" "&amp;AG888)</f>
        <v/>
      </c>
      <c r="AI888" s="147">
        <f>IF(X888="","",X888*IFERROR(INDEX(Lists!$M$2:$M$12,MATCH(C888,Lists!$I$2:$I$12,0)),1)/Lists!$Q$2)</f>
        <v/>
      </c>
      <c r="AJ888" s="147">
        <f>IF(Y888="","",Y888*IFERROR(INDEX(Lists!$M$2:$M$12,MATCH(C888,Lists!$I$2:$I$12,0)),1)/Lists!$Q$2)</f>
        <v/>
      </c>
      <c r="AK888" s="105" t="n"/>
      <c r="AL888" s="105" t="n"/>
      <c r="AM888" s="105" t="n"/>
      <c r="AN888" s="105" t="n"/>
      <c r="AO888" s="106" t="n"/>
    </row>
    <row r="889" ht="18" customHeight="1" s="74">
      <c r="A889" s="147">
        <f>IF(OR(F889="",C889="",D889=""),"",IFERROR(INDEX(Lists!$J$2:$J$12,MATCH(C889,Lists!$I$2:$I$12,0)),"XX")&amp;"-"&amp;D889&amp;"-"&amp;TEXT(SUMPRODUCT(($C$2:C889=C889)*($D$2:D889=D889)),"0000"))</f>
        <v/>
      </c>
      <c r="B889" s="152" t="n"/>
      <c r="C889" s="152" t="n"/>
      <c r="D889" s="152" t="n"/>
      <c r="E889" s="150" t="n"/>
      <c r="F889" s="152" t="n"/>
      <c r="G889" s="152" t="n"/>
      <c r="H889" s="152" t="n"/>
      <c r="I889" s="152" t="n"/>
      <c r="J889" s="150" t="n"/>
      <c r="K889" s="150" t="n"/>
      <c r="L889" s="150" t="n"/>
      <c r="M889" s="152" t="n"/>
      <c r="N889" s="150" t="n"/>
      <c r="O889" s="150" t="n"/>
      <c r="P889" s="150" t="n"/>
      <c r="Q889" s="151" t="n"/>
      <c r="R889" s="150" t="n"/>
      <c r="S889" s="150" t="n"/>
      <c r="T889" s="150" t="n"/>
      <c r="U889" s="152" t="n"/>
      <c r="V889" s="150" t="n"/>
      <c r="W889" s="150" t="n"/>
      <c r="X889" s="150" t="n"/>
      <c r="Y889" s="150" t="n"/>
      <c r="Z889" s="150" t="n"/>
      <c r="AA889" s="150" t="n"/>
      <c r="AB889" s="150" t="n"/>
      <c r="AC889" s="150" t="n"/>
      <c r="AD889" s="150" t="n"/>
      <c r="AE889" s="150" t="n"/>
      <c r="AF889" s="150" t="n"/>
      <c r="AG889" s="147">
        <f>IF(OR(C889="",G889="",G889=0),"",IFERROR(INDEX(Lists!$K$2:$K$12,MATCH(C889,Lists!$I$2:$I$12,0)),"AUD"))</f>
        <v/>
      </c>
      <c r="AH889" s="147">
        <f>IF(OR(G889="",G889=0),"",IF(G889&lt;1,TEXT(G889*100,"0")&amp;IFERROR(INDEX(Lists!$U$2:$U$12,MATCH(C889,Lists!$I$2:$I$12,0)),"c"),IFERROR(INDEX(Lists!$L$2:$L$12,MATCH(C889,Lists!$I$2:$I$12,0)),"$")&amp;IF(G889=INT(G889),TEXT(G889,"0"),TEXT(G889,"0.00")))&amp;" "&amp;AG889)</f>
        <v/>
      </c>
      <c r="AI889" s="147">
        <f>IF(X889="","",X889*IFERROR(INDEX(Lists!$M$2:$M$12,MATCH(C889,Lists!$I$2:$I$12,0)),1)/Lists!$Q$2)</f>
        <v/>
      </c>
      <c r="AJ889" s="147">
        <f>IF(Y889="","",Y889*IFERROR(INDEX(Lists!$M$2:$M$12,MATCH(C889,Lists!$I$2:$I$12,0)),1)/Lists!$Q$2)</f>
        <v/>
      </c>
      <c r="AK889" s="105" t="n"/>
      <c r="AL889" s="105" t="n"/>
      <c r="AM889" s="105" t="n"/>
      <c r="AN889" s="105" t="n"/>
      <c r="AO889" s="106" t="n"/>
    </row>
    <row r="890" ht="18" customHeight="1" s="74">
      <c r="A890" s="147">
        <f>IF(OR(F890="",C890="",D890=""),"",IFERROR(INDEX(Lists!$J$2:$J$12,MATCH(C890,Lists!$I$2:$I$12,0)),"XX")&amp;"-"&amp;D890&amp;"-"&amp;TEXT(SUMPRODUCT(($C$2:C890=C890)*($D$2:D890=D890)),"0000"))</f>
        <v/>
      </c>
      <c r="B890" s="152" t="n"/>
      <c r="C890" s="152" t="n"/>
      <c r="D890" s="152" t="n"/>
      <c r="E890" s="150" t="n"/>
      <c r="F890" s="152" t="n"/>
      <c r="G890" s="152" t="n"/>
      <c r="H890" s="152" t="n"/>
      <c r="I890" s="152" t="n"/>
      <c r="J890" s="150" t="n"/>
      <c r="K890" s="150" t="n"/>
      <c r="L890" s="150" t="n"/>
      <c r="M890" s="152" t="n"/>
      <c r="N890" s="150" t="n"/>
      <c r="O890" s="150" t="n"/>
      <c r="P890" s="150" t="n"/>
      <c r="Q890" s="151" t="n"/>
      <c r="R890" s="150" t="n"/>
      <c r="S890" s="150" t="n"/>
      <c r="T890" s="150" t="n"/>
      <c r="U890" s="152" t="n"/>
      <c r="V890" s="150" t="n"/>
      <c r="W890" s="150" t="n"/>
      <c r="X890" s="150" t="n"/>
      <c r="Y890" s="150" t="n"/>
      <c r="Z890" s="150" t="n"/>
      <c r="AA890" s="150" t="n"/>
      <c r="AB890" s="150" t="n"/>
      <c r="AC890" s="150" t="n"/>
      <c r="AD890" s="150" t="n"/>
      <c r="AE890" s="150" t="n"/>
      <c r="AF890" s="150" t="n"/>
      <c r="AG890" s="147">
        <f>IF(OR(C890="",G890="",G890=0),"",IFERROR(INDEX(Lists!$K$2:$K$12,MATCH(C890,Lists!$I$2:$I$12,0)),"AUD"))</f>
        <v/>
      </c>
      <c r="AH890" s="147">
        <f>IF(OR(G890="",G890=0),"",IF(G890&lt;1,TEXT(G890*100,"0")&amp;IFERROR(INDEX(Lists!$U$2:$U$12,MATCH(C890,Lists!$I$2:$I$12,0)),"c"),IFERROR(INDEX(Lists!$L$2:$L$12,MATCH(C890,Lists!$I$2:$I$12,0)),"$")&amp;IF(G890=INT(G890),TEXT(G890,"0"),TEXT(G890,"0.00")))&amp;" "&amp;AG890)</f>
        <v/>
      </c>
      <c r="AI890" s="147">
        <f>IF(X890="","",X890*IFERROR(INDEX(Lists!$M$2:$M$12,MATCH(C890,Lists!$I$2:$I$12,0)),1)/Lists!$Q$2)</f>
        <v/>
      </c>
      <c r="AJ890" s="147">
        <f>IF(Y890="","",Y890*IFERROR(INDEX(Lists!$M$2:$M$12,MATCH(C890,Lists!$I$2:$I$12,0)),1)/Lists!$Q$2)</f>
        <v/>
      </c>
      <c r="AK890" s="105" t="n"/>
      <c r="AL890" s="105" t="n"/>
      <c r="AM890" s="105" t="n"/>
      <c r="AN890" s="105" t="n"/>
      <c r="AO890" s="106" t="n"/>
    </row>
    <row r="891" ht="18" customHeight="1" s="74">
      <c r="A891" s="147">
        <f>IF(OR(F891="",C891="",D891=""),"",IFERROR(INDEX(Lists!$J$2:$J$12,MATCH(C891,Lists!$I$2:$I$12,0)),"XX")&amp;"-"&amp;D891&amp;"-"&amp;TEXT(SUMPRODUCT(($C$2:C891=C891)*($D$2:D891=D891)),"0000"))</f>
        <v/>
      </c>
      <c r="B891" s="152" t="n"/>
      <c r="C891" s="152" t="n"/>
      <c r="D891" s="152" t="n"/>
      <c r="E891" s="150" t="n"/>
      <c r="F891" s="152" t="n"/>
      <c r="G891" s="152" t="n"/>
      <c r="H891" s="152" t="n"/>
      <c r="I891" s="152" t="n"/>
      <c r="J891" s="150" t="n"/>
      <c r="K891" s="150" t="n"/>
      <c r="L891" s="150" t="n"/>
      <c r="M891" s="152" t="n"/>
      <c r="N891" s="150" t="n"/>
      <c r="O891" s="150" t="n"/>
      <c r="P891" s="150" t="n"/>
      <c r="Q891" s="151" t="n"/>
      <c r="R891" s="150" t="n"/>
      <c r="S891" s="150" t="n"/>
      <c r="T891" s="150" t="n"/>
      <c r="U891" s="152" t="n"/>
      <c r="V891" s="150" t="n"/>
      <c r="W891" s="150" t="n"/>
      <c r="X891" s="150" t="n"/>
      <c r="Y891" s="150" t="n"/>
      <c r="Z891" s="150" t="n"/>
      <c r="AA891" s="150" t="n"/>
      <c r="AB891" s="150" t="n"/>
      <c r="AC891" s="150" t="n"/>
      <c r="AD891" s="150" t="n"/>
      <c r="AE891" s="150" t="n"/>
      <c r="AF891" s="150" t="n"/>
      <c r="AG891" s="147">
        <f>IF(OR(C891="",G891="",G891=0),"",IFERROR(INDEX(Lists!$K$2:$K$12,MATCH(C891,Lists!$I$2:$I$12,0)),"AUD"))</f>
        <v/>
      </c>
      <c r="AH891" s="147">
        <f>IF(OR(G891="",G891=0),"",IF(G891&lt;1,TEXT(G891*100,"0")&amp;IFERROR(INDEX(Lists!$U$2:$U$12,MATCH(C891,Lists!$I$2:$I$12,0)),"c"),IFERROR(INDEX(Lists!$L$2:$L$12,MATCH(C891,Lists!$I$2:$I$12,0)),"$")&amp;IF(G891=INT(G891),TEXT(G891,"0"),TEXT(G891,"0.00")))&amp;" "&amp;AG891)</f>
        <v/>
      </c>
      <c r="AI891" s="147">
        <f>IF(X891="","",X891*IFERROR(INDEX(Lists!$M$2:$M$12,MATCH(C891,Lists!$I$2:$I$12,0)),1)/Lists!$Q$2)</f>
        <v/>
      </c>
      <c r="AJ891" s="147">
        <f>IF(Y891="","",Y891*IFERROR(INDEX(Lists!$M$2:$M$12,MATCH(C891,Lists!$I$2:$I$12,0)),1)/Lists!$Q$2)</f>
        <v/>
      </c>
      <c r="AK891" s="105" t="n"/>
      <c r="AL891" s="105" t="n"/>
      <c r="AM891" s="105" t="n"/>
      <c r="AN891" s="105" t="n"/>
      <c r="AO891" s="106" t="n"/>
    </row>
    <row r="892" ht="18" customHeight="1" s="74">
      <c r="A892" s="147">
        <f>IF(OR(F892="",C892="",D892=""),"",IFERROR(INDEX(Lists!$J$2:$J$12,MATCH(C892,Lists!$I$2:$I$12,0)),"XX")&amp;"-"&amp;D892&amp;"-"&amp;TEXT(SUMPRODUCT(($C$2:C892=C892)*($D$2:D892=D892)),"0000"))</f>
        <v/>
      </c>
      <c r="B892" s="152" t="n"/>
      <c r="C892" s="152" t="n"/>
      <c r="D892" s="152" t="n"/>
      <c r="E892" s="150" t="n"/>
      <c r="F892" s="152" t="n"/>
      <c r="G892" s="152" t="n"/>
      <c r="H892" s="152" t="n"/>
      <c r="I892" s="152" t="n"/>
      <c r="J892" s="150" t="n"/>
      <c r="K892" s="150" t="n"/>
      <c r="L892" s="150" t="n"/>
      <c r="M892" s="152" t="n"/>
      <c r="N892" s="150" t="n"/>
      <c r="O892" s="150" t="n"/>
      <c r="P892" s="150" t="n"/>
      <c r="Q892" s="151" t="n"/>
      <c r="R892" s="150" t="n"/>
      <c r="S892" s="150" t="n"/>
      <c r="T892" s="150" t="n"/>
      <c r="U892" s="152" t="n"/>
      <c r="V892" s="150" t="n"/>
      <c r="W892" s="150" t="n"/>
      <c r="X892" s="150" t="n"/>
      <c r="Y892" s="150" t="n"/>
      <c r="Z892" s="150" t="n"/>
      <c r="AA892" s="150" t="n"/>
      <c r="AB892" s="150" t="n"/>
      <c r="AC892" s="150" t="n"/>
      <c r="AD892" s="150" t="n"/>
      <c r="AE892" s="150" t="n"/>
      <c r="AF892" s="150" t="n"/>
      <c r="AG892" s="147">
        <f>IF(OR(C892="",G892="",G892=0),"",IFERROR(INDEX(Lists!$K$2:$K$12,MATCH(C892,Lists!$I$2:$I$12,0)),"AUD"))</f>
        <v/>
      </c>
      <c r="AH892" s="147">
        <f>IF(OR(G892="",G892=0),"",IF(G892&lt;1,TEXT(G892*100,"0")&amp;IFERROR(INDEX(Lists!$U$2:$U$12,MATCH(C892,Lists!$I$2:$I$12,0)),"c"),IFERROR(INDEX(Lists!$L$2:$L$12,MATCH(C892,Lists!$I$2:$I$12,0)),"$")&amp;IF(G892=INT(G892),TEXT(G892,"0"),TEXT(G892,"0.00")))&amp;" "&amp;AG892)</f>
        <v/>
      </c>
      <c r="AI892" s="147">
        <f>IF(X892="","",X892*IFERROR(INDEX(Lists!$M$2:$M$12,MATCH(C892,Lists!$I$2:$I$12,0)),1)/Lists!$Q$2)</f>
        <v/>
      </c>
      <c r="AJ892" s="147">
        <f>IF(Y892="","",Y892*IFERROR(INDEX(Lists!$M$2:$M$12,MATCH(C892,Lists!$I$2:$I$12,0)),1)/Lists!$Q$2)</f>
        <v/>
      </c>
      <c r="AK892" s="105" t="n"/>
      <c r="AL892" s="105" t="n"/>
      <c r="AM892" s="105" t="n"/>
      <c r="AN892" s="105" t="n"/>
      <c r="AO892" s="106" t="n"/>
    </row>
    <row r="893" ht="18" customHeight="1" s="74">
      <c r="A893" s="147">
        <f>IF(OR(F893="",C893="",D893=""),"",IFERROR(INDEX(Lists!$J$2:$J$12,MATCH(C893,Lists!$I$2:$I$12,0)),"XX")&amp;"-"&amp;D893&amp;"-"&amp;TEXT(SUMPRODUCT(($C$2:C893=C893)*($D$2:D893=D893)),"0000"))</f>
        <v/>
      </c>
      <c r="B893" s="152" t="n"/>
      <c r="C893" s="152" t="n"/>
      <c r="D893" s="152" t="n"/>
      <c r="E893" s="150" t="n"/>
      <c r="F893" s="152" t="n"/>
      <c r="G893" s="152" t="n"/>
      <c r="H893" s="152" t="n"/>
      <c r="I893" s="152" t="n"/>
      <c r="J893" s="150" t="n"/>
      <c r="K893" s="150" t="n"/>
      <c r="L893" s="150" t="n"/>
      <c r="M893" s="152" t="n"/>
      <c r="N893" s="150" t="n"/>
      <c r="O893" s="150" t="n"/>
      <c r="P893" s="150" t="n"/>
      <c r="Q893" s="151" t="n"/>
      <c r="R893" s="150" t="n"/>
      <c r="S893" s="150" t="n"/>
      <c r="T893" s="150" t="n"/>
      <c r="U893" s="152" t="n"/>
      <c r="V893" s="150" t="n"/>
      <c r="W893" s="150" t="n"/>
      <c r="X893" s="150" t="n"/>
      <c r="Y893" s="150" t="n"/>
      <c r="Z893" s="150" t="n"/>
      <c r="AA893" s="150" t="n"/>
      <c r="AB893" s="150" t="n"/>
      <c r="AC893" s="150" t="n"/>
      <c r="AD893" s="150" t="n"/>
      <c r="AE893" s="150" t="n"/>
      <c r="AF893" s="150" t="n"/>
      <c r="AG893" s="147">
        <f>IF(OR(C893="",G893="",G893=0),"",IFERROR(INDEX(Lists!$K$2:$K$12,MATCH(C893,Lists!$I$2:$I$12,0)),"AUD"))</f>
        <v/>
      </c>
      <c r="AH893" s="147">
        <f>IF(OR(G893="",G893=0),"",IF(G893&lt;1,TEXT(G893*100,"0")&amp;IFERROR(INDEX(Lists!$U$2:$U$12,MATCH(C893,Lists!$I$2:$I$12,0)),"c"),IFERROR(INDEX(Lists!$L$2:$L$12,MATCH(C893,Lists!$I$2:$I$12,0)),"$")&amp;IF(G893=INT(G893),TEXT(G893,"0"),TEXT(G893,"0.00")))&amp;" "&amp;AG893)</f>
        <v/>
      </c>
      <c r="AI893" s="147">
        <f>IF(X893="","",X893*IFERROR(INDEX(Lists!$M$2:$M$12,MATCH(C893,Lists!$I$2:$I$12,0)),1)/Lists!$Q$2)</f>
        <v/>
      </c>
      <c r="AJ893" s="147">
        <f>IF(Y893="","",Y893*IFERROR(INDEX(Lists!$M$2:$M$12,MATCH(C893,Lists!$I$2:$I$12,0)),1)/Lists!$Q$2)</f>
        <v/>
      </c>
      <c r="AK893" s="105" t="n"/>
      <c r="AL893" s="105" t="n"/>
      <c r="AM893" s="105" t="n"/>
      <c r="AN893" s="105" t="n"/>
      <c r="AO893" s="106" t="n"/>
    </row>
    <row r="894" ht="18" customHeight="1" s="74">
      <c r="A894" s="147">
        <f>IF(OR(F894="",C894="",D894=""),"",IFERROR(INDEX(Lists!$J$2:$J$12,MATCH(C894,Lists!$I$2:$I$12,0)),"XX")&amp;"-"&amp;D894&amp;"-"&amp;TEXT(SUMPRODUCT(($C$2:C894=C894)*($D$2:D894=D894)),"0000"))</f>
        <v/>
      </c>
      <c r="B894" s="152" t="n"/>
      <c r="C894" s="152" t="n"/>
      <c r="D894" s="152" t="n"/>
      <c r="E894" s="150" t="n"/>
      <c r="F894" s="152" t="n"/>
      <c r="G894" s="152" t="n"/>
      <c r="H894" s="152" t="n"/>
      <c r="I894" s="152" t="n"/>
      <c r="J894" s="150" t="n"/>
      <c r="K894" s="150" t="n"/>
      <c r="L894" s="150" t="n"/>
      <c r="M894" s="152" t="n"/>
      <c r="N894" s="150" t="n"/>
      <c r="O894" s="150" t="n"/>
      <c r="P894" s="150" t="n"/>
      <c r="Q894" s="151" t="n"/>
      <c r="R894" s="150" t="n"/>
      <c r="S894" s="150" t="n"/>
      <c r="T894" s="150" t="n"/>
      <c r="U894" s="152" t="n"/>
      <c r="V894" s="150" t="n"/>
      <c r="W894" s="150" t="n"/>
      <c r="X894" s="150" t="n"/>
      <c r="Y894" s="150" t="n"/>
      <c r="Z894" s="150" t="n"/>
      <c r="AA894" s="150" t="n"/>
      <c r="AB894" s="150" t="n"/>
      <c r="AC894" s="150" t="n"/>
      <c r="AD894" s="150" t="n"/>
      <c r="AE894" s="150" t="n"/>
      <c r="AF894" s="150" t="n"/>
      <c r="AG894" s="147">
        <f>IF(OR(C894="",G894="",G894=0),"",IFERROR(INDEX(Lists!$K$2:$K$12,MATCH(C894,Lists!$I$2:$I$12,0)),"AUD"))</f>
        <v/>
      </c>
      <c r="AH894" s="147">
        <f>IF(OR(G894="",G894=0),"",IF(G894&lt;1,TEXT(G894*100,"0")&amp;IFERROR(INDEX(Lists!$U$2:$U$12,MATCH(C894,Lists!$I$2:$I$12,0)),"c"),IFERROR(INDEX(Lists!$L$2:$L$12,MATCH(C894,Lists!$I$2:$I$12,0)),"$")&amp;IF(G894=INT(G894),TEXT(G894,"0"),TEXT(G894,"0.00")))&amp;" "&amp;AG894)</f>
        <v/>
      </c>
      <c r="AI894" s="147">
        <f>IF(X894="","",X894*IFERROR(INDEX(Lists!$M$2:$M$12,MATCH(C894,Lists!$I$2:$I$12,0)),1)/Lists!$Q$2)</f>
        <v/>
      </c>
      <c r="AJ894" s="147">
        <f>IF(Y894="","",Y894*IFERROR(INDEX(Lists!$M$2:$M$12,MATCH(C894,Lists!$I$2:$I$12,0)),1)/Lists!$Q$2)</f>
        <v/>
      </c>
      <c r="AK894" s="105" t="n"/>
      <c r="AL894" s="105" t="n"/>
      <c r="AM894" s="105" t="n"/>
      <c r="AN894" s="105" t="n"/>
      <c r="AO894" s="106" t="n"/>
    </row>
    <row r="895" ht="18" customHeight="1" s="74">
      <c r="A895" s="147">
        <f>IF(OR(F895="",C895="",D895=""),"",IFERROR(INDEX(Lists!$J$2:$J$12,MATCH(C895,Lists!$I$2:$I$12,0)),"XX")&amp;"-"&amp;D895&amp;"-"&amp;TEXT(SUMPRODUCT(($C$2:C895=C895)*($D$2:D895=D895)),"0000"))</f>
        <v/>
      </c>
      <c r="B895" s="152" t="n"/>
      <c r="C895" s="152" t="n"/>
      <c r="D895" s="152" t="n"/>
      <c r="E895" s="150" t="n"/>
      <c r="F895" s="152" t="n"/>
      <c r="G895" s="152" t="n"/>
      <c r="H895" s="152" t="n"/>
      <c r="I895" s="152" t="n"/>
      <c r="J895" s="150" t="n"/>
      <c r="K895" s="150" t="n"/>
      <c r="L895" s="150" t="n"/>
      <c r="M895" s="152" t="n"/>
      <c r="N895" s="150" t="n"/>
      <c r="O895" s="150" t="n"/>
      <c r="P895" s="150" t="n"/>
      <c r="Q895" s="151" t="n"/>
      <c r="R895" s="150" t="n"/>
      <c r="S895" s="150" t="n"/>
      <c r="T895" s="150" t="n"/>
      <c r="U895" s="152" t="n"/>
      <c r="V895" s="150" t="n"/>
      <c r="W895" s="150" t="n"/>
      <c r="X895" s="150" t="n"/>
      <c r="Y895" s="150" t="n"/>
      <c r="Z895" s="150" t="n"/>
      <c r="AA895" s="150" t="n"/>
      <c r="AB895" s="150" t="n"/>
      <c r="AC895" s="150" t="n"/>
      <c r="AD895" s="150" t="n"/>
      <c r="AE895" s="150" t="n"/>
      <c r="AF895" s="150" t="n"/>
      <c r="AG895" s="147">
        <f>IF(OR(C895="",G895="",G895=0),"",IFERROR(INDEX(Lists!$K$2:$K$12,MATCH(C895,Lists!$I$2:$I$12,0)),"AUD"))</f>
        <v/>
      </c>
      <c r="AH895" s="147">
        <f>IF(OR(G895="",G895=0),"",IF(G895&lt;1,TEXT(G895*100,"0")&amp;IFERROR(INDEX(Lists!$U$2:$U$12,MATCH(C895,Lists!$I$2:$I$12,0)),"c"),IFERROR(INDEX(Lists!$L$2:$L$12,MATCH(C895,Lists!$I$2:$I$12,0)),"$")&amp;IF(G895=INT(G895),TEXT(G895,"0"),TEXT(G895,"0.00")))&amp;" "&amp;AG895)</f>
        <v/>
      </c>
      <c r="AI895" s="147">
        <f>IF(X895="","",X895*IFERROR(INDEX(Lists!$M$2:$M$12,MATCH(C895,Lists!$I$2:$I$12,0)),1)/Lists!$Q$2)</f>
        <v/>
      </c>
      <c r="AJ895" s="147">
        <f>IF(Y895="","",Y895*IFERROR(INDEX(Lists!$M$2:$M$12,MATCH(C895,Lists!$I$2:$I$12,0)),1)/Lists!$Q$2)</f>
        <v/>
      </c>
      <c r="AK895" s="105" t="n"/>
      <c r="AL895" s="105" t="n"/>
      <c r="AM895" s="105" t="n"/>
      <c r="AN895" s="105" t="n"/>
      <c r="AO895" s="106" t="n"/>
    </row>
    <row r="896" ht="18" customHeight="1" s="74">
      <c r="A896" s="147">
        <f>IF(OR(F896="",C896="",D896=""),"",IFERROR(INDEX(Lists!$J$2:$J$12,MATCH(C896,Lists!$I$2:$I$12,0)),"XX")&amp;"-"&amp;D896&amp;"-"&amp;TEXT(SUMPRODUCT(($C$2:C896=C896)*($D$2:D896=D896)),"0000"))</f>
        <v/>
      </c>
      <c r="B896" s="152" t="n"/>
      <c r="C896" s="152" t="n"/>
      <c r="D896" s="152" t="n"/>
      <c r="E896" s="150" t="n"/>
      <c r="F896" s="152" t="n"/>
      <c r="G896" s="152" t="n"/>
      <c r="H896" s="152" t="n"/>
      <c r="I896" s="152" t="n"/>
      <c r="J896" s="150" t="n"/>
      <c r="K896" s="150" t="n"/>
      <c r="L896" s="150" t="n"/>
      <c r="M896" s="152" t="n"/>
      <c r="N896" s="150" t="n"/>
      <c r="O896" s="150" t="n"/>
      <c r="P896" s="150" t="n"/>
      <c r="Q896" s="151" t="n"/>
      <c r="R896" s="150" t="n"/>
      <c r="S896" s="150" t="n"/>
      <c r="T896" s="150" t="n"/>
      <c r="U896" s="152" t="n"/>
      <c r="V896" s="150" t="n"/>
      <c r="W896" s="150" t="n"/>
      <c r="X896" s="150" t="n"/>
      <c r="Y896" s="150" t="n"/>
      <c r="Z896" s="150" t="n"/>
      <c r="AA896" s="150" t="n"/>
      <c r="AB896" s="150" t="n"/>
      <c r="AC896" s="150" t="n"/>
      <c r="AD896" s="150" t="n"/>
      <c r="AE896" s="150" t="n"/>
      <c r="AF896" s="150" t="n"/>
      <c r="AG896" s="147">
        <f>IF(OR(C896="",G896="",G896=0),"",IFERROR(INDEX(Lists!$K$2:$K$12,MATCH(C896,Lists!$I$2:$I$12,0)),"AUD"))</f>
        <v/>
      </c>
      <c r="AH896" s="147">
        <f>IF(OR(G896="",G896=0),"",IF(G896&lt;1,TEXT(G896*100,"0")&amp;IFERROR(INDEX(Lists!$U$2:$U$12,MATCH(C896,Lists!$I$2:$I$12,0)),"c"),IFERROR(INDEX(Lists!$L$2:$L$12,MATCH(C896,Lists!$I$2:$I$12,0)),"$")&amp;IF(G896=INT(G896),TEXT(G896,"0"),TEXT(G896,"0.00")))&amp;" "&amp;AG896)</f>
        <v/>
      </c>
      <c r="AI896" s="147">
        <f>IF(X896="","",X896*IFERROR(INDEX(Lists!$M$2:$M$12,MATCH(C896,Lists!$I$2:$I$12,0)),1)/Lists!$Q$2)</f>
        <v/>
      </c>
      <c r="AJ896" s="147">
        <f>IF(Y896="","",Y896*IFERROR(INDEX(Lists!$M$2:$M$12,MATCH(C896,Lists!$I$2:$I$12,0)),1)/Lists!$Q$2)</f>
        <v/>
      </c>
      <c r="AK896" s="105" t="n"/>
      <c r="AL896" s="105" t="n"/>
      <c r="AM896" s="105" t="n"/>
      <c r="AN896" s="105" t="n"/>
      <c r="AO896" s="106" t="n"/>
    </row>
    <row r="897" ht="18" customHeight="1" s="74">
      <c r="A897" s="147">
        <f>IF(OR(F897="",C897="",D897=""),"",IFERROR(INDEX(Lists!$J$2:$J$12,MATCH(C897,Lists!$I$2:$I$12,0)),"XX")&amp;"-"&amp;D897&amp;"-"&amp;TEXT(SUMPRODUCT(($C$2:C897=C897)*($D$2:D897=D897)),"0000"))</f>
        <v/>
      </c>
      <c r="B897" s="152" t="n"/>
      <c r="C897" s="152" t="n"/>
      <c r="D897" s="152" t="n"/>
      <c r="E897" s="150" t="n"/>
      <c r="F897" s="152" t="n"/>
      <c r="G897" s="152" t="n"/>
      <c r="H897" s="152" t="n"/>
      <c r="I897" s="152" t="n"/>
      <c r="J897" s="150" t="n"/>
      <c r="K897" s="150" t="n"/>
      <c r="L897" s="150" t="n"/>
      <c r="M897" s="152" t="n"/>
      <c r="N897" s="150" t="n"/>
      <c r="O897" s="150" t="n"/>
      <c r="P897" s="150" t="n"/>
      <c r="Q897" s="151" t="n"/>
      <c r="R897" s="150" t="n"/>
      <c r="S897" s="150" t="n"/>
      <c r="T897" s="150" t="n"/>
      <c r="U897" s="152" t="n"/>
      <c r="V897" s="150" t="n"/>
      <c r="W897" s="150" t="n"/>
      <c r="X897" s="150" t="n"/>
      <c r="Y897" s="150" t="n"/>
      <c r="Z897" s="150" t="n"/>
      <c r="AA897" s="150" t="n"/>
      <c r="AB897" s="150" t="n"/>
      <c r="AC897" s="150" t="n"/>
      <c r="AD897" s="150" t="n"/>
      <c r="AE897" s="150" t="n"/>
      <c r="AF897" s="150" t="n"/>
      <c r="AG897" s="147">
        <f>IF(OR(C897="",G897="",G897=0),"",IFERROR(INDEX(Lists!$K$2:$K$12,MATCH(C897,Lists!$I$2:$I$12,0)),"AUD"))</f>
        <v/>
      </c>
      <c r="AH897" s="147">
        <f>IF(OR(G897="",G897=0),"",IF(G897&lt;1,TEXT(G897*100,"0")&amp;IFERROR(INDEX(Lists!$U$2:$U$12,MATCH(C897,Lists!$I$2:$I$12,0)),"c"),IFERROR(INDEX(Lists!$L$2:$L$12,MATCH(C897,Lists!$I$2:$I$12,0)),"$")&amp;IF(G897=INT(G897),TEXT(G897,"0"),TEXT(G897,"0.00")))&amp;" "&amp;AG897)</f>
        <v/>
      </c>
      <c r="AI897" s="147">
        <f>IF(X897="","",X897*IFERROR(INDEX(Lists!$M$2:$M$12,MATCH(C897,Lists!$I$2:$I$12,0)),1)/Lists!$Q$2)</f>
        <v/>
      </c>
      <c r="AJ897" s="147">
        <f>IF(Y897="","",Y897*IFERROR(INDEX(Lists!$M$2:$M$12,MATCH(C897,Lists!$I$2:$I$12,0)),1)/Lists!$Q$2)</f>
        <v/>
      </c>
      <c r="AK897" s="105" t="n"/>
      <c r="AL897" s="105" t="n"/>
      <c r="AM897" s="105" t="n"/>
      <c r="AN897" s="105" t="n"/>
      <c r="AO897" s="106" t="n"/>
    </row>
    <row r="898" ht="18" customHeight="1" s="74">
      <c r="A898" s="147">
        <f>IF(OR(F898="",C898="",D898=""),"",IFERROR(INDEX(Lists!$J$2:$J$12,MATCH(C898,Lists!$I$2:$I$12,0)),"XX")&amp;"-"&amp;D898&amp;"-"&amp;TEXT(SUMPRODUCT(($C$2:C898=C898)*($D$2:D898=D898)),"0000"))</f>
        <v/>
      </c>
      <c r="B898" s="152" t="n"/>
      <c r="C898" s="152" t="n"/>
      <c r="D898" s="152" t="n"/>
      <c r="E898" s="150" t="n"/>
      <c r="F898" s="152" t="n"/>
      <c r="G898" s="152" t="n"/>
      <c r="H898" s="152" t="n"/>
      <c r="I898" s="152" t="n"/>
      <c r="J898" s="150" t="n"/>
      <c r="K898" s="150" t="n"/>
      <c r="L898" s="150" t="n"/>
      <c r="M898" s="152" t="n"/>
      <c r="N898" s="150" t="n"/>
      <c r="O898" s="150" t="n"/>
      <c r="P898" s="150" t="n"/>
      <c r="Q898" s="151" t="n"/>
      <c r="R898" s="150" t="n"/>
      <c r="S898" s="150" t="n"/>
      <c r="T898" s="150" t="n"/>
      <c r="U898" s="152" t="n"/>
      <c r="V898" s="150" t="n"/>
      <c r="W898" s="150" t="n"/>
      <c r="X898" s="150" t="n"/>
      <c r="Y898" s="150" t="n"/>
      <c r="Z898" s="150" t="n"/>
      <c r="AA898" s="150" t="n"/>
      <c r="AB898" s="150" t="n"/>
      <c r="AC898" s="150" t="n"/>
      <c r="AD898" s="150" t="n"/>
      <c r="AE898" s="150" t="n"/>
      <c r="AF898" s="150" t="n"/>
      <c r="AG898" s="147">
        <f>IF(OR(C898="",G898="",G898=0),"",IFERROR(INDEX(Lists!$K$2:$K$12,MATCH(C898,Lists!$I$2:$I$12,0)),"AUD"))</f>
        <v/>
      </c>
      <c r="AH898" s="147">
        <f>IF(OR(G898="",G898=0),"",IF(G898&lt;1,TEXT(G898*100,"0")&amp;IFERROR(INDEX(Lists!$U$2:$U$12,MATCH(C898,Lists!$I$2:$I$12,0)),"c"),IFERROR(INDEX(Lists!$L$2:$L$12,MATCH(C898,Lists!$I$2:$I$12,0)),"$")&amp;IF(G898=INT(G898),TEXT(G898,"0"),TEXT(G898,"0.00")))&amp;" "&amp;AG898)</f>
        <v/>
      </c>
      <c r="AI898" s="147">
        <f>IF(X898="","",X898*IFERROR(INDEX(Lists!$M$2:$M$12,MATCH(C898,Lists!$I$2:$I$12,0)),1)/Lists!$Q$2)</f>
        <v/>
      </c>
      <c r="AJ898" s="147">
        <f>IF(Y898="","",Y898*IFERROR(INDEX(Lists!$M$2:$M$12,MATCH(C898,Lists!$I$2:$I$12,0)),1)/Lists!$Q$2)</f>
        <v/>
      </c>
      <c r="AK898" s="105" t="n"/>
      <c r="AL898" s="105" t="n"/>
      <c r="AM898" s="105" t="n"/>
      <c r="AN898" s="105" t="n"/>
      <c r="AO898" s="106" t="n"/>
    </row>
    <row r="899" ht="18" customHeight="1" s="74">
      <c r="A899" s="147">
        <f>IF(OR(F899="",C899="",D899=""),"",IFERROR(INDEX(Lists!$J$2:$J$12,MATCH(C899,Lists!$I$2:$I$12,0)),"XX")&amp;"-"&amp;D899&amp;"-"&amp;TEXT(SUMPRODUCT(($C$2:C899=C899)*($D$2:D899=D899)),"0000"))</f>
        <v/>
      </c>
      <c r="B899" s="152" t="n"/>
      <c r="C899" s="152" t="n"/>
      <c r="D899" s="152" t="n"/>
      <c r="E899" s="150" t="n"/>
      <c r="F899" s="152" t="n"/>
      <c r="G899" s="152" t="n"/>
      <c r="H899" s="152" t="n"/>
      <c r="I899" s="152" t="n"/>
      <c r="J899" s="150" t="n"/>
      <c r="K899" s="150" t="n"/>
      <c r="L899" s="150" t="n"/>
      <c r="M899" s="152" t="n"/>
      <c r="N899" s="150" t="n"/>
      <c r="O899" s="150" t="n"/>
      <c r="P899" s="150" t="n"/>
      <c r="Q899" s="151" t="n"/>
      <c r="R899" s="150" t="n"/>
      <c r="S899" s="150" t="n"/>
      <c r="T899" s="150" t="n"/>
      <c r="U899" s="152" t="n"/>
      <c r="V899" s="150" t="n"/>
      <c r="W899" s="150" t="n"/>
      <c r="X899" s="150" t="n"/>
      <c r="Y899" s="150" t="n"/>
      <c r="Z899" s="150" t="n"/>
      <c r="AA899" s="150" t="n"/>
      <c r="AB899" s="150" t="n"/>
      <c r="AC899" s="150" t="n"/>
      <c r="AD899" s="150" t="n"/>
      <c r="AE899" s="150" t="n"/>
      <c r="AF899" s="150" t="n"/>
      <c r="AG899" s="147">
        <f>IF(OR(C899="",G899="",G899=0),"",IFERROR(INDEX(Lists!$K$2:$K$12,MATCH(C899,Lists!$I$2:$I$12,0)),"AUD"))</f>
        <v/>
      </c>
      <c r="AH899" s="147">
        <f>IF(OR(G899="",G899=0),"",IF(G899&lt;1,TEXT(G899*100,"0")&amp;IFERROR(INDEX(Lists!$U$2:$U$12,MATCH(C899,Lists!$I$2:$I$12,0)),"c"),IFERROR(INDEX(Lists!$L$2:$L$12,MATCH(C899,Lists!$I$2:$I$12,0)),"$")&amp;IF(G899=INT(G899),TEXT(G899,"0"),TEXT(G899,"0.00")))&amp;" "&amp;AG899)</f>
        <v/>
      </c>
      <c r="AI899" s="147">
        <f>IF(X899="","",X899*IFERROR(INDEX(Lists!$M$2:$M$12,MATCH(C899,Lists!$I$2:$I$12,0)),1)/Lists!$Q$2)</f>
        <v/>
      </c>
      <c r="AJ899" s="147">
        <f>IF(Y899="","",Y899*IFERROR(INDEX(Lists!$M$2:$M$12,MATCH(C899,Lists!$I$2:$I$12,0)),1)/Lists!$Q$2)</f>
        <v/>
      </c>
      <c r="AK899" s="105" t="n"/>
      <c r="AL899" s="105" t="n"/>
      <c r="AM899" s="105" t="n"/>
      <c r="AN899" s="105" t="n"/>
      <c r="AO899" s="106" t="n"/>
    </row>
    <row r="900" ht="18" customHeight="1" s="74">
      <c r="A900" s="147">
        <f>IF(OR(F900="",C900="",D900=""),"",IFERROR(INDEX(Lists!$J$2:$J$12,MATCH(C900,Lists!$I$2:$I$12,0)),"XX")&amp;"-"&amp;D900&amp;"-"&amp;TEXT(SUMPRODUCT(($C$2:C900=C900)*($D$2:D900=D900)),"0000"))</f>
        <v/>
      </c>
      <c r="B900" s="152" t="n"/>
      <c r="C900" s="152" t="n"/>
      <c r="D900" s="152" t="n"/>
      <c r="E900" s="150" t="n"/>
      <c r="F900" s="152" t="n"/>
      <c r="G900" s="152" t="n"/>
      <c r="H900" s="152" t="n"/>
      <c r="I900" s="152" t="n"/>
      <c r="J900" s="150" t="n"/>
      <c r="K900" s="150" t="n"/>
      <c r="L900" s="150" t="n"/>
      <c r="M900" s="152" t="n"/>
      <c r="N900" s="150" t="n"/>
      <c r="O900" s="150" t="n"/>
      <c r="P900" s="150" t="n"/>
      <c r="Q900" s="151" t="n"/>
      <c r="R900" s="150" t="n"/>
      <c r="S900" s="150" t="n"/>
      <c r="T900" s="150" t="n"/>
      <c r="U900" s="152" t="n"/>
      <c r="V900" s="150" t="n"/>
      <c r="W900" s="150" t="n"/>
      <c r="X900" s="150" t="n"/>
      <c r="Y900" s="150" t="n"/>
      <c r="Z900" s="150" t="n"/>
      <c r="AA900" s="150" t="n"/>
      <c r="AB900" s="150" t="n"/>
      <c r="AC900" s="150" t="n"/>
      <c r="AD900" s="150" t="n"/>
      <c r="AE900" s="150" t="n"/>
      <c r="AF900" s="150" t="n"/>
      <c r="AG900" s="147">
        <f>IF(OR(C900="",G900="",G900=0),"",IFERROR(INDEX(Lists!$K$2:$K$12,MATCH(C900,Lists!$I$2:$I$12,0)),"AUD"))</f>
        <v/>
      </c>
      <c r="AH900" s="147">
        <f>IF(OR(G900="",G900=0),"",IF(G900&lt;1,TEXT(G900*100,"0")&amp;IFERROR(INDEX(Lists!$U$2:$U$12,MATCH(C900,Lists!$I$2:$I$12,0)),"c"),IFERROR(INDEX(Lists!$L$2:$L$12,MATCH(C900,Lists!$I$2:$I$12,0)),"$")&amp;IF(G900=INT(G900),TEXT(G900,"0"),TEXT(G900,"0.00")))&amp;" "&amp;AG900)</f>
        <v/>
      </c>
      <c r="AI900" s="147">
        <f>IF(X900="","",X900*IFERROR(INDEX(Lists!$M$2:$M$12,MATCH(C900,Lists!$I$2:$I$12,0)),1)/Lists!$Q$2)</f>
        <v/>
      </c>
      <c r="AJ900" s="147">
        <f>IF(Y900="","",Y900*IFERROR(INDEX(Lists!$M$2:$M$12,MATCH(C900,Lists!$I$2:$I$12,0)),1)/Lists!$Q$2)</f>
        <v/>
      </c>
      <c r="AK900" s="105" t="n"/>
      <c r="AL900" s="105" t="n"/>
      <c r="AM900" s="105" t="n"/>
      <c r="AN900" s="105" t="n"/>
      <c r="AO900" s="106" t="n"/>
    </row>
    <row r="901" ht="18" customHeight="1" s="74">
      <c r="A901" s="147">
        <f>IF(OR(F901="",C901="",D901=""),"",IFERROR(INDEX(Lists!$J$2:$J$12,MATCH(C901,Lists!$I$2:$I$12,0)),"XX")&amp;"-"&amp;D901&amp;"-"&amp;TEXT(SUMPRODUCT(($C$2:C901=C901)*($D$2:D901=D901)),"0000"))</f>
        <v/>
      </c>
      <c r="B901" s="152" t="n"/>
      <c r="C901" s="152" t="n"/>
      <c r="D901" s="152" t="n"/>
      <c r="E901" s="150" t="n"/>
      <c r="F901" s="152" t="n"/>
      <c r="G901" s="152" t="n"/>
      <c r="H901" s="152" t="n"/>
      <c r="I901" s="152" t="n"/>
      <c r="J901" s="150" t="n"/>
      <c r="K901" s="150" t="n"/>
      <c r="L901" s="150" t="n"/>
      <c r="M901" s="152" t="n"/>
      <c r="N901" s="150" t="n"/>
      <c r="O901" s="150" t="n"/>
      <c r="P901" s="150" t="n"/>
      <c r="Q901" s="151" t="n"/>
      <c r="R901" s="150" t="n"/>
      <c r="S901" s="150" t="n"/>
      <c r="T901" s="150" t="n"/>
      <c r="U901" s="152" t="n"/>
      <c r="V901" s="150" t="n"/>
      <c r="W901" s="150" t="n"/>
      <c r="X901" s="150" t="n"/>
      <c r="Y901" s="150" t="n"/>
      <c r="Z901" s="150" t="n"/>
      <c r="AA901" s="150" t="n"/>
      <c r="AB901" s="150" t="n"/>
      <c r="AC901" s="150" t="n"/>
      <c r="AD901" s="150" t="n"/>
      <c r="AE901" s="150" t="n"/>
      <c r="AF901" s="150" t="n"/>
      <c r="AG901" s="147">
        <f>IF(OR(C901="",G901="",G901=0),"",IFERROR(INDEX(Lists!$K$2:$K$12,MATCH(C901,Lists!$I$2:$I$12,0)),"AUD"))</f>
        <v/>
      </c>
      <c r="AH901" s="147">
        <f>IF(OR(G901="",G901=0),"",IF(G901&lt;1,TEXT(G901*100,"0")&amp;IFERROR(INDEX(Lists!$U$2:$U$12,MATCH(C901,Lists!$I$2:$I$12,0)),"c"),IFERROR(INDEX(Lists!$L$2:$L$12,MATCH(C901,Lists!$I$2:$I$12,0)),"$")&amp;IF(G901=INT(G901),TEXT(G901,"0"),TEXT(G901,"0.00")))&amp;" "&amp;AG901)</f>
        <v/>
      </c>
      <c r="AI901" s="147">
        <f>IF(X901="","",X901*IFERROR(INDEX(Lists!$M$2:$M$12,MATCH(C901,Lists!$I$2:$I$12,0)),1)/Lists!$Q$2)</f>
        <v/>
      </c>
      <c r="AJ901" s="147">
        <f>IF(Y901="","",Y901*IFERROR(INDEX(Lists!$M$2:$M$12,MATCH(C901,Lists!$I$2:$I$12,0)),1)/Lists!$Q$2)</f>
        <v/>
      </c>
      <c r="AK901" s="105" t="n"/>
      <c r="AL901" s="105" t="n"/>
      <c r="AM901" s="105" t="n"/>
      <c r="AN901" s="105" t="n"/>
      <c r="AO901" s="106" t="n"/>
    </row>
    <row r="902" ht="18" customHeight="1" s="74">
      <c r="A902" s="147">
        <f>IF(OR(F902="",C902="",D902=""),"",IFERROR(INDEX(Lists!$J$2:$J$12,MATCH(C902,Lists!$I$2:$I$12,0)),"XX")&amp;"-"&amp;D902&amp;"-"&amp;TEXT(SUMPRODUCT(($C$2:C902=C902)*($D$2:D902=D902)),"0000"))</f>
        <v/>
      </c>
      <c r="B902" s="152" t="n"/>
      <c r="C902" s="152" t="n"/>
      <c r="D902" s="152" t="n"/>
      <c r="E902" s="150" t="n"/>
      <c r="F902" s="152" t="n"/>
      <c r="G902" s="152" t="n"/>
      <c r="H902" s="152" t="n"/>
      <c r="I902" s="152" t="n"/>
      <c r="J902" s="150" t="n"/>
      <c r="K902" s="150" t="n"/>
      <c r="L902" s="150" t="n"/>
      <c r="M902" s="152" t="n"/>
      <c r="N902" s="150" t="n"/>
      <c r="O902" s="150" t="n"/>
      <c r="P902" s="150" t="n"/>
      <c r="Q902" s="151" t="n"/>
      <c r="R902" s="150" t="n"/>
      <c r="S902" s="150" t="n"/>
      <c r="T902" s="150" t="n"/>
      <c r="U902" s="152" t="n"/>
      <c r="V902" s="150" t="n"/>
      <c r="W902" s="150" t="n"/>
      <c r="X902" s="150" t="n"/>
      <c r="Y902" s="150" t="n"/>
      <c r="Z902" s="150" t="n"/>
      <c r="AA902" s="150" t="n"/>
      <c r="AB902" s="150" t="n"/>
      <c r="AC902" s="150" t="n"/>
      <c r="AD902" s="150" t="n"/>
      <c r="AE902" s="150" t="n"/>
      <c r="AF902" s="150" t="n"/>
      <c r="AG902" s="147">
        <f>IF(OR(C902="",G902="",G902=0),"",IFERROR(INDEX(Lists!$K$2:$K$12,MATCH(C902,Lists!$I$2:$I$12,0)),"AUD"))</f>
        <v/>
      </c>
      <c r="AH902" s="147">
        <f>IF(OR(G902="",G902=0),"",IF(G902&lt;1,TEXT(G902*100,"0")&amp;IFERROR(INDEX(Lists!$U$2:$U$12,MATCH(C902,Lists!$I$2:$I$12,0)),"c"),IFERROR(INDEX(Lists!$L$2:$L$12,MATCH(C902,Lists!$I$2:$I$12,0)),"$")&amp;IF(G902=INT(G902),TEXT(G902,"0"),TEXT(G902,"0.00")))&amp;" "&amp;AG902)</f>
        <v/>
      </c>
      <c r="AI902" s="147">
        <f>IF(X902="","",X902*IFERROR(INDEX(Lists!$M$2:$M$12,MATCH(C902,Lists!$I$2:$I$12,0)),1)/Lists!$Q$2)</f>
        <v/>
      </c>
      <c r="AJ902" s="147">
        <f>IF(Y902="","",Y902*IFERROR(INDEX(Lists!$M$2:$M$12,MATCH(C902,Lists!$I$2:$I$12,0)),1)/Lists!$Q$2)</f>
        <v/>
      </c>
      <c r="AK902" s="105" t="n"/>
      <c r="AL902" s="105" t="n"/>
      <c r="AM902" s="105" t="n"/>
      <c r="AN902" s="105" t="n"/>
      <c r="AO902" s="106" t="n"/>
    </row>
    <row r="903" ht="18" customHeight="1" s="74">
      <c r="A903" s="147">
        <f>IF(OR(F903="",C903="",D903=""),"",IFERROR(INDEX(Lists!$J$2:$J$12,MATCH(C903,Lists!$I$2:$I$12,0)),"XX")&amp;"-"&amp;D903&amp;"-"&amp;TEXT(SUMPRODUCT(($C$2:C903=C903)*($D$2:D903=D903)),"0000"))</f>
        <v/>
      </c>
      <c r="B903" s="152" t="n"/>
      <c r="C903" s="152" t="n"/>
      <c r="D903" s="152" t="n"/>
      <c r="E903" s="150" t="n"/>
      <c r="F903" s="152" t="n"/>
      <c r="G903" s="152" t="n"/>
      <c r="H903" s="152" t="n"/>
      <c r="I903" s="152" t="n"/>
      <c r="J903" s="150" t="n"/>
      <c r="K903" s="150" t="n"/>
      <c r="L903" s="150" t="n"/>
      <c r="M903" s="152" t="n"/>
      <c r="N903" s="150" t="n"/>
      <c r="O903" s="150" t="n"/>
      <c r="P903" s="150" t="n"/>
      <c r="Q903" s="151" t="n"/>
      <c r="R903" s="150" t="n"/>
      <c r="S903" s="150" t="n"/>
      <c r="T903" s="150" t="n"/>
      <c r="U903" s="152" t="n"/>
      <c r="V903" s="150" t="n"/>
      <c r="W903" s="150" t="n"/>
      <c r="X903" s="150" t="n"/>
      <c r="Y903" s="150" t="n"/>
      <c r="Z903" s="150" t="n"/>
      <c r="AA903" s="150" t="n"/>
      <c r="AB903" s="150" t="n"/>
      <c r="AC903" s="150" t="n"/>
      <c r="AD903" s="150" t="n"/>
      <c r="AE903" s="150" t="n"/>
      <c r="AF903" s="150" t="n"/>
      <c r="AG903" s="147">
        <f>IF(OR(C903="",G903="",G903=0),"",IFERROR(INDEX(Lists!$K$2:$K$12,MATCH(C903,Lists!$I$2:$I$12,0)),"AUD"))</f>
        <v/>
      </c>
      <c r="AH903" s="147">
        <f>IF(OR(G903="",G903=0),"",IF(G903&lt;1,TEXT(G903*100,"0")&amp;IFERROR(INDEX(Lists!$U$2:$U$12,MATCH(C903,Lists!$I$2:$I$12,0)),"c"),IFERROR(INDEX(Lists!$L$2:$L$12,MATCH(C903,Lists!$I$2:$I$12,0)),"$")&amp;IF(G903=INT(G903),TEXT(G903,"0"),TEXT(G903,"0.00")))&amp;" "&amp;AG903)</f>
        <v/>
      </c>
      <c r="AI903" s="147">
        <f>IF(X903="","",X903*IFERROR(INDEX(Lists!$M$2:$M$12,MATCH(C903,Lists!$I$2:$I$12,0)),1)/Lists!$Q$2)</f>
        <v/>
      </c>
      <c r="AJ903" s="147">
        <f>IF(Y903="","",Y903*IFERROR(INDEX(Lists!$M$2:$M$12,MATCH(C903,Lists!$I$2:$I$12,0)),1)/Lists!$Q$2)</f>
        <v/>
      </c>
      <c r="AK903" s="105" t="n"/>
      <c r="AL903" s="105" t="n"/>
      <c r="AM903" s="105" t="n"/>
      <c r="AN903" s="105" t="n"/>
      <c r="AO903" s="106" t="n"/>
    </row>
    <row r="904" ht="18" customHeight="1" s="74">
      <c r="A904" s="147">
        <f>IF(OR(F904="",C904="",D904=""),"",IFERROR(INDEX(Lists!$J$2:$J$12,MATCH(C904,Lists!$I$2:$I$12,0)),"XX")&amp;"-"&amp;D904&amp;"-"&amp;TEXT(SUMPRODUCT(($C$2:C904=C904)*($D$2:D904=D904)),"0000"))</f>
        <v/>
      </c>
      <c r="B904" s="152" t="n"/>
      <c r="C904" s="152" t="n"/>
      <c r="D904" s="152" t="n"/>
      <c r="E904" s="150" t="n"/>
      <c r="F904" s="152" t="n"/>
      <c r="G904" s="152" t="n"/>
      <c r="H904" s="152" t="n"/>
      <c r="I904" s="152" t="n"/>
      <c r="J904" s="150" t="n"/>
      <c r="K904" s="150" t="n"/>
      <c r="L904" s="150" t="n"/>
      <c r="M904" s="152" t="n"/>
      <c r="N904" s="150" t="n"/>
      <c r="O904" s="150" t="n"/>
      <c r="P904" s="150" t="n"/>
      <c r="Q904" s="151" t="n"/>
      <c r="R904" s="150" t="n"/>
      <c r="S904" s="150" t="n"/>
      <c r="T904" s="150" t="n"/>
      <c r="U904" s="152" t="n"/>
      <c r="V904" s="150" t="n"/>
      <c r="W904" s="150" t="n"/>
      <c r="X904" s="150" t="n"/>
      <c r="Y904" s="150" t="n"/>
      <c r="Z904" s="150" t="n"/>
      <c r="AA904" s="150" t="n"/>
      <c r="AB904" s="150" t="n"/>
      <c r="AC904" s="150" t="n"/>
      <c r="AD904" s="150" t="n"/>
      <c r="AE904" s="150" t="n"/>
      <c r="AF904" s="150" t="n"/>
      <c r="AG904" s="147">
        <f>IF(OR(C904="",G904="",G904=0),"",IFERROR(INDEX(Lists!$K$2:$K$12,MATCH(C904,Lists!$I$2:$I$12,0)),"AUD"))</f>
        <v/>
      </c>
      <c r="AH904" s="147">
        <f>IF(OR(G904="",G904=0),"",IF(G904&lt;1,TEXT(G904*100,"0")&amp;IFERROR(INDEX(Lists!$U$2:$U$12,MATCH(C904,Lists!$I$2:$I$12,0)),"c"),IFERROR(INDEX(Lists!$L$2:$L$12,MATCH(C904,Lists!$I$2:$I$12,0)),"$")&amp;IF(G904=INT(G904),TEXT(G904,"0"),TEXT(G904,"0.00")))&amp;" "&amp;AG904)</f>
        <v/>
      </c>
      <c r="AI904" s="147">
        <f>IF(X904="","",X904*IFERROR(INDEX(Lists!$M$2:$M$12,MATCH(C904,Lists!$I$2:$I$12,0)),1)/Lists!$Q$2)</f>
        <v/>
      </c>
      <c r="AJ904" s="147">
        <f>IF(Y904="","",Y904*IFERROR(INDEX(Lists!$M$2:$M$12,MATCH(C904,Lists!$I$2:$I$12,0)),1)/Lists!$Q$2)</f>
        <v/>
      </c>
      <c r="AK904" s="105" t="n"/>
      <c r="AL904" s="105" t="n"/>
      <c r="AM904" s="105" t="n"/>
      <c r="AN904" s="105" t="n"/>
      <c r="AO904" s="106" t="n"/>
    </row>
    <row r="905" ht="18" customHeight="1" s="74">
      <c r="A905" s="147">
        <f>IF(OR(F905="",C905="",D905=""),"",IFERROR(INDEX(Lists!$J$2:$J$12,MATCH(C905,Lists!$I$2:$I$12,0)),"XX")&amp;"-"&amp;D905&amp;"-"&amp;TEXT(SUMPRODUCT(($C$2:C905=C905)*($D$2:D905=D905)),"0000"))</f>
        <v/>
      </c>
      <c r="B905" s="152" t="n"/>
      <c r="C905" s="152" t="n"/>
      <c r="D905" s="152" t="n"/>
      <c r="E905" s="150" t="n"/>
      <c r="F905" s="152" t="n"/>
      <c r="G905" s="152" t="n"/>
      <c r="H905" s="152" t="n"/>
      <c r="I905" s="152" t="n"/>
      <c r="J905" s="150" t="n"/>
      <c r="K905" s="150" t="n"/>
      <c r="L905" s="150" t="n"/>
      <c r="M905" s="152" t="n"/>
      <c r="N905" s="150" t="n"/>
      <c r="O905" s="150" t="n"/>
      <c r="P905" s="150" t="n"/>
      <c r="Q905" s="151" t="n"/>
      <c r="R905" s="150" t="n"/>
      <c r="S905" s="150" t="n"/>
      <c r="T905" s="150" t="n"/>
      <c r="U905" s="152" t="n"/>
      <c r="V905" s="150" t="n"/>
      <c r="W905" s="150" t="n"/>
      <c r="X905" s="150" t="n"/>
      <c r="Y905" s="150" t="n"/>
      <c r="Z905" s="150" t="n"/>
      <c r="AA905" s="150" t="n"/>
      <c r="AB905" s="150" t="n"/>
      <c r="AC905" s="150" t="n"/>
      <c r="AD905" s="150" t="n"/>
      <c r="AE905" s="150" t="n"/>
      <c r="AF905" s="150" t="n"/>
      <c r="AG905" s="147">
        <f>IF(OR(C905="",G905="",G905=0),"",IFERROR(INDEX(Lists!$K$2:$K$12,MATCH(C905,Lists!$I$2:$I$12,0)),"AUD"))</f>
        <v/>
      </c>
      <c r="AH905" s="147">
        <f>IF(OR(G905="",G905=0),"",IF(G905&lt;1,TEXT(G905*100,"0")&amp;IFERROR(INDEX(Lists!$U$2:$U$12,MATCH(C905,Lists!$I$2:$I$12,0)),"c"),IFERROR(INDEX(Lists!$L$2:$L$12,MATCH(C905,Lists!$I$2:$I$12,0)),"$")&amp;IF(G905=INT(G905),TEXT(G905,"0"),TEXT(G905,"0.00")))&amp;" "&amp;AG905)</f>
        <v/>
      </c>
      <c r="AI905" s="147">
        <f>IF(X905="","",X905*IFERROR(INDEX(Lists!$M$2:$M$12,MATCH(C905,Lists!$I$2:$I$12,0)),1)/Lists!$Q$2)</f>
        <v/>
      </c>
      <c r="AJ905" s="147">
        <f>IF(Y905="","",Y905*IFERROR(INDEX(Lists!$M$2:$M$12,MATCH(C905,Lists!$I$2:$I$12,0)),1)/Lists!$Q$2)</f>
        <v/>
      </c>
      <c r="AK905" s="105" t="n"/>
      <c r="AL905" s="105" t="n"/>
      <c r="AM905" s="105" t="n"/>
      <c r="AN905" s="105" t="n"/>
      <c r="AO905" s="106" t="n"/>
    </row>
    <row r="906" ht="18" customHeight="1" s="74">
      <c r="A906" s="147">
        <f>IF(OR(F906="",C906="",D906=""),"",IFERROR(INDEX(Lists!$J$2:$J$12,MATCH(C906,Lists!$I$2:$I$12,0)),"XX")&amp;"-"&amp;D906&amp;"-"&amp;TEXT(SUMPRODUCT(($C$2:C906=C906)*($D$2:D906=D906)),"0000"))</f>
        <v/>
      </c>
      <c r="B906" s="152" t="n"/>
      <c r="C906" s="152" t="n"/>
      <c r="D906" s="152" t="n"/>
      <c r="E906" s="150" t="n"/>
      <c r="F906" s="152" t="n"/>
      <c r="G906" s="152" t="n"/>
      <c r="H906" s="152" t="n"/>
      <c r="I906" s="152" t="n"/>
      <c r="J906" s="150" t="n"/>
      <c r="K906" s="150" t="n"/>
      <c r="L906" s="150" t="n"/>
      <c r="M906" s="152" t="n"/>
      <c r="N906" s="150" t="n"/>
      <c r="O906" s="150" t="n"/>
      <c r="P906" s="150" t="n"/>
      <c r="Q906" s="151" t="n"/>
      <c r="R906" s="150" t="n"/>
      <c r="S906" s="150" t="n"/>
      <c r="T906" s="150" t="n"/>
      <c r="U906" s="152" t="n"/>
      <c r="V906" s="150" t="n"/>
      <c r="W906" s="150" t="n"/>
      <c r="X906" s="150" t="n"/>
      <c r="Y906" s="150" t="n"/>
      <c r="Z906" s="150" t="n"/>
      <c r="AA906" s="150" t="n"/>
      <c r="AB906" s="150" t="n"/>
      <c r="AC906" s="150" t="n"/>
      <c r="AD906" s="150" t="n"/>
      <c r="AE906" s="150" t="n"/>
      <c r="AF906" s="150" t="n"/>
      <c r="AG906" s="147">
        <f>IF(OR(C906="",G906="",G906=0),"",IFERROR(INDEX(Lists!$K$2:$K$12,MATCH(C906,Lists!$I$2:$I$12,0)),"AUD"))</f>
        <v/>
      </c>
      <c r="AH906" s="147">
        <f>IF(OR(G906="",G906=0),"",IF(G906&lt;1,TEXT(G906*100,"0")&amp;IFERROR(INDEX(Lists!$U$2:$U$12,MATCH(C906,Lists!$I$2:$I$12,0)),"c"),IFERROR(INDEX(Lists!$L$2:$L$12,MATCH(C906,Lists!$I$2:$I$12,0)),"$")&amp;IF(G906=INT(G906),TEXT(G906,"0"),TEXT(G906,"0.00")))&amp;" "&amp;AG906)</f>
        <v/>
      </c>
      <c r="AI906" s="147">
        <f>IF(X906="","",X906*IFERROR(INDEX(Lists!$M$2:$M$12,MATCH(C906,Lists!$I$2:$I$12,0)),1)/Lists!$Q$2)</f>
        <v/>
      </c>
      <c r="AJ906" s="147">
        <f>IF(Y906="","",Y906*IFERROR(INDEX(Lists!$M$2:$M$12,MATCH(C906,Lists!$I$2:$I$12,0)),1)/Lists!$Q$2)</f>
        <v/>
      </c>
      <c r="AK906" s="105" t="n"/>
      <c r="AL906" s="105" t="n"/>
      <c r="AM906" s="105" t="n"/>
      <c r="AN906" s="105" t="n"/>
      <c r="AO906" s="106" t="n"/>
    </row>
    <row r="907" ht="18" customHeight="1" s="74">
      <c r="A907" s="147">
        <f>IF(OR(F907="",C907="",D907=""),"",IFERROR(INDEX(Lists!$J$2:$J$12,MATCH(C907,Lists!$I$2:$I$12,0)),"XX")&amp;"-"&amp;D907&amp;"-"&amp;TEXT(SUMPRODUCT(($C$2:C907=C907)*($D$2:D907=D907)),"0000"))</f>
        <v/>
      </c>
      <c r="B907" s="152" t="n"/>
      <c r="C907" s="152" t="n"/>
      <c r="D907" s="152" t="n"/>
      <c r="E907" s="150" t="n"/>
      <c r="F907" s="152" t="n"/>
      <c r="G907" s="152" t="n"/>
      <c r="H907" s="152" t="n"/>
      <c r="I907" s="152" t="n"/>
      <c r="J907" s="150" t="n"/>
      <c r="K907" s="150" t="n"/>
      <c r="L907" s="150" t="n"/>
      <c r="M907" s="152" t="n"/>
      <c r="N907" s="150" t="n"/>
      <c r="O907" s="150" t="n"/>
      <c r="P907" s="150" t="n"/>
      <c r="Q907" s="151" t="n"/>
      <c r="R907" s="150" t="n"/>
      <c r="S907" s="150" t="n"/>
      <c r="T907" s="150" t="n"/>
      <c r="U907" s="152" t="n"/>
      <c r="V907" s="150" t="n"/>
      <c r="W907" s="150" t="n"/>
      <c r="X907" s="150" t="n"/>
      <c r="Y907" s="150" t="n"/>
      <c r="Z907" s="150" t="n"/>
      <c r="AA907" s="150" t="n"/>
      <c r="AB907" s="150" t="n"/>
      <c r="AC907" s="150" t="n"/>
      <c r="AD907" s="150" t="n"/>
      <c r="AE907" s="150" t="n"/>
      <c r="AF907" s="150" t="n"/>
      <c r="AG907" s="147">
        <f>IF(OR(C907="",G907="",G907=0),"",IFERROR(INDEX(Lists!$K$2:$K$12,MATCH(C907,Lists!$I$2:$I$12,0)),"AUD"))</f>
        <v/>
      </c>
      <c r="AH907" s="147">
        <f>IF(OR(G907="",G907=0),"",IF(G907&lt;1,TEXT(G907*100,"0")&amp;IFERROR(INDEX(Lists!$U$2:$U$12,MATCH(C907,Lists!$I$2:$I$12,0)),"c"),IFERROR(INDEX(Lists!$L$2:$L$12,MATCH(C907,Lists!$I$2:$I$12,0)),"$")&amp;IF(G907=INT(G907),TEXT(G907,"0"),TEXT(G907,"0.00")))&amp;" "&amp;AG907)</f>
        <v/>
      </c>
      <c r="AI907" s="147">
        <f>IF(X907="","",X907*IFERROR(INDEX(Lists!$M$2:$M$12,MATCH(C907,Lists!$I$2:$I$12,0)),1)/Lists!$Q$2)</f>
        <v/>
      </c>
      <c r="AJ907" s="147">
        <f>IF(Y907="","",Y907*IFERROR(INDEX(Lists!$M$2:$M$12,MATCH(C907,Lists!$I$2:$I$12,0)),1)/Lists!$Q$2)</f>
        <v/>
      </c>
      <c r="AK907" s="105" t="n"/>
      <c r="AL907" s="105" t="n"/>
      <c r="AM907" s="105" t="n"/>
      <c r="AN907" s="105" t="n"/>
      <c r="AO907" s="106" t="n"/>
    </row>
    <row r="908" ht="18" customHeight="1" s="74">
      <c r="A908" s="147">
        <f>IF(OR(F908="",C908="",D908=""),"",IFERROR(INDEX(Lists!$J$2:$J$12,MATCH(C908,Lists!$I$2:$I$12,0)),"XX")&amp;"-"&amp;D908&amp;"-"&amp;TEXT(SUMPRODUCT(($C$2:C908=C908)*($D$2:D908=D908)),"0000"))</f>
        <v/>
      </c>
      <c r="B908" s="152" t="n"/>
      <c r="C908" s="152" t="n"/>
      <c r="D908" s="152" t="n"/>
      <c r="E908" s="150" t="n"/>
      <c r="F908" s="152" t="n"/>
      <c r="G908" s="152" t="n"/>
      <c r="H908" s="152" t="n"/>
      <c r="I908" s="152" t="n"/>
      <c r="J908" s="150" t="n"/>
      <c r="K908" s="150" t="n"/>
      <c r="L908" s="150" t="n"/>
      <c r="M908" s="152" t="n"/>
      <c r="N908" s="150" t="n"/>
      <c r="O908" s="150" t="n"/>
      <c r="P908" s="150" t="n"/>
      <c r="Q908" s="151" t="n"/>
      <c r="R908" s="150" t="n"/>
      <c r="S908" s="150" t="n"/>
      <c r="T908" s="150" t="n"/>
      <c r="U908" s="152" t="n"/>
      <c r="V908" s="150" t="n"/>
      <c r="W908" s="150" t="n"/>
      <c r="X908" s="150" t="n"/>
      <c r="Y908" s="150" t="n"/>
      <c r="Z908" s="150" t="n"/>
      <c r="AA908" s="150" t="n"/>
      <c r="AB908" s="150" t="n"/>
      <c r="AC908" s="150" t="n"/>
      <c r="AD908" s="150" t="n"/>
      <c r="AE908" s="150" t="n"/>
      <c r="AF908" s="150" t="n"/>
      <c r="AG908" s="147">
        <f>IF(OR(C908="",G908="",G908=0),"",IFERROR(INDEX(Lists!$K$2:$K$12,MATCH(C908,Lists!$I$2:$I$12,0)),"AUD"))</f>
        <v/>
      </c>
      <c r="AH908" s="147">
        <f>IF(OR(G908="",G908=0),"",IF(G908&lt;1,TEXT(G908*100,"0")&amp;IFERROR(INDEX(Lists!$U$2:$U$12,MATCH(C908,Lists!$I$2:$I$12,0)),"c"),IFERROR(INDEX(Lists!$L$2:$L$12,MATCH(C908,Lists!$I$2:$I$12,0)),"$")&amp;IF(G908=INT(G908),TEXT(G908,"0"),TEXT(G908,"0.00")))&amp;" "&amp;AG908)</f>
        <v/>
      </c>
      <c r="AI908" s="147">
        <f>IF(X908="","",X908*IFERROR(INDEX(Lists!$M$2:$M$12,MATCH(C908,Lists!$I$2:$I$12,0)),1)/Lists!$Q$2)</f>
        <v/>
      </c>
      <c r="AJ908" s="147">
        <f>IF(Y908="","",Y908*IFERROR(INDEX(Lists!$M$2:$M$12,MATCH(C908,Lists!$I$2:$I$12,0)),1)/Lists!$Q$2)</f>
        <v/>
      </c>
      <c r="AK908" s="105" t="n"/>
      <c r="AL908" s="105" t="n"/>
      <c r="AM908" s="105" t="n"/>
      <c r="AN908" s="105" t="n"/>
      <c r="AO908" s="106" t="n"/>
    </row>
    <row r="909" ht="18" customHeight="1" s="74">
      <c r="A909" s="147">
        <f>IF(OR(F909="",C909="",D909=""),"",IFERROR(INDEX(Lists!$J$2:$J$12,MATCH(C909,Lists!$I$2:$I$12,0)),"XX")&amp;"-"&amp;D909&amp;"-"&amp;TEXT(SUMPRODUCT(($C$2:C909=C909)*($D$2:D909=D909)),"0000"))</f>
        <v/>
      </c>
      <c r="B909" s="152" t="n"/>
      <c r="C909" s="152" t="n"/>
      <c r="D909" s="152" t="n"/>
      <c r="E909" s="150" t="n"/>
      <c r="F909" s="152" t="n"/>
      <c r="G909" s="152" t="n"/>
      <c r="H909" s="152" t="n"/>
      <c r="I909" s="152" t="n"/>
      <c r="J909" s="150" t="n"/>
      <c r="K909" s="150" t="n"/>
      <c r="L909" s="150" t="n"/>
      <c r="M909" s="152" t="n"/>
      <c r="N909" s="150" t="n"/>
      <c r="O909" s="150" t="n"/>
      <c r="P909" s="150" t="n"/>
      <c r="Q909" s="151" t="n"/>
      <c r="R909" s="150" t="n"/>
      <c r="S909" s="150" t="n"/>
      <c r="T909" s="150" t="n"/>
      <c r="U909" s="152" t="n"/>
      <c r="V909" s="150" t="n"/>
      <c r="W909" s="150" t="n"/>
      <c r="X909" s="150" t="n"/>
      <c r="Y909" s="150" t="n"/>
      <c r="Z909" s="150" t="n"/>
      <c r="AA909" s="150" t="n"/>
      <c r="AB909" s="150" t="n"/>
      <c r="AC909" s="150" t="n"/>
      <c r="AD909" s="150" t="n"/>
      <c r="AE909" s="150" t="n"/>
      <c r="AF909" s="150" t="n"/>
      <c r="AG909" s="147">
        <f>IF(OR(C909="",G909="",G909=0),"",IFERROR(INDEX(Lists!$K$2:$K$12,MATCH(C909,Lists!$I$2:$I$12,0)),"AUD"))</f>
        <v/>
      </c>
      <c r="AH909" s="147">
        <f>IF(OR(G909="",G909=0),"",IF(G909&lt;1,TEXT(G909*100,"0")&amp;IFERROR(INDEX(Lists!$U$2:$U$12,MATCH(C909,Lists!$I$2:$I$12,0)),"c"),IFERROR(INDEX(Lists!$L$2:$L$12,MATCH(C909,Lists!$I$2:$I$12,0)),"$")&amp;IF(G909=INT(G909),TEXT(G909,"0"),TEXT(G909,"0.00")))&amp;" "&amp;AG909)</f>
        <v/>
      </c>
      <c r="AI909" s="147">
        <f>IF(X909="","",X909*IFERROR(INDEX(Lists!$M$2:$M$12,MATCH(C909,Lists!$I$2:$I$12,0)),1)/Lists!$Q$2)</f>
        <v/>
      </c>
      <c r="AJ909" s="147">
        <f>IF(Y909="","",Y909*IFERROR(INDEX(Lists!$M$2:$M$12,MATCH(C909,Lists!$I$2:$I$12,0)),1)/Lists!$Q$2)</f>
        <v/>
      </c>
      <c r="AK909" s="105" t="n"/>
      <c r="AL909" s="105" t="n"/>
      <c r="AM909" s="105" t="n"/>
      <c r="AN909" s="105" t="n"/>
      <c r="AO909" s="106" t="n"/>
    </row>
    <row r="910" ht="18" customHeight="1" s="74">
      <c r="A910" s="147">
        <f>IF(OR(F910="",C910="",D910=""),"",IFERROR(INDEX(Lists!$J$2:$J$12,MATCH(C910,Lists!$I$2:$I$12,0)),"XX")&amp;"-"&amp;D910&amp;"-"&amp;TEXT(SUMPRODUCT(($C$2:C910=C910)*($D$2:D910=D910)),"0000"))</f>
        <v/>
      </c>
      <c r="B910" s="152" t="n"/>
      <c r="C910" s="152" t="n"/>
      <c r="D910" s="152" t="n"/>
      <c r="E910" s="150" t="n"/>
      <c r="F910" s="152" t="n"/>
      <c r="G910" s="152" t="n"/>
      <c r="H910" s="152" t="n"/>
      <c r="I910" s="152" t="n"/>
      <c r="J910" s="150" t="n"/>
      <c r="K910" s="150" t="n"/>
      <c r="L910" s="150" t="n"/>
      <c r="M910" s="152" t="n"/>
      <c r="N910" s="150" t="n"/>
      <c r="O910" s="150" t="n"/>
      <c r="P910" s="150" t="n"/>
      <c r="Q910" s="151" t="n"/>
      <c r="R910" s="150" t="n"/>
      <c r="S910" s="150" t="n"/>
      <c r="T910" s="150" t="n"/>
      <c r="U910" s="152" t="n"/>
      <c r="V910" s="150" t="n"/>
      <c r="W910" s="150" t="n"/>
      <c r="X910" s="150" t="n"/>
      <c r="Y910" s="150" t="n"/>
      <c r="Z910" s="150" t="n"/>
      <c r="AA910" s="150" t="n"/>
      <c r="AB910" s="150" t="n"/>
      <c r="AC910" s="150" t="n"/>
      <c r="AD910" s="150" t="n"/>
      <c r="AE910" s="150" t="n"/>
      <c r="AF910" s="150" t="n"/>
      <c r="AG910" s="147">
        <f>IF(OR(C910="",G910="",G910=0),"",IFERROR(INDEX(Lists!$K$2:$K$12,MATCH(C910,Lists!$I$2:$I$12,0)),"AUD"))</f>
        <v/>
      </c>
      <c r="AH910" s="147">
        <f>IF(OR(G910="",G910=0),"",IF(G910&lt;1,TEXT(G910*100,"0")&amp;IFERROR(INDEX(Lists!$U$2:$U$12,MATCH(C910,Lists!$I$2:$I$12,0)),"c"),IFERROR(INDEX(Lists!$L$2:$L$12,MATCH(C910,Lists!$I$2:$I$12,0)),"$")&amp;IF(G910=INT(G910),TEXT(G910,"0"),TEXT(G910,"0.00")))&amp;" "&amp;AG910)</f>
        <v/>
      </c>
      <c r="AI910" s="147">
        <f>IF(X910="","",X910*IFERROR(INDEX(Lists!$M$2:$M$12,MATCH(C910,Lists!$I$2:$I$12,0)),1)/Lists!$Q$2)</f>
        <v/>
      </c>
      <c r="AJ910" s="147">
        <f>IF(Y910="","",Y910*IFERROR(INDEX(Lists!$M$2:$M$12,MATCH(C910,Lists!$I$2:$I$12,0)),1)/Lists!$Q$2)</f>
        <v/>
      </c>
      <c r="AK910" s="105" t="n"/>
      <c r="AL910" s="105" t="n"/>
      <c r="AM910" s="105" t="n"/>
      <c r="AN910" s="105" t="n"/>
      <c r="AO910" s="106" t="n"/>
    </row>
    <row r="911" ht="18" customHeight="1" s="74">
      <c r="A911" s="147">
        <f>IF(OR(F911="",C911="",D911=""),"",IFERROR(INDEX(Lists!$J$2:$J$12,MATCH(C911,Lists!$I$2:$I$12,0)),"XX")&amp;"-"&amp;D911&amp;"-"&amp;TEXT(SUMPRODUCT(($C$2:C911=C911)*($D$2:D911=D911)),"0000"))</f>
        <v/>
      </c>
      <c r="B911" s="152" t="n"/>
      <c r="C911" s="152" t="n"/>
      <c r="D911" s="152" t="n"/>
      <c r="E911" s="150" t="n"/>
      <c r="F911" s="152" t="n"/>
      <c r="G911" s="152" t="n"/>
      <c r="H911" s="152" t="n"/>
      <c r="I911" s="152" t="n"/>
      <c r="J911" s="150" t="n"/>
      <c r="K911" s="150" t="n"/>
      <c r="L911" s="150" t="n"/>
      <c r="M911" s="152" t="n"/>
      <c r="N911" s="150" t="n"/>
      <c r="O911" s="150" t="n"/>
      <c r="P911" s="150" t="n"/>
      <c r="Q911" s="151" t="n"/>
      <c r="R911" s="150" t="n"/>
      <c r="S911" s="150" t="n"/>
      <c r="T911" s="150" t="n"/>
      <c r="U911" s="152" t="n"/>
      <c r="V911" s="150" t="n"/>
      <c r="W911" s="150" t="n"/>
      <c r="X911" s="150" t="n"/>
      <c r="Y911" s="150" t="n"/>
      <c r="Z911" s="150" t="n"/>
      <c r="AA911" s="150" t="n"/>
      <c r="AB911" s="150" t="n"/>
      <c r="AC911" s="150" t="n"/>
      <c r="AD911" s="150" t="n"/>
      <c r="AE911" s="150" t="n"/>
      <c r="AF911" s="150" t="n"/>
      <c r="AG911" s="147">
        <f>IF(OR(C911="",G911="",G911=0),"",IFERROR(INDEX(Lists!$K$2:$K$12,MATCH(C911,Lists!$I$2:$I$12,0)),"AUD"))</f>
        <v/>
      </c>
      <c r="AH911" s="147">
        <f>IF(OR(G911="",G911=0),"",IF(G911&lt;1,TEXT(G911*100,"0")&amp;IFERROR(INDEX(Lists!$U$2:$U$12,MATCH(C911,Lists!$I$2:$I$12,0)),"c"),IFERROR(INDEX(Lists!$L$2:$L$12,MATCH(C911,Lists!$I$2:$I$12,0)),"$")&amp;IF(G911=INT(G911),TEXT(G911,"0"),TEXT(G911,"0.00")))&amp;" "&amp;AG911)</f>
        <v/>
      </c>
      <c r="AI911" s="147">
        <f>IF(X911="","",X911*IFERROR(INDEX(Lists!$M$2:$M$12,MATCH(C911,Lists!$I$2:$I$12,0)),1)/Lists!$Q$2)</f>
        <v/>
      </c>
      <c r="AJ911" s="147">
        <f>IF(Y911="","",Y911*IFERROR(INDEX(Lists!$M$2:$M$12,MATCH(C911,Lists!$I$2:$I$12,0)),1)/Lists!$Q$2)</f>
        <v/>
      </c>
      <c r="AK911" s="105" t="n"/>
      <c r="AL911" s="105" t="n"/>
      <c r="AM911" s="105" t="n"/>
      <c r="AN911" s="105" t="n"/>
      <c r="AO911" s="106" t="n"/>
    </row>
    <row r="912" ht="18" customHeight="1" s="74">
      <c r="A912" s="147">
        <f>IF(OR(F912="",C912="",D912=""),"",IFERROR(INDEX(Lists!$J$2:$J$12,MATCH(C912,Lists!$I$2:$I$12,0)),"XX")&amp;"-"&amp;D912&amp;"-"&amp;TEXT(SUMPRODUCT(($C$2:C912=C912)*($D$2:D912=D912)),"0000"))</f>
        <v/>
      </c>
      <c r="B912" s="152" t="n"/>
      <c r="C912" s="152" t="n"/>
      <c r="D912" s="152" t="n"/>
      <c r="E912" s="150" t="n"/>
      <c r="F912" s="152" t="n"/>
      <c r="G912" s="152" t="n"/>
      <c r="H912" s="152" t="n"/>
      <c r="I912" s="152" t="n"/>
      <c r="J912" s="150" t="n"/>
      <c r="K912" s="150" t="n"/>
      <c r="L912" s="150" t="n"/>
      <c r="M912" s="152" t="n"/>
      <c r="N912" s="150" t="n"/>
      <c r="O912" s="150" t="n"/>
      <c r="P912" s="150" t="n"/>
      <c r="Q912" s="151" t="n"/>
      <c r="R912" s="150" t="n"/>
      <c r="S912" s="150" t="n"/>
      <c r="T912" s="150" t="n"/>
      <c r="U912" s="152" t="n"/>
      <c r="V912" s="150" t="n"/>
      <c r="W912" s="150" t="n"/>
      <c r="X912" s="150" t="n"/>
      <c r="Y912" s="150" t="n"/>
      <c r="Z912" s="150" t="n"/>
      <c r="AA912" s="150" t="n"/>
      <c r="AB912" s="150" t="n"/>
      <c r="AC912" s="150" t="n"/>
      <c r="AD912" s="150" t="n"/>
      <c r="AE912" s="150" t="n"/>
      <c r="AF912" s="150" t="n"/>
      <c r="AG912" s="147">
        <f>IF(OR(C912="",G912="",G912=0),"",IFERROR(INDEX(Lists!$K$2:$K$12,MATCH(C912,Lists!$I$2:$I$12,0)),"AUD"))</f>
        <v/>
      </c>
      <c r="AH912" s="147">
        <f>IF(OR(G912="",G912=0),"",IF(G912&lt;1,TEXT(G912*100,"0")&amp;IFERROR(INDEX(Lists!$U$2:$U$12,MATCH(C912,Lists!$I$2:$I$12,0)),"c"),IFERROR(INDEX(Lists!$L$2:$L$12,MATCH(C912,Lists!$I$2:$I$12,0)),"$")&amp;IF(G912=INT(G912),TEXT(G912,"0"),TEXT(G912,"0.00")))&amp;" "&amp;AG912)</f>
        <v/>
      </c>
      <c r="AI912" s="147">
        <f>IF(X912="","",X912*IFERROR(INDEX(Lists!$M$2:$M$12,MATCH(C912,Lists!$I$2:$I$12,0)),1)/Lists!$Q$2)</f>
        <v/>
      </c>
      <c r="AJ912" s="147">
        <f>IF(Y912="","",Y912*IFERROR(INDEX(Lists!$M$2:$M$12,MATCH(C912,Lists!$I$2:$I$12,0)),1)/Lists!$Q$2)</f>
        <v/>
      </c>
      <c r="AK912" s="105" t="n"/>
      <c r="AL912" s="105" t="n"/>
      <c r="AM912" s="105" t="n"/>
      <c r="AN912" s="105" t="n"/>
      <c r="AO912" s="106" t="n"/>
    </row>
    <row r="913" ht="18" customHeight="1" s="74">
      <c r="A913" s="147">
        <f>IF(OR(F913="",C913="",D913=""),"",IFERROR(INDEX(Lists!$J$2:$J$12,MATCH(C913,Lists!$I$2:$I$12,0)),"XX")&amp;"-"&amp;D913&amp;"-"&amp;TEXT(SUMPRODUCT(($C$2:C913=C913)*($D$2:D913=D913)),"0000"))</f>
        <v/>
      </c>
      <c r="B913" s="152" t="n"/>
      <c r="C913" s="152" t="n"/>
      <c r="D913" s="152" t="n"/>
      <c r="E913" s="150" t="n"/>
      <c r="F913" s="152" t="n"/>
      <c r="G913" s="152" t="n"/>
      <c r="H913" s="152" t="n"/>
      <c r="I913" s="152" t="n"/>
      <c r="J913" s="150" t="n"/>
      <c r="K913" s="150" t="n"/>
      <c r="L913" s="150" t="n"/>
      <c r="M913" s="152" t="n"/>
      <c r="N913" s="150" t="n"/>
      <c r="O913" s="150" t="n"/>
      <c r="P913" s="150" t="n"/>
      <c r="Q913" s="151" t="n"/>
      <c r="R913" s="150" t="n"/>
      <c r="S913" s="150" t="n"/>
      <c r="T913" s="150" t="n"/>
      <c r="U913" s="152" t="n"/>
      <c r="V913" s="150" t="n"/>
      <c r="W913" s="150" t="n"/>
      <c r="X913" s="150" t="n"/>
      <c r="Y913" s="150" t="n"/>
      <c r="Z913" s="150" t="n"/>
      <c r="AA913" s="150" t="n"/>
      <c r="AB913" s="150" t="n"/>
      <c r="AC913" s="150" t="n"/>
      <c r="AD913" s="150" t="n"/>
      <c r="AE913" s="150" t="n"/>
      <c r="AF913" s="150" t="n"/>
      <c r="AG913" s="147">
        <f>IF(OR(C913="",G913="",G913=0),"",IFERROR(INDEX(Lists!$K$2:$K$12,MATCH(C913,Lists!$I$2:$I$12,0)),"AUD"))</f>
        <v/>
      </c>
      <c r="AH913" s="147">
        <f>IF(OR(G913="",G913=0),"",IF(G913&lt;1,TEXT(G913*100,"0")&amp;IFERROR(INDEX(Lists!$U$2:$U$12,MATCH(C913,Lists!$I$2:$I$12,0)),"c"),IFERROR(INDEX(Lists!$L$2:$L$12,MATCH(C913,Lists!$I$2:$I$12,0)),"$")&amp;IF(G913=INT(G913),TEXT(G913,"0"),TEXT(G913,"0.00")))&amp;" "&amp;AG913)</f>
        <v/>
      </c>
      <c r="AI913" s="147">
        <f>IF(X913="","",X913*IFERROR(INDEX(Lists!$M$2:$M$12,MATCH(C913,Lists!$I$2:$I$12,0)),1)/Lists!$Q$2)</f>
        <v/>
      </c>
      <c r="AJ913" s="147">
        <f>IF(Y913="","",Y913*IFERROR(INDEX(Lists!$M$2:$M$12,MATCH(C913,Lists!$I$2:$I$12,0)),1)/Lists!$Q$2)</f>
        <v/>
      </c>
      <c r="AK913" s="105" t="n"/>
      <c r="AL913" s="105" t="n"/>
      <c r="AM913" s="105" t="n"/>
      <c r="AN913" s="105" t="n"/>
      <c r="AO913" s="106" t="n"/>
    </row>
    <row r="914" ht="18" customHeight="1" s="74">
      <c r="A914" s="147">
        <f>IF(OR(F914="",C914="",D914=""),"",IFERROR(INDEX(Lists!$J$2:$J$12,MATCH(C914,Lists!$I$2:$I$12,0)),"XX")&amp;"-"&amp;D914&amp;"-"&amp;TEXT(SUMPRODUCT(($C$2:C914=C914)*($D$2:D914=D914)),"0000"))</f>
        <v/>
      </c>
      <c r="B914" s="152" t="n"/>
      <c r="C914" s="152" t="n"/>
      <c r="D914" s="152" t="n"/>
      <c r="E914" s="150" t="n"/>
      <c r="F914" s="152" t="n"/>
      <c r="G914" s="152" t="n"/>
      <c r="H914" s="152" t="n"/>
      <c r="I914" s="152" t="n"/>
      <c r="J914" s="150" t="n"/>
      <c r="K914" s="150" t="n"/>
      <c r="L914" s="150" t="n"/>
      <c r="M914" s="152" t="n"/>
      <c r="N914" s="150" t="n"/>
      <c r="O914" s="150" t="n"/>
      <c r="P914" s="150" t="n"/>
      <c r="Q914" s="151" t="n"/>
      <c r="R914" s="150" t="n"/>
      <c r="S914" s="150" t="n"/>
      <c r="T914" s="150" t="n"/>
      <c r="U914" s="152" t="n"/>
      <c r="V914" s="150" t="n"/>
      <c r="W914" s="150" t="n"/>
      <c r="X914" s="150" t="n"/>
      <c r="Y914" s="150" t="n"/>
      <c r="Z914" s="150" t="n"/>
      <c r="AA914" s="150" t="n"/>
      <c r="AB914" s="150" t="n"/>
      <c r="AC914" s="150" t="n"/>
      <c r="AD914" s="150" t="n"/>
      <c r="AE914" s="150" t="n"/>
      <c r="AF914" s="150" t="n"/>
      <c r="AG914" s="147">
        <f>IF(OR(C914="",G914="",G914=0),"",IFERROR(INDEX(Lists!$K$2:$K$12,MATCH(C914,Lists!$I$2:$I$12,0)),"AUD"))</f>
        <v/>
      </c>
      <c r="AH914" s="147">
        <f>IF(OR(G914="",G914=0),"",IF(G914&lt;1,TEXT(G914*100,"0")&amp;IFERROR(INDEX(Lists!$U$2:$U$12,MATCH(C914,Lists!$I$2:$I$12,0)),"c"),IFERROR(INDEX(Lists!$L$2:$L$12,MATCH(C914,Lists!$I$2:$I$12,0)),"$")&amp;IF(G914=INT(G914),TEXT(G914,"0"),TEXT(G914,"0.00")))&amp;" "&amp;AG914)</f>
        <v/>
      </c>
      <c r="AI914" s="147">
        <f>IF(X914="","",X914*IFERROR(INDEX(Lists!$M$2:$M$12,MATCH(C914,Lists!$I$2:$I$12,0)),1)/Lists!$Q$2)</f>
        <v/>
      </c>
      <c r="AJ914" s="147">
        <f>IF(Y914="","",Y914*IFERROR(INDEX(Lists!$M$2:$M$12,MATCH(C914,Lists!$I$2:$I$12,0)),1)/Lists!$Q$2)</f>
        <v/>
      </c>
      <c r="AK914" s="105" t="n"/>
      <c r="AL914" s="105" t="n"/>
      <c r="AM914" s="105" t="n"/>
      <c r="AN914" s="105" t="n"/>
      <c r="AO914" s="106" t="n"/>
    </row>
    <row r="915" ht="18" customHeight="1" s="74">
      <c r="A915" s="147">
        <f>IF(OR(F915="",C915="",D915=""),"",IFERROR(INDEX(Lists!$J$2:$J$12,MATCH(C915,Lists!$I$2:$I$12,0)),"XX")&amp;"-"&amp;D915&amp;"-"&amp;TEXT(SUMPRODUCT(($C$2:C915=C915)*($D$2:D915=D915)),"0000"))</f>
        <v/>
      </c>
      <c r="B915" s="152" t="n"/>
      <c r="C915" s="152" t="n"/>
      <c r="D915" s="152" t="n"/>
      <c r="E915" s="150" t="n"/>
      <c r="F915" s="152" t="n"/>
      <c r="G915" s="152" t="n"/>
      <c r="H915" s="152" t="n"/>
      <c r="I915" s="152" t="n"/>
      <c r="J915" s="150" t="n"/>
      <c r="K915" s="150" t="n"/>
      <c r="L915" s="150" t="n"/>
      <c r="M915" s="152" t="n"/>
      <c r="N915" s="150" t="n"/>
      <c r="O915" s="150" t="n"/>
      <c r="P915" s="150" t="n"/>
      <c r="Q915" s="151" t="n"/>
      <c r="R915" s="150" t="n"/>
      <c r="S915" s="150" t="n"/>
      <c r="T915" s="150" t="n"/>
      <c r="U915" s="152" t="n"/>
      <c r="V915" s="150" t="n"/>
      <c r="W915" s="150" t="n"/>
      <c r="X915" s="150" t="n"/>
      <c r="Y915" s="150" t="n"/>
      <c r="Z915" s="150" t="n"/>
      <c r="AA915" s="150" t="n"/>
      <c r="AB915" s="150" t="n"/>
      <c r="AC915" s="150" t="n"/>
      <c r="AD915" s="150" t="n"/>
      <c r="AE915" s="150" t="n"/>
      <c r="AF915" s="150" t="n"/>
      <c r="AG915" s="147">
        <f>IF(OR(C915="",G915="",G915=0),"",IFERROR(INDEX(Lists!$K$2:$K$12,MATCH(C915,Lists!$I$2:$I$12,0)),"AUD"))</f>
        <v/>
      </c>
      <c r="AH915" s="147">
        <f>IF(OR(G915="",G915=0),"",IF(G915&lt;1,TEXT(G915*100,"0")&amp;IFERROR(INDEX(Lists!$U$2:$U$12,MATCH(C915,Lists!$I$2:$I$12,0)),"c"),IFERROR(INDEX(Lists!$L$2:$L$12,MATCH(C915,Lists!$I$2:$I$12,0)),"$")&amp;IF(G915=INT(G915),TEXT(G915,"0"),TEXT(G915,"0.00")))&amp;" "&amp;AG915)</f>
        <v/>
      </c>
      <c r="AI915" s="147">
        <f>IF(X915="","",X915*IFERROR(INDEX(Lists!$M$2:$M$12,MATCH(C915,Lists!$I$2:$I$12,0)),1)/Lists!$Q$2)</f>
        <v/>
      </c>
      <c r="AJ915" s="147">
        <f>IF(Y915="","",Y915*IFERROR(INDEX(Lists!$M$2:$M$12,MATCH(C915,Lists!$I$2:$I$12,0)),1)/Lists!$Q$2)</f>
        <v/>
      </c>
      <c r="AK915" s="105" t="n"/>
      <c r="AL915" s="105" t="n"/>
      <c r="AM915" s="105" t="n"/>
      <c r="AN915" s="105" t="n"/>
      <c r="AO915" s="106" t="n"/>
    </row>
    <row r="916" ht="18" customHeight="1" s="74">
      <c r="A916" s="147">
        <f>IF(OR(F916="",C916="",D916=""),"",IFERROR(INDEX(Lists!$J$2:$J$12,MATCH(C916,Lists!$I$2:$I$12,0)),"XX")&amp;"-"&amp;D916&amp;"-"&amp;TEXT(SUMPRODUCT(($C$2:C916=C916)*($D$2:D916=D916)),"0000"))</f>
        <v/>
      </c>
      <c r="B916" s="152" t="n"/>
      <c r="C916" s="152" t="n"/>
      <c r="D916" s="152" t="n"/>
      <c r="E916" s="150" t="n"/>
      <c r="F916" s="152" t="n"/>
      <c r="G916" s="152" t="n"/>
      <c r="H916" s="152" t="n"/>
      <c r="I916" s="152" t="n"/>
      <c r="J916" s="150" t="n"/>
      <c r="K916" s="150" t="n"/>
      <c r="L916" s="150" t="n"/>
      <c r="M916" s="152" t="n"/>
      <c r="N916" s="150" t="n"/>
      <c r="O916" s="150" t="n"/>
      <c r="P916" s="150" t="n"/>
      <c r="Q916" s="151" t="n"/>
      <c r="R916" s="150" t="n"/>
      <c r="S916" s="150" t="n"/>
      <c r="T916" s="150" t="n"/>
      <c r="U916" s="152" t="n"/>
      <c r="V916" s="150" t="n"/>
      <c r="W916" s="150" t="n"/>
      <c r="X916" s="150" t="n"/>
      <c r="Y916" s="150" t="n"/>
      <c r="Z916" s="150" t="n"/>
      <c r="AA916" s="150" t="n"/>
      <c r="AB916" s="150" t="n"/>
      <c r="AC916" s="150" t="n"/>
      <c r="AD916" s="150" t="n"/>
      <c r="AE916" s="150" t="n"/>
      <c r="AF916" s="150" t="n"/>
      <c r="AG916" s="147">
        <f>IF(OR(C916="",G916="",G916=0),"",IFERROR(INDEX(Lists!$K$2:$K$12,MATCH(C916,Lists!$I$2:$I$12,0)),"AUD"))</f>
        <v/>
      </c>
      <c r="AH916" s="147">
        <f>IF(OR(G916="",G916=0),"",IF(G916&lt;1,TEXT(G916*100,"0")&amp;IFERROR(INDEX(Lists!$U$2:$U$12,MATCH(C916,Lists!$I$2:$I$12,0)),"c"),IFERROR(INDEX(Lists!$L$2:$L$12,MATCH(C916,Lists!$I$2:$I$12,0)),"$")&amp;IF(G916=INT(G916),TEXT(G916,"0"),TEXT(G916,"0.00")))&amp;" "&amp;AG916)</f>
        <v/>
      </c>
      <c r="AI916" s="147">
        <f>IF(X916="","",X916*IFERROR(INDEX(Lists!$M$2:$M$12,MATCH(C916,Lists!$I$2:$I$12,0)),1)/Lists!$Q$2)</f>
        <v/>
      </c>
      <c r="AJ916" s="147">
        <f>IF(Y916="","",Y916*IFERROR(INDEX(Lists!$M$2:$M$12,MATCH(C916,Lists!$I$2:$I$12,0)),1)/Lists!$Q$2)</f>
        <v/>
      </c>
      <c r="AK916" s="105" t="n"/>
      <c r="AL916" s="105" t="n"/>
      <c r="AM916" s="105" t="n"/>
      <c r="AN916" s="105" t="n"/>
      <c r="AO916" s="106" t="n"/>
    </row>
    <row r="917" ht="18" customHeight="1" s="74">
      <c r="A917" s="147">
        <f>IF(OR(F917="",C917="",D917=""),"",IFERROR(INDEX(Lists!$J$2:$J$12,MATCH(C917,Lists!$I$2:$I$12,0)),"XX")&amp;"-"&amp;D917&amp;"-"&amp;TEXT(SUMPRODUCT(($C$2:C917=C917)*($D$2:D917=D917)),"0000"))</f>
        <v/>
      </c>
      <c r="B917" s="152" t="n"/>
      <c r="C917" s="152" t="n"/>
      <c r="D917" s="152" t="n"/>
      <c r="E917" s="150" t="n"/>
      <c r="F917" s="152" t="n"/>
      <c r="G917" s="152" t="n"/>
      <c r="H917" s="152" t="n"/>
      <c r="I917" s="152" t="n"/>
      <c r="J917" s="150" t="n"/>
      <c r="K917" s="150" t="n"/>
      <c r="L917" s="150" t="n"/>
      <c r="M917" s="152" t="n"/>
      <c r="N917" s="150" t="n"/>
      <c r="O917" s="150" t="n"/>
      <c r="P917" s="150" t="n"/>
      <c r="Q917" s="151" t="n"/>
      <c r="R917" s="150" t="n"/>
      <c r="S917" s="150" t="n"/>
      <c r="T917" s="150" t="n"/>
      <c r="U917" s="152" t="n"/>
      <c r="V917" s="150" t="n"/>
      <c r="W917" s="150" t="n"/>
      <c r="X917" s="150" t="n"/>
      <c r="Y917" s="150" t="n"/>
      <c r="Z917" s="150" t="n"/>
      <c r="AA917" s="150" t="n"/>
      <c r="AB917" s="150" t="n"/>
      <c r="AC917" s="150" t="n"/>
      <c r="AD917" s="150" t="n"/>
      <c r="AE917" s="150" t="n"/>
      <c r="AF917" s="150" t="n"/>
      <c r="AG917" s="147">
        <f>IF(OR(C917="",G917="",G917=0),"",IFERROR(INDEX(Lists!$K$2:$K$12,MATCH(C917,Lists!$I$2:$I$12,0)),"AUD"))</f>
        <v/>
      </c>
      <c r="AH917" s="147">
        <f>IF(OR(G917="",G917=0),"",IF(G917&lt;1,TEXT(G917*100,"0")&amp;IFERROR(INDEX(Lists!$U$2:$U$12,MATCH(C917,Lists!$I$2:$I$12,0)),"c"),IFERROR(INDEX(Lists!$L$2:$L$12,MATCH(C917,Lists!$I$2:$I$12,0)),"$")&amp;IF(G917=INT(G917),TEXT(G917,"0"),TEXT(G917,"0.00")))&amp;" "&amp;AG917)</f>
        <v/>
      </c>
      <c r="AI917" s="147">
        <f>IF(X917="","",X917*IFERROR(INDEX(Lists!$M$2:$M$12,MATCH(C917,Lists!$I$2:$I$12,0)),1)/Lists!$Q$2)</f>
        <v/>
      </c>
      <c r="AJ917" s="147">
        <f>IF(Y917="","",Y917*IFERROR(INDEX(Lists!$M$2:$M$12,MATCH(C917,Lists!$I$2:$I$12,0)),1)/Lists!$Q$2)</f>
        <v/>
      </c>
      <c r="AK917" s="105" t="n"/>
      <c r="AL917" s="105" t="n"/>
      <c r="AM917" s="105" t="n"/>
      <c r="AN917" s="105" t="n"/>
      <c r="AO917" s="106" t="n"/>
    </row>
    <row r="918" ht="18" customHeight="1" s="74">
      <c r="A918" s="147">
        <f>IF(OR(F918="",C918="",D918=""),"",IFERROR(INDEX(Lists!$J$2:$J$12,MATCH(C918,Lists!$I$2:$I$12,0)),"XX")&amp;"-"&amp;D918&amp;"-"&amp;TEXT(SUMPRODUCT(($C$2:C918=C918)*($D$2:D918=D918)),"0000"))</f>
        <v/>
      </c>
      <c r="B918" s="152" t="n"/>
      <c r="C918" s="152" t="n"/>
      <c r="D918" s="152" t="n"/>
      <c r="E918" s="150" t="n"/>
      <c r="F918" s="152" t="n"/>
      <c r="G918" s="152" t="n"/>
      <c r="H918" s="152" t="n"/>
      <c r="I918" s="152" t="n"/>
      <c r="J918" s="150" t="n"/>
      <c r="K918" s="150" t="n"/>
      <c r="L918" s="150" t="n"/>
      <c r="M918" s="152" t="n"/>
      <c r="N918" s="150" t="n"/>
      <c r="O918" s="150" t="n"/>
      <c r="P918" s="150" t="n"/>
      <c r="Q918" s="151" t="n"/>
      <c r="R918" s="150" t="n"/>
      <c r="S918" s="150" t="n"/>
      <c r="T918" s="150" t="n"/>
      <c r="U918" s="152" t="n"/>
      <c r="V918" s="150" t="n"/>
      <c r="W918" s="150" t="n"/>
      <c r="X918" s="150" t="n"/>
      <c r="Y918" s="150" t="n"/>
      <c r="Z918" s="150" t="n"/>
      <c r="AA918" s="150" t="n"/>
      <c r="AB918" s="150" t="n"/>
      <c r="AC918" s="150" t="n"/>
      <c r="AD918" s="150" t="n"/>
      <c r="AE918" s="150" t="n"/>
      <c r="AF918" s="150" t="n"/>
      <c r="AG918" s="147">
        <f>IF(OR(C918="",G918="",G918=0),"",IFERROR(INDEX(Lists!$K$2:$K$12,MATCH(C918,Lists!$I$2:$I$12,0)),"AUD"))</f>
        <v/>
      </c>
      <c r="AH918" s="147">
        <f>IF(OR(G918="",G918=0),"",IF(G918&lt;1,TEXT(G918*100,"0")&amp;IFERROR(INDEX(Lists!$U$2:$U$12,MATCH(C918,Lists!$I$2:$I$12,0)),"c"),IFERROR(INDEX(Lists!$L$2:$L$12,MATCH(C918,Lists!$I$2:$I$12,0)),"$")&amp;IF(G918=INT(G918),TEXT(G918,"0"),TEXT(G918,"0.00")))&amp;" "&amp;AG918)</f>
        <v/>
      </c>
      <c r="AI918" s="147">
        <f>IF(X918="","",X918*IFERROR(INDEX(Lists!$M$2:$M$12,MATCH(C918,Lists!$I$2:$I$12,0)),1)/Lists!$Q$2)</f>
        <v/>
      </c>
      <c r="AJ918" s="147">
        <f>IF(Y918="","",Y918*IFERROR(INDEX(Lists!$M$2:$M$12,MATCH(C918,Lists!$I$2:$I$12,0)),1)/Lists!$Q$2)</f>
        <v/>
      </c>
      <c r="AK918" s="105" t="n"/>
      <c r="AL918" s="105" t="n"/>
      <c r="AM918" s="105" t="n"/>
      <c r="AN918" s="105" t="n"/>
      <c r="AO918" s="106" t="n"/>
    </row>
    <row r="919" ht="18" customHeight="1" s="74">
      <c r="A919" s="147">
        <f>IF(OR(F919="",C919="",D919=""),"",IFERROR(INDEX(Lists!$J$2:$J$12,MATCH(C919,Lists!$I$2:$I$12,0)),"XX")&amp;"-"&amp;D919&amp;"-"&amp;TEXT(SUMPRODUCT(($C$2:C919=C919)*($D$2:D919=D919)),"0000"))</f>
        <v/>
      </c>
      <c r="B919" s="152" t="n"/>
      <c r="C919" s="152" t="n"/>
      <c r="D919" s="152" t="n"/>
      <c r="E919" s="150" t="n"/>
      <c r="F919" s="152" t="n"/>
      <c r="G919" s="152" t="n"/>
      <c r="H919" s="152" t="n"/>
      <c r="I919" s="152" t="n"/>
      <c r="J919" s="150" t="n"/>
      <c r="K919" s="150" t="n"/>
      <c r="L919" s="150" t="n"/>
      <c r="M919" s="152" t="n"/>
      <c r="N919" s="150" t="n"/>
      <c r="O919" s="150" t="n"/>
      <c r="P919" s="150" t="n"/>
      <c r="Q919" s="151" t="n"/>
      <c r="R919" s="150" t="n"/>
      <c r="S919" s="150" t="n"/>
      <c r="T919" s="150" t="n"/>
      <c r="U919" s="152" t="n"/>
      <c r="V919" s="150" t="n"/>
      <c r="W919" s="150" t="n"/>
      <c r="X919" s="150" t="n"/>
      <c r="Y919" s="150" t="n"/>
      <c r="Z919" s="150" t="n"/>
      <c r="AA919" s="150" t="n"/>
      <c r="AB919" s="150" t="n"/>
      <c r="AC919" s="150" t="n"/>
      <c r="AD919" s="150" t="n"/>
      <c r="AE919" s="150" t="n"/>
      <c r="AF919" s="150" t="n"/>
      <c r="AG919" s="147">
        <f>IF(OR(C919="",G919="",G919=0),"",IFERROR(INDEX(Lists!$K$2:$K$12,MATCH(C919,Lists!$I$2:$I$12,0)),"AUD"))</f>
        <v/>
      </c>
      <c r="AH919" s="147">
        <f>IF(OR(G919="",G919=0),"",IF(G919&lt;1,TEXT(G919*100,"0")&amp;IFERROR(INDEX(Lists!$U$2:$U$12,MATCH(C919,Lists!$I$2:$I$12,0)),"c"),IFERROR(INDEX(Lists!$L$2:$L$12,MATCH(C919,Lists!$I$2:$I$12,0)),"$")&amp;IF(G919=INT(G919),TEXT(G919,"0"),TEXT(G919,"0.00")))&amp;" "&amp;AG919)</f>
        <v/>
      </c>
      <c r="AI919" s="147">
        <f>IF(X919="","",X919*IFERROR(INDEX(Lists!$M$2:$M$12,MATCH(C919,Lists!$I$2:$I$12,0)),1)/Lists!$Q$2)</f>
        <v/>
      </c>
      <c r="AJ919" s="147">
        <f>IF(Y919="","",Y919*IFERROR(INDEX(Lists!$M$2:$M$12,MATCH(C919,Lists!$I$2:$I$12,0)),1)/Lists!$Q$2)</f>
        <v/>
      </c>
      <c r="AK919" s="105" t="n"/>
      <c r="AL919" s="105" t="n"/>
      <c r="AM919" s="105" t="n"/>
      <c r="AN919" s="105" t="n"/>
      <c r="AO919" s="106" t="n"/>
    </row>
    <row r="920" ht="18" customHeight="1" s="74">
      <c r="A920" s="147">
        <f>IF(OR(F920="",C920="",D920=""),"",IFERROR(INDEX(Lists!$J$2:$J$12,MATCH(C920,Lists!$I$2:$I$12,0)),"XX")&amp;"-"&amp;D920&amp;"-"&amp;TEXT(SUMPRODUCT(($C$2:C920=C920)*($D$2:D920=D920)),"0000"))</f>
        <v/>
      </c>
      <c r="B920" s="152" t="n"/>
      <c r="C920" s="152" t="n"/>
      <c r="D920" s="152" t="n"/>
      <c r="E920" s="150" t="n"/>
      <c r="F920" s="152" t="n"/>
      <c r="G920" s="152" t="n"/>
      <c r="H920" s="152" t="n"/>
      <c r="I920" s="152" t="n"/>
      <c r="J920" s="150" t="n"/>
      <c r="K920" s="150" t="n"/>
      <c r="L920" s="150" t="n"/>
      <c r="M920" s="152" t="n"/>
      <c r="N920" s="150" t="n"/>
      <c r="O920" s="150" t="n"/>
      <c r="P920" s="150" t="n"/>
      <c r="Q920" s="151" t="n"/>
      <c r="R920" s="150" t="n"/>
      <c r="S920" s="150" t="n"/>
      <c r="T920" s="150" t="n"/>
      <c r="U920" s="152" t="n"/>
      <c r="V920" s="150" t="n"/>
      <c r="W920" s="150" t="n"/>
      <c r="X920" s="150" t="n"/>
      <c r="Y920" s="150" t="n"/>
      <c r="Z920" s="150" t="n"/>
      <c r="AA920" s="150" t="n"/>
      <c r="AB920" s="150" t="n"/>
      <c r="AC920" s="150" t="n"/>
      <c r="AD920" s="150" t="n"/>
      <c r="AE920" s="150" t="n"/>
      <c r="AF920" s="150" t="n"/>
      <c r="AG920" s="147">
        <f>IF(OR(C920="",G920="",G920=0),"",IFERROR(INDEX(Lists!$K$2:$K$12,MATCH(C920,Lists!$I$2:$I$12,0)),"AUD"))</f>
        <v/>
      </c>
      <c r="AH920" s="147">
        <f>IF(OR(G920="",G920=0),"",IF(G920&lt;1,TEXT(G920*100,"0")&amp;IFERROR(INDEX(Lists!$U$2:$U$12,MATCH(C920,Lists!$I$2:$I$12,0)),"c"),IFERROR(INDEX(Lists!$L$2:$L$12,MATCH(C920,Lists!$I$2:$I$12,0)),"$")&amp;IF(G920=INT(G920),TEXT(G920,"0"),TEXT(G920,"0.00")))&amp;" "&amp;AG920)</f>
        <v/>
      </c>
      <c r="AI920" s="147">
        <f>IF(X920="","",X920*IFERROR(INDEX(Lists!$M$2:$M$12,MATCH(C920,Lists!$I$2:$I$12,0)),1)/Lists!$Q$2)</f>
        <v/>
      </c>
      <c r="AJ920" s="147">
        <f>IF(Y920="","",Y920*IFERROR(INDEX(Lists!$M$2:$M$12,MATCH(C920,Lists!$I$2:$I$12,0)),1)/Lists!$Q$2)</f>
        <v/>
      </c>
      <c r="AK920" s="105" t="n"/>
      <c r="AL920" s="105" t="n"/>
      <c r="AM920" s="105" t="n"/>
      <c r="AN920" s="105" t="n"/>
      <c r="AO920" s="106" t="n"/>
    </row>
    <row r="921" ht="18" customHeight="1" s="74">
      <c r="A921" s="147">
        <f>IF(OR(F921="",C921="",D921=""),"",IFERROR(INDEX(Lists!$J$2:$J$12,MATCH(C921,Lists!$I$2:$I$12,0)),"XX")&amp;"-"&amp;D921&amp;"-"&amp;TEXT(SUMPRODUCT(($C$2:C921=C921)*($D$2:D921=D921)),"0000"))</f>
        <v/>
      </c>
      <c r="B921" s="152" t="n"/>
      <c r="C921" s="152" t="n"/>
      <c r="D921" s="152" t="n"/>
      <c r="E921" s="150" t="n"/>
      <c r="F921" s="152" t="n"/>
      <c r="G921" s="152" t="n"/>
      <c r="H921" s="152" t="n"/>
      <c r="I921" s="152" t="n"/>
      <c r="J921" s="150" t="n"/>
      <c r="K921" s="150" t="n"/>
      <c r="L921" s="150" t="n"/>
      <c r="M921" s="152" t="n"/>
      <c r="N921" s="150" t="n"/>
      <c r="O921" s="150" t="n"/>
      <c r="P921" s="150" t="n"/>
      <c r="Q921" s="151" t="n"/>
      <c r="R921" s="150" t="n"/>
      <c r="S921" s="150" t="n"/>
      <c r="T921" s="150" t="n"/>
      <c r="U921" s="152" t="n"/>
      <c r="V921" s="150" t="n"/>
      <c r="W921" s="150" t="n"/>
      <c r="X921" s="150" t="n"/>
      <c r="Y921" s="150" t="n"/>
      <c r="Z921" s="150" t="n"/>
      <c r="AA921" s="150" t="n"/>
      <c r="AB921" s="150" t="n"/>
      <c r="AC921" s="150" t="n"/>
      <c r="AD921" s="150" t="n"/>
      <c r="AE921" s="150" t="n"/>
      <c r="AF921" s="150" t="n"/>
      <c r="AG921" s="147">
        <f>IF(OR(C921="",G921="",G921=0),"",IFERROR(INDEX(Lists!$K$2:$K$12,MATCH(C921,Lists!$I$2:$I$12,0)),"AUD"))</f>
        <v/>
      </c>
      <c r="AH921" s="147">
        <f>IF(OR(G921="",G921=0),"",IF(G921&lt;1,TEXT(G921*100,"0")&amp;IFERROR(INDEX(Lists!$U$2:$U$12,MATCH(C921,Lists!$I$2:$I$12,0)),"c"),IFERROR(INDEX(Lists!$L$2:$L$12,MATCH(C921,Lists!$I$2:$I$12,0)),"$")&amp;IF(G921=INT(G921),TEXT(G921,"0"),TEXT(G921,"0.00")))&amp;" "&amp;AG921)</f>
        <v/>
      </c>
      <c r="AI921" s="147">
        <f>IF(X921="","",X921*IFERROR(INDEX(Lists!$M$2:$M$12,MATCH(C921,Lists!$I$2:$I$12,0)),1)/Lists!$Q$2)</f>
        <v/>
      </c>
      <c r="AJ921" s="147">
        <f>IF(Y921="","",Y921*IFERROR(INDEX(Lists!$M$2:$M$12,MATCH(C921,Lists!$I$2:$I$12,0)),1)/Lists!$Q$2)</f>
        <v/>
      </c>
      <c r="AK921" s="105" t="n"/>
      <c r="AL921" s="105" t="n"/>
      <c r="AM921" s="105" t="n"/>
      <c r="AN921" s="105" t="n"/>
      <c r="AO921" s="106" t="n"/>
    </row>
    <row r="922" ht="18" customHeight="1" s="74">
      <c r="A922" s="147">
        <f>IF(OR(F922="",C922="",D922=""),"",IFERROR(INDEX(Lists!$J$2:$J$12,MATCH(C922,Lists!$I$2:$I$12,0)),"XX")&amp;"-"&amp;D922&amp;"-"&amp;TEXT(SUMPRODUCT(($C$2:C922=C922)*($D$2:D922=D922)),"0000"))</f>
        <v/>
      </c>
      <c r="B922" s="152" t="n"/>
      <c r="C922" s="152" t="n"/>
      <c r="D922" s="152" t="n"/>
      <c r="E922" s="150" t="n"/>
      <c r="F922" s="152" t="n"/>
      <c r="G922" s="152" t="n"/>
      <c r="H922" s="152" t="n"/>
      <c r="I922" s="152" t="n"/>
      <c r="J922" s="150" t="n"/>
      <c r="K922" s="150" t="n"/>
      <c r="L922" s="150" t="n"/>
      <c r="M922" s="152" t="n"/>
      <c r="N922" s="150" t="n"/>
      <c r="O922" s="150" t="n"/>
      <c r="P922" s="150" t="n"/>
      <c r="Q922" s="151" t="n"/>
      <c r="R922" s="150" t="n"/>
      <c r="S922" s="150" t="n"/>
      <c r="T922" s="150" t="n"/>
      <c r="U922" s="152" t="n"/>
      <c r="V922" s="150" t="n"/>
      <c r="W922" s="150" t="n"/>
      <c r="X922" s="150" t="n"/>
      <c r="Y922" s="150" t="n"/>
      <c r="Z922" s="150" t="n"/>
      <c r="AA922" s="150" t="n"/>
      <c r="AB922" s="150" t="n"/>
      <c r="AC922" s="150" t="n"/>
      <c r="AD922" s="150" t="n"/>
      <c r="AE922" s="150" t="n"/>
      <c r="AF922" s="150" t="n"/>
      <c r="AG922" s="147">
        <f>IF(OR(C922="",G922="",G922=0),"",IFERROR(INDEX(Lists!$K$2:$K$12,MATCH(C922,Lists!$I$2:$I$12,0)),"AUD"))</f>
        <v/>
      </c>
      <c r="AH922" s="147">
        <f>IF(OR(G922="",G922=0),"",IF(G922&lt;1,TEXT(G922*100,"0")&amp;IFERROR(INDEX(Lists!$U$2:$U$12,MATCH(C922,Lists!$I$2:$I$12,0)),"c"),IFERROR(INDEX(Lists!$L$2:$L$12,MATCH(C922,Lists!$I$2:$I$12,0)),"$")&amp;IF(G922=INT(G922),TEXT(G922,"0"),TEXT(G922,"0.00")))&amp;" "&amp;AG922)</f>
        <v/>
      </c>
      <c r="AI922" s="147">
        <f>IF(X922="","",X922*IFERROR(INDEX(Lists!$M$2:$M$12,MATCH(C922,Lists!$I$2:$I$12,0)),1)/Lists!$Q$2)</f>
        <v/>
      </c>
      <c r="AJ922" s="147">
        <f>IF(Y922="","",Y922*IFERROR(INDEX(Lists!$M$2:$M$12,MATCH(C922,Lists!$I$2:$I$12,0)),1)/Lists!$Q$2)</f>
        <v/>
      </c>
      <c r="AK922" s="105" t="n"/>
      <c r="AL922" s="105" t="n"/>
      <c r="AM922" s="105" t="n"/>
      <c r="AN922" s="105" t="n"/>
      <c r="AO922" s="106" t="n"/>
    </row>
    <row r="923" ht="18" customHeight="1" s="74">
      <c r="A923" s="147">
        <f>IF(OR(F923="",C923="",D923=""),"",IFERROR(INDEX(Lists!$J$2:$J$12,MATCH(C923,Lists!$I$2:$I$12,0)),"XX")&amp;"-"&amp;D923&amp;"-"&amp;TEXT(SUMPRODUCT(($C$2:C923=C923)*($D$2:D923=D923)),"0000"))</f>
        <v/>
      </c>
      <c r="B923" s="152" t="n"/>
      <c r="C923" s="152" t="n"/>
      <c r="D923" s="152" t="n"/>
      <c r="E923" s="150" t="n"/>
      <c r="F923" s="152" t="n"/>
      <c r="G923" s="152" t="n"/>
      <c r="H923" s="152" t="n"/>
      <c r="I923" s="152" t="n"/>
      <c r="J923" s="150" t="n"/>
      <c r="K923" s="150" t="n"/>
      <c r="L923" s="150" t="n"/>
      <c r="M923" s="152" t="n"/>
      <c r="N923" s="150" t="n"/>
      <c r="O923" s="150" t="n"/>
      <c r="P923" s="150" t="n"/>
      <c r="Q923" s="151" t="n"/>
      <c r="R923" s="150" t="n"/>
      <c r="S923" s="150" t="n"/>
      <c r="T923" s="150" t="n"/>
      <c r="U923" s="152" t="n"/>
      <c r="V923" s="150" t="n"/>
      <c r="W923" s="150" t="n"/>
      <c r="X923" s="150" t="n"/>
      <c r="Y923" s="150" t="n"/>
      <c r="Z923" s="150" t="n"/>
      <c r="AA923" s="150" t="n"/>
      <c r="AB923" s="150" t="n"/>
      <c r="AC923" s="150" t="n"/>
      <c r="AD923" s="150" t="n"/>
      <c r="AE923" s="150" t="n"/>
      <c r="AF923" s="150" t="n"/>
      <c r="AG923" s="147">
        <f>IF(OR(C923="",G923="",G923=0),"",IFERROR(INDEX(Lists!$K$2:$K$12,MATCH(C923,Lists!$I$2:$I$12,0)),"AUD"))</f>
        <v/>
      </c>
      <c r="AH923" s="147">
        <f>IF(OR(G923="",G923=0),"",IF(G923&lt;1,TEXT(G923*100,"0")&amp;IFERROR(INDEX(Lists!$U$2:$U$12,MATCH(C923,Lists!$I$2:$I$12,0)),"c"),IFERROR(INDEX(Lists!$L$2:$L$12,MATCH(C923,Lists!$I$2:$I$12,0)),"$")&amp;IF(G923=INT(G923),TEXT(G923,"0"),TEXT(G923,"0.00")))&amp;" "&amp;AG923)</f>
        <v/>
      </c>
      <c r="AI923" s="147">
        <f>IF(X923="","",X923*IFERROR(INDEX(Lists!$M$2:$M$12,MATCH(C923,Lists!$I$2:$I$12,0)),1)/Lists!$Q$2)</f>
        <v/>
      </c>
      <c r="AJ923" s="147">
        <f>IF(Y923="","",Y923*IFERROR(INDEX(Lists!$M$2:$M$12,MATCH(C923,Lists!$I$2:$I$12,0)),1)/Lists!$Q$2)</f>
        <v/>
      </c>
      <c r="AK923" s="105" t="n"/>
      <c r="AL923" s="105" t="n"/>
      <c r="AM923" s="105" t="n"/>
      <c r="AN923" s="105" t="n"/>
      <c r="AO923" s="106" t="n"/>
    </row>
    <row r="924" ht="18" customHeight="1" s="74">
      <c r="A924" s="147">
        <f>IF(OR(F924="",C924="",D924=""),"",IFERROR(INDEX(Lists!$J$2:$J$12,MATCH(C924,Lists!$I$2:$I$12,0)),"XX")&amp;"-"&amp;D924&amp;"-"&amp;TEXT(SUMPRODUCT(($C$2:C924=C924)*($D$2:D924=D924)),"0000"))</f>
        <v/>
      </c>
      <c r="B924" s="152" t="n"/>
      <c r="C924" s="152" t="n"/>
      <c r="D924" s="152" t="n"/>
      <c r="E924" s="150" t="n"/>
      <c r="F924" s="152" t="n"/>
      <c r="G924" s="152" t="n"/>
      <c r="H924" s="152" t="n"/>
      <c r="I924" s="152" t="n"/>
      <c r="J924" s="150" t="n"/>
      <c r="K924" s="150" t="n"/>
      <c r="L924" s="150" t="n"/>
      <c r="M924" s="152" t="n"/>
      <c r="N924" s="150" t="n"/>
      <c r="O924" s="150" t="n"/>
      <c r="P924" s="150" t="n"/>
      <c r="Q924" s="151" t="n"/>
      <c r="R924" s="150" t="n"/>
      <c r="S924" s="150" t="n"/>
      <c r="T924" s="150" t="n"/>
      <c r="U924" s="152" t="n"/>
      <c r="V924" s="150" t="n"/>
      <c r="W924" s="150" t="n"/>
      <c r="X924" s="150" t="n"/>
      <c r="Y924" s="150" t="n"/>
      <c r="Z924" s="150" t="n"/>
      <c r="AA924" s="150" t="n"/>
      <c r="AB924" s="150" t="n"/>
      <c r="AC924" s="150" t="n"/>
      <c r="AD924" s="150" t="n"/>
      <c r="AE924" s="150" t="n"/>
      <c r="AF924" s="150" t="n"/>
      <c r="AG924" s="147">
        <f>IF(OR(C924="",G924="",G924=0),"",IFERROR(INDEX(Lists!$K$2:$K$12,MATCH(C924,Lists!$I$2:$I$12,0)),"AUD"))</f>
        <v/>
      </c>
      <c r="AH924" s="147">
        <f>IF(OR(G924="",G924=0),"",IF(G924&lt;1,TEXT(G924*100,"0")&amp;IFERROR(INDEX(Lists!$U$2:$U$12,MATCH(C924,Lists!$I$2:$I$12,0)),"c"),IFERROR(INDEX(Lists!$L$2:$L$12,MATCH(C924,Lists!$I$2:$I$12,0)),"$")&amp;IF(G924=INT(G924),TEXT(G924,"0"),TEXT(G924,"0.00")))&amp;" "&amp;AG924)</f>
        <v/>
      </c>
      <c r="AI924" s="147">
        <f>IF(X924="","",X924*IFERROR(INDEX(Lists!$M$2:$M$12,MATCH(C924,Lists!$I$2:$I$12,0)),1)/Lists!$Q$2)</f>
        <v/>
      </c>
      <c r="AJ924" s="147">
        <f>IF(Y924="","",Y924*IFERROR(INDEX(Lists!$M$2:$M$12,MATCH(C924,Lists!$I$2:$I$12,0)),1)/Lists!$Q$2)</f>
        <v/>
      </c>
      <c r="AK924" s="105" t="n"/>
      <c r="AL924" s="105" t="n"/>
      <c r="AM924" s="105" t="n"/>
      <c r="AN924" s="105" t="n"/>
      <c r="AO924" s="106" t="n"/>
    </row>
    <row r="925" ht="18" customHeight="1" s="74">
      <c r="A925" s="147">
        <f>IF(OR(F925="",C925="",D925=""),"",IFERROR(INDEX(Lists!$J$2:$J$12,MATCH(C925,Lists!$I$2:$I$12,0)),"XX")&amp;"-"&amp;D925&amp;"-"&amp;TEXT(SUMPRODUCT(($C$2:C925=C925)*($D$2:D925=D925)),"0000"))</f>
        <v/>
      </c>
      <c r="B925" s="152" t="n"/>
      <c r="C925" s="152" t="n"/>
      <c r="D925" s="152" t="n"/>
      <c r="E925" s="150" t="n"/>
      <c r="F925" s="152" t="n"/>
      <c r="G925" s="152" t="n"/>
      <c r="H925" s="152" t="n"/>
      <c r="I925" s="152" t="n"/>
      <c r="J925" s="150" t="n"/>
      <c r="K925" s="150" t="n"/>
      <c r="L925" s="150" t="n"/>
      <c r="M925" s="152" t="n"/>
      <c r="N925" s="150" t="n"/>
      <c r="O925" s="150" t="n"/>
      <c r="P925" s="150" t="n"/>
      <c r="Q925" s="151" t="n"/>
      <c r="R925" s="150" t="n"/>
      <c r="S925" s="150" t="n"/>
      <c r="T925" s="150" t="n"/>
      <c r="U925" s="152" t="n"/>
      <c r="V925" s="150" t="n"/>
      <c r="W925" s="150" t="n"/>
      <c r="X925" s="150" t="n"/>
      <c r="Y925" s="150" t="n"/>
      <c r="Z925" s="150" t="n"/>
      <c r="AA925" s="150" t="n"/>
      <c r="AB925" s="150" t="n"/>
      <c r="AC925" s="150" t="n"/>
      <c r="AD925" s="150" t="n"/>
      <c r="AE925" s="150" t="n"/>
      <c r="AF925" s="150" t="n"/>
      <c r="AG925" s="147">
        <f>IF(OR(C925="",G925="",G925=0),"",IFERROR(INDEX(Lists!$K$2:$K$12,MATCH(C925,Lists!$I$2:$I$12,0)),"AUD"))</f>
        <v/>
      </c>
      <c r="AH925" s="147">
        <f>IF(OR(G925="",G925=0),"",IF(G925&lt;1,TEXT(G925*100,"0")&amp;IFERROR(INDEX(Lists!$U$2:$U$12,MATCH(C925,Lists!$I$2:$I$12,0)),"c"),IFERROR(INDEX(Lists!$L$2:$L$12,MATCH(C925,Lists!$I$2:$I$12,0)),"$")&amp;IF(G925=INT(G925),TEXT(G925,"0"),TEXT(G925,"0.00")))&amp;" "&amp;AG925)</f>
        <v/>
      </c>
      <c r="AI925" s="147">
        <f>IF(X925="","",X925*IFERROR(INDEX(Lists!$M$2:$M$12,MATCH(C925,Lists!$I$2:$I$12,0)),1)/Lists!$Q$2)</f>
        <v/>
      </c>
      <c r="AJ925" s="147">
        <f>IF(Y925="","",Y925*IFERROR(INDEX(Lists!$M$2:$M$12,MATCH(C925,Lists!$I$2:$I$12,0)),1)/Lists!$Q$2)</f>
        <v/>
      </c>
      <c r="AK925" s="105" t="n"/>
      <c r="AL925" s="105" t="n"/>
      <c r="AM925" s="105" t="n"/>
      <c r="AN925" s="105" t="n"/>
      <c r="AO925" s="106" t="n"/>
    </row>
    <row r="926" ht="18" customHeight="1" s="74">
      <c r="A926" s="147">
        <f>IF(OR(F926="",C926="",D926=""),"",IFERROR(INDEX(Lists!$J$2:$J$12,MATCH(C926,Lists!$I$2:$I$12,0)),"XX")&amp;"-"&amp;D926&amp;"-"&amp;TEXT(SUMPRODUCT(($C$2:C926=C926)*($D$2:D926=D926)),"0000"))</f>
        <v/>
      </c>
      <c r="B926" s="152" t="n"/>
      <c r="C926" s="152" t="n"/>
      <c r="D926" s="152" t="n"/>
      <c r="E926" s="150" t="n"/>
      <c r="F926" s="152" t="n"/>
      <c r="G926" s="152" t="n"/>
      <c r="H926" s="152" t="n"/>
      <c r="I926" s="152" t="n"/>
      <c r="J926" s="150" t="n"/>
      <c r="K926" s="150" t="n"/>
      <c r="L926" s="150" t="n"/>
      <c r="M926" s="152" t="n"/>
      <c r="N926" s="150" t="n"/>
      <c r="O926" s="150" t="n"/>
      <c r="P926" s="150" t="n"/>
      <c r="Q926" s="151" t="n"/>
      <c r="R926" s="150" t="n"/>
      <c r="S926" s="150" t="n"/>
      <c r="T926" s="150" t="n"/>
      <c r="U926" s="152" t="n"/>
      <c r="V926" s="150" t="n"/>
      <c r="W926" s="150" t="n"/>
      <c r="X926" s="150" t="n"/>
      <c r="Y926" s="150" t="n"/>
      <c r="Z926" s="150" t="n"/>
      <c r="AA926" s="150" t="n"/>
      <c r="AB926" s="150" t="n"/>
      <c r="AC926" s="150" t="n"/>
      <c r="AD926" s="150" t="n"/>
      <c r="AE926" s="150" t="n"/>
      <c r="AF926" s="150" t="n"/>
      <c r="AG926" s="147">
        <f>IF(OR(C926="",G926="",G926=0),"",IFERROR(INDEX(Lists!$K$2:$K$12,MATCH(C926,Lists!$I$2:$I$12,0)),"AUD"))</f>
        <v/>
      </c>
      <c r="AH926" s="147">
        <f>IF(OR(G926="",G926=0),"",IF(G926&lt;1,TEXT(G926*100,"0")&amp;IFERROR(INDEX(Lists!$U$2:$U$12,MATCH(C926,Lists!$I$2:$I$12,0)),"c"),IFERROR(INDEX(Lists!$L$2:$L$12,MATCH(C926,Lists!$I$2:$I$12,0)),"$")&amp;IF(G926=INT(G926),TEXT(G926,"0"),TEXT(G926,"0.00")))&amp;" "&amp;AG926)</f>
        <v/>
      </c>
      <c r="AI926" s="147">
        <f>IF(X926="","",X926*IFERROR(INDEX(Lists!$M$2:$M$12,MATCH(C926,Lists!$I$2:$I$12,0)),1)/Lists!$Q$2)</f>
        <v/>
      </c>
      <c r="AJ926" s="147">
        <f>IF(Y926="","",Y926*IFERROR(INDEX(Lists!$M$2:$M$12,MATCH(C926,Lists!$I$2:$I$12,0)),1)/Lists!$Q$2)</f>
        <v/>
      </c>
      <c r="AK926" s="105" t="n"/>
      <c r="AL926" s="105" t="n"/>
      <c r="AM926" s="105" t="n"/>
      <c r="AN926" s="105" t="n"/>
      <c r="AO926" s="106" t="n"/>
    </row>
    <row r="927" ht="18" customHeight="1" s="74">
      <c r="A927" s="147">
        <f>IF(OR(F927="",C927="",D927=""),"",IFERROR(INDEX(Lists!$J$2:$J$12,MATCH(C927,Lists!$I$2:$I$12,0)),"XX")&amp;"-"&amp;D927&amp;"-"&amp;TEXT(SUMPRODUCT(($C$2:C927=C927)*($D$2:D927=D927)),"0000"))</f>
        <v/>
      </c>
      <c r="B927" s="152" t="n"/>
      <c r="C927" s="152" t="n"/>
      <c r="D927" s="152" t="n"/>
      <c r="E927" s="150" t="n"/>
      <c r="F927" s="152" t="n"/>
      <c r="G927" s="152" t="n"/>
      <c r="H927" s="152" t="n"/>
      <c r="I927" s="152" t="n"/>
      <c r="J927" s="150" t="n"/>
      <c r="K927" s="150" t="n"/>
      <c r="L927" s="150" t="n"/>
      <c r="M927" s="152" t="n"/>
      <c r="N927" s="150" t="n"/>
      <c r="O927" s="150" t="n"/>
      <c r="P927" s="150" t="n"/>
      <c r="Q927" s="151" t="n"/>
      <c r="R927" s="150" t="n"/>
      <c r="S927" s="150" t="n"/>
      <c r="T927" s="150" t="n"/>
      <c r="U927" s="152" t="n"/>
      <c r="V927" s="150" t="n"/>
      <c r="W927" s="150" t="n"/>
      <c r="X927" s="150" t="n"/>
      <c r="Y927" s="150" t="n"/>
      <c r="Z927" s="150" t="n"/>
      <c r="AA927" s="150" t="n"/>
      <c r="AB927" s="150" t="n"/>
      <c r="AC927" s="150" t="n"/>
      <c r="AD927" s="150" t="n"/>
      <c r="AE927" s="150" t="n"/>
      <c r="AF927" s="150" t="n"/>
      <c r="AG927" s="147">
        <f>IF(OR(C927="",G927="",G927=0),"",IFERROR(INDEX(Lists!$K$2:$K$12,MATCH(C927,Lists!$I$2:$I$12,0)),"AUD"))</f>
        <v/>
      </c>
      <c r="AH927" s="147">
        <f>IF(OR(G927="",G927=0),"",IF(G927&lt;1,TEXT(G927*100,"0")&amp;IFERROR(INDEX(Lists!$U$2:$U$12,MATCH(C927,Lists!$I$2:$I$12,0)),"c"),IFERROR(INDEX(Lists!$L$2:$L$12,MATCH(C927,Lists!$I$2:$I$12,0)),"$")&amp;IF(G927=INT(G927),TEXT(G927,"0"),TEXT(G927,"0.00")))&amp;" "&amp;AG927)</f>
        <v/>
      </c>
      <c r="AI927" s="147">
        <f>IF(X927="","",X927*IFERROR(INDEX(Lists!$M$2:$M$12,MATCH(C927,Lists!$I$2:$I$12,0)),1)/Lists!$Q$2)</f>
        <v/>
      </c>
      <c r="AJ927" s="147">
        <f>IF(Y927="","",Y927*IFERROR(INDEX(Lists!$M$2:$M$12,MATCH(C927,Lists!$I$2:$I$12,0)),1)/Lists!$Q$2)</f>
        <v/>
      </c>
      <c r="AK927" s="105" t="n"/>
      <c r="AL927" s="105" t="n"/>
      <c r="AM927" s="105" t="n"/>
      <c r="AN927" s="105" t="n"/>
      <c r="AO927" s="106" t="n"/>
    </row>
    <row r="928" ht="18" customHeight="1" s="74">
      <c r="A928" s="147">
        <f>IF(OR(F928="",C928="",D928=""),"",IFERROR(INDEX(Lists!$J$2:$J$12,MATCH(C928,Lists!$I$2:$I$12,0)),"XX")&amp;"-"&amp;D928&amp;"-"&amp;TEXT(SUMPRODUCT(($C$2:C928=C928)*($D$2:D928=D928)),"0000"))</f>
        <v/>
      </c>
      <c r="B928" s="152" t="n"/>
      <c r="C928" s="152" t="n"/>
      <c r="D928" s="152" t="n"/>
      <c r="E928" s="150" t="n"/>
      <c r="F928" s="152" t="n"/>
      <c r="G928" s="152" t="n"/>
      <c r="H928" s="152" t="n"/>
      <c r="I928" s="152" t="n"/>
      <c r="J928" s="150" t="n"/>
      <c r="K928" s="150" t="n"/>
      <c r="L928" s="150" t="n"/>
      <c r="M928" s="152" t="n"/>
      <c r="N928" s="150" t="n"/>
      <c r="O928" s="150" t="n"/>
      <c r="P928" s="150" t="n"/>
      <c r="Q928" s="151" t="n"/>
      <c r="R928" s="150" t="n"/>
      <c r="S928" s="150" t="n"/>
      <c r="T928" s="150" t="n"/>
      <c r="U928" s="152" t="n"/>
      <c r="V928" s="150" t="n"/>
      <c r="W928" s="150" t="n"/>
      <c r="X928" s="150" t="n"/>
      <c r="Y928" s="150" t="n"/>
      <c r="Z928" s="150" t="n"/>
      <c r="AA928" s="150" t="n"/>
      <c r="AB928" s="150" t="n"/>
      <c r="AC928" s="150" t="n"/>
      <c r="AD928" s="150" t="n"/>
      <c r="AE928" s="150" t="n"/>
      <c r="AF928" s="150" t="n"/>
      <c r="AG928" s="147">
        <f>IF(OR(C928="",G928="",G928=0),"",IFERROR(INDEX(Lists!$K$2:$K$12,MATCH(C928,Lists!$I$2:$I$12,0)),"AUD"))</f>
        <v/>
      </c>
      <c r="AH928" s="147">
        <f>IF(OR(G928="",G928=0),"",IF(G928&lt;1,TEXT(G928*100,"0")&amp;IFERROR(INDEX(Lists!$U$2:$U$12,MATCH(C928,Lists!$I$2:$I$12,0)),"c"),IFERROR(INDEX(Lists!$L$2:$L$12,MATCH(C928,Lists!$I$2:$I$12,0)),"$")&amp;IF(G928=INT(G928),TEXT(G928,"0"),TEXT(G928,"0.00")))&amp;" "&amp;AG928)</f>
        <v/>
      </c>
      <c r="AI928" s="147">
        <f>IF(X928="","",X928*IFERROR(INDEX(Lists!$M$2:$M$12,MATCH(C928,Lists!$I$2:$I$12,0)),1)/Lists!$Q$2)</f>
        <v/>
      </c>
      <c r="AJ928" s="147">
        <f>IF(Y928="","",Y928*IFERROR(INDEX(Lists!$M$2:$M$12,MATCH(C928,Lists!$I$2:$I$12,0)),1)/Lists!$Q$2)</f>
        <v/>
      </c>
      <c r="AK928" s="105" t="n"/>
      <c r="AL928" s="105" t="n"/>
      <c r="AM928" s="105" t="n"/>
      <c r="AN928" s="105" t="n"/>
      <c r="AO928" s="106" t="n"/>
    </row>
    <row r="929" ht="18" customHeight="1" s="74">
      <c r="A929" s="147">
        <f>IF(OR(F929="",C929="",D929=""),"",IFERROR(INDEX(Lists!$J$2:$J$12,MATCH(C929,Lists!$I$2:$I$12,0)),"XX")&amp;"-"&amp;D929&amp;"-"&amp;TEXT(SUMPRODUCT(($C$2:C929=C929)*($D$2:D929=D929)),"0000"))</f>
        <v/>
      </c>
      <c r="B929" s="152" t="n"/>
      <c r="C929" s="152" t="n"/>
      <c r="D929" s="152" t="n"/>
      <c r="E929" s="150" t="n"/>
      <c r="F929" s="152" t="n"/>
      <c r="G929" s="152" t="n"/>
      <c r="H929" s="152" t="n"/>
      <c r="I929" s="152" t="n"/>
      <c r="J929" s="150" t="n"/>
      <c r="K929" s="150" t="n"/>
      <c r="L929" s="150" t="n"/>
      <c r="M929" s="152" t="n"/>
      <c r="N929" s="150" t="n"/>
      <c r="O929" s="150" t="n"/>
      <c r="P929" s="150" t="n"/>
      <c r="Q929" s="151" t="n"/>
      <c r="R929" s="150" t="n"/>
      <c r="S929" s="150" t="n"/>
      <c r="T929" s="150" t="n"/>
      <c r="U929" s="152" t="n"/>
      <c r="V929" s="150" t="n"/>
      <c r="W929" s="150" t="n"/>
      <c r="X929" s="150" t="n"/>
      <c r="Y929" s="150" t="n"/>
      <c r="Z929" s="150" t="n"/>
      <c r="AA929" s="150" t="n"/>
      <c r="AB929" s="150" t="n"/>
      <c r="AC929" s="150" t="n"/>
      <c r="AD929" s="150" t="n"/>
      <c r="AE929" s="150" t="n"/>
      <c r="AF929" s="150" t="n"/>
      <c r="AG929" s="147">
        <f>IF(OR(C929="",G929="",G929=0),"",IFERROR(INDEX(Lists!$K$2:$K$12,MATCH(C929,Lists!$I$2:$I$12,0)),"AUD"))</f>
        <v/>
      </c>
      <c r="AH929" s="147">
        <f>IF(OR(G929="",G929=0),"",IF(G929&lt;1,TEXT(G929*100,"0")&amp;IFERROR(INDEX(Lists!$U$2:$U$12,MATCH(C929,Lists!$I$2:$I$12,0)),"c"),IFERROR(INDEX(Lists!$L$2:$L$12,MATCH(C929,Lists!$I$2:$I$12,0)),"$")&amp;IF(G929=INT(G929),TEXT(G929,"0"),TEXT(G929,"0.00")))&amp;" "&amp;AG929)</f>
        <v/>
      </c>
      <c r="AI929" s="147">
        <f>IF(X929="","",X929*IFERROR(INDEX(Lists!$M$2:$M$12,MATCH(C929,Lists!$I$2:$I$12,0)),1)/Lists!$Q$2)</f>
        <v/>
      </c>
      <c r="AJ929" s="147">
        <f>IF(Y929="","",Y929*IFERROR(INDEX(Lists!$M$2:$M$12,MATCH(C929,Lists!$I$2:$I$12,0)),1)/Lists!$Q$2)</f>
        <v/>
      </c>
      <c r="AK929" s="105" t="n"/>
      <c r="AL929" s="105" t="n"/>
      <c r="AM929" s="105" t="n"/>
      <c r="AN929" s="105" t="n"/>
      <c r="AO929" s="106" t="n"/>
    </row>
    <row r="930" ht="18" customHeight="1" s="74">
      <c r="A930" s="147">
        <f>IF(OR(F930="",C930="",D930=""),"",IFERROR(INDEX(Lists!$J$2:$J$12,MATCH(C930,Lists!$I$2:$I$12,0)),"XX")&amp;"-"&amp;D930&amp;"-"&amp;TEXT(SUMPRODUCT(($C$2:C930=C930)*($D$2:D930=D930)),"0000"))</f>
        <v/>
      </c>
      <c r="B930" s="152" t="n"/>
      <c r="C930" s="152" t="n"/>
      <c r="D930" s="152" t="n"/>
      <c r="E930" s="150" t="n"/>
      <c r="F930" s="152" t="n"/>
      <c r="G930" s="152" t="n"/>
      <c r="H930" s="152" t="n"/>
      <c r="I930" s="152" t="n"/>
      <c r="J930" s="150" t="n"/>
      <c r="K930" s="150" t="n"/>
      <c r="L930" s="150" t="n"/>
      <c r="M930" s="152" t="n"/>
      <c r="N930" s="150" t="n"/>
      <c r="O930" s="150" t="n"/>
      <c r="P930" s="150" t="n"/>
      <c r="Q930" s="151" t="n"/>
      <c r="R930" s="150" t="n"/>
      <c r="S930" s="150" t="n"/>
      <c r="T930" s="150" t="n"/>
      <c r="U930" s="152" t="n"/>
      <c r="V930" s="150" t="n"/>
      <c r="W930" s="150" t="n"/>
      <c r="X930" s="150" t="n"/>
      <c r="Y930" s="150" t="n"/>
      <c r="Z930" s="150" t="n"/>
      <c r="AA930" s="150" t="n"/>
      <c r="AB930" s="150" t="n"/>
      <c r="AC930" s="150" t="n"/>
      <c r="AD930" s="150" t="n"/>
      <c r="AE930" s="150" t="n"/>
      <c r="AF930" s="150" t="n"/>
      <c r="AG930" s="147">
        <f>IF(OR(C930="",G930="",G930=0),"",IFERROR(INDEX(Lists!$K$2:$K$12,MATCH(C930,Lists!$I$2:$I$12,0)),"AUD"))</f>
        <v/>
      </c>
      <c r="AH930" s="147">
        <f>IF(OR(G930="",G930=0),"",IF(G930&lt;1,TEXT(G930*100,"0")&amp;IFERROR(INDEX(Lists!$U$2:$U$12,MATCH(C930,Lists!$I$2:$I$12,0)),"c"),IFERROR(INDEX(Lists!$L$2:$L$12,MATCH(C930,Lists!$I$2:$I$12,0)),"$")&amp;IF(G930=INT(G930),TEXT(G930,"0"),TEXT(G930,"0.00")))&amp;" "&amp;AG930)</f>
        <v/>
      </c>
      <c r="AI930" s="147">
        <f>IF(X930="","",X930*IFERROR(INDEX(Lists!$M$2:$M$12,MATCH(C930,Lists!$I$2:$I$12,0)),1)/Lists!$Q$2)</f>
        <v/>
      </c>
      <c r="AJ930" s="147">
        <f>IF(Y930="","",Y930*IFERROR(INDEX(Lists!$M$2:$M$12,MATCH(C930,Lists!$I$2:$I$12,0)),1)/Lists!$Q$2)</f>
        <v/>
      </c>
      <c r="AK930" s="105" t="n"/>
      <c r="AL930" s="105" t="n"/>
      <c r="AM930" s="105" t="n"/>
      <c r="AN930" s="105" t="n"/>
      <c r="AO930" s="106" t="n"/>
    </row>
    <row r="931" ht="18" customHeight="1" s="74">
      <c r="A931" s="147">
        <f>IF(OR(F931="",C931="",D931=""),"",IFERROR(INDEX(Lists!$J$2:$J$12,MATCH(C931,Lists!$I$2:$I$12,0)),"XX")&amp;"-"&amp;D931&amp;"-"&amp;TEXT(SUMPRODUCT(($C$2:C931=C931)*($D$2:D931=D931)),"0000"))</f>
        <v/>
      </c>
      <c r="B931" s="152" t="n"/>
      <c r="C931" s="152" t="n"/>
      <c r="D931" s="152" t="n"/>
      <c r="E931" s="150" t="n"/>
      <c r="F931" s="152" t="n"/>
      <c r="G931" s="152" t="n"/>
      <c r="H931" s="152" t="n"/>
      <c r="I931" s="152" t="n"/>
      <c r="J931" s="150" t="n"/>
      <c r="K931" s="150" t="n"/>
      <c r="L931" s="150" t="n"/>
      <c r="M931" s="152" t="n"/>
      <c r="N931" s="150" t="n"/>
      <c r="O931" s="150" t="n"/>
      <c r="P931" s="150" t="n"/>
      <c r="Q931" s="151" t="n"/>
      <c r="R931" s="150" t="n"/>
      <c r="S931" s="150" t="n"/>
      <c r="T931" s="150" t="n"/>
      <c r="U931" s="152" t="n"/>
      <c r="V931" s="150" t="n"/>
      <c r="W931" s="150" t="n"/>
      <c r="X931" s="150" t="n"/>
      <c r="Y931" s="150" t="n"/>
      <c r="Z931" s="150" t="n"/>
      <c r="AA931" s="150" t="n"/>
      <c r="AB931" s="150" t="n"/>
      <c r="AC931" s="150" t="n"/>
      <c r="AD931" s="150" t="n"/>
      <c r="AE931" s="150" t="n"/>
      <c r="AF931" s="150" t="n"/>
      <c r="AG931" s="147">
        <f>IF(OR(C931="",G931="",G931=0),"",IFERROR(INDEX(Lists!$K$2:$K$12,MATCH(C931,Lists!$I$2:$I$12,0)),"AUD"))</f>
        <v/>
      </c>
      <c r="AH931" s="147">
        <f>IF(OR(G931="",G931=0),"",IF(G931&lt;1,TEXT(G931*100,"0")&amp;IFERROR(INDEX(Lists!$U$2:$U$12,MATCH(C931,Lists!$I$2:$I$12,0)),"c"),IFERROR(INDEX(Lists!$L$2:$L$12,MATCH(C931,Lists!$I$2:$I$12,0)),"$")&amp;IF(G931=INT(G931),TEXT(G931,"0"),TEXT(G931,"0.00")))&amp;" "&amp;AG931)</f>
        <v/>
      </c>
      <c r="AI931" s="147">
        <f>IF(X931="","",X931*IFERROR(INDEX(Lists!$M$2:$M$12,MATCH(C931,Lists!$I$2:$I$12,0)),1)/Lists!$Q$2)</f>
        <v/>
      </c>
      <c r="AJ931" s="147">
        <f>IF(Y931="","",Y931*IFERROR(INDEX(Lists!$M$2:$M$12,MATCH(C931,Lists!$I$2:$I$12,0)),1)/Lists!$Q$2)</f>
        <v/>
      </c>
      <c r="AK931" s="105" t="n"/>
      <c r="AL931" s="105" t="n"/>
      <c r="AM931" s="105" t="n"/>
      <c r="AN931" s="105" t="n"/>
      <c r="AO931" s="106" t="n"/>
    </row>
    <row r="932" ht="18" customHeight="1" s="74">
      <c r="A932" s="147">
        <f>IF(OR(F932="",C932="",D932=""),"",IFERROR(INDEX(Lists!$J$2:$J$12,MATCH(C932,Lists!$I$2:$I$12,0)),"XX")&amp;"-"&amp;D932&amp;"-"&amp;TEXT(SUMPRODUCT(($C$2:C932=C932)*($D$2:D932=D932)),"0000"))</f>
        <v/>
      </c>
      <c r="B932" s="152" t="n"/>
      <c r="C932" s="152" t="n"/>
      <c r="D932" s="152" t="n"/>
      <c r="E932" s="150" t="n"/>
      <c r="F932" s="152" t="n"/>
      <c r="G932" s="152" t="n"/>
      <c r="H932" s="152" t="n"/>
      <c r="I932" s="152" t="n"/>
      <c r="J932" s="150" t="n"/>
      <c r="K932" s="150" t="n"/>
      <c r="L932" s="150" t="n"/>
      <c r="M932" s="152" t="n"/>
      <c r="N932" s="150" t="n"/>
      <c r="O932" s="150" t="n"/>
      <c r="P932" s="150" t="n"/>
      <c r="Q932" s="151" t="n"/>
      <c r="R932" s="150" t="n"/>
      <c r="S932" s="150" t="n"/>
      <c r="T932" s="150" t="n"/>
      <c r="U932" s="152" t="n"/>
      <c r="V932" s="150" t="n"/>
      <c r="W932" s="150" t="n"/>
      <c r="X932" s="150" t="n"/>
      <c r="Y932" s="150" t="n"/>
      <c r="Z932" s="150" t="n"/>
      <c r="AA932" s="150" t="n"/>
      <c r="AB932" s="150" t="n"/>
      <c r="AC932" s="150" t="n"/>
      <c r="AD932" s="150" t="n"/>
      <c r="AE932" s="150" t="n"/>
      <c r="AF932" s="150" t="n"/>
      <c r="AG932" s="147">
        <f>IF(OR(C932="",G932="",G932=0),"",IFERROR(INDEX(Lists!$K$2:$K$12,MATCH(C932,Lists!$I$2:$I$12,0)),"AUD"))</f>
        <v/>
      </c>
      <c r="AH932" s="147">
        <f>IF(OR(G932="",G932=0),"",IF(G932&lt;1,TEXT(G932*100,"0")&amp;IFERROR(INDEX(Lists!$U$2:$U$12,MATCH(C932,Lists!$I$2:$I$12,0)),"c"),IFERROR(INDEX(Lists!$L$2:$L$12,MATCH(C932,Lists!$I$2:$I$12,0)),"$")&amp;IF(G932=INT(G932),TEXT(G932,"0"),TEXT(G932,"0.00")))&amp;" "&amp;AG932)</f>
        <v/>
      </c>
      <c r="AI932" s="147">
        <f>IF(X932="","",X932*IFERROR(INDEX(Lists!$M$2:$M$12,MATCH(C932,Lists!$I$2:$I$12,0)),1)/Lists!$Q$2)</f>
        <v/>
      </c>
      <c r="AJ932" s="147">
        <f>IF(Y932="","",Y932*IFERROR(INDEX(Lists!$M$2:$M$12,MATCH(C932,Lists!$I$2:$I$12,0)),1)/Lists!$Q$2)</f>
        <v/>
      </c>
      <c r="AK932" s="105" t="n"/>
      <c r="AL932" s="105" t="n"/>
      <c r="AM932" s="105" t="n"/>
      <c r="AN932" s="105" t="n"/>
      <c r="AO932" s="106" t="n"/>
    </row>
    <row r="933" ht="18" customHeight="1" s="74">
      <c r="A933" s="147">
        <f>IF(OR(F933="",C933="",D933=""),"",IFERROR(INDEX(Lists!$J$2:$J$12,MATCH(C933,Lists!$I$2:$I$12,0)),"XX")&amp;"-"&amp;D933&amp;"-"&amp;TEXT(SUMPRODUCT(($C$2:C933=C933)*($D$2:D933=D933)),"0000"))</f>
        <v/>
      </c>
      <c r="B933" s="152" t="n"/>
      <c r="C933" s="152" t="n"/>
      <c r="D933" s="152" t="n"/>
      <c r="E933" s="150" t="n"/>
      <c r="F933" s="152" t="n"/>
      <c r="G933" s="152" t="n"/>
      <c r="H933" s="152" t="n"/>
      <c r="I933" s="152" t="n"/>
      <c r="J933" s="150" t="n"/>
      <c r="K933" s="150" t="n"/>
      <c r="L933" s="150" t="n"/>
      <c r="M933" s="152" t="n"/>
      <c r="N933" s="150" t="n"/>
      <c r="O933" s="150" t="n"/>
      <c r="P933" s="150" t="n"/>
      <c r="Q933" s="151" t="n"/>
      <c r="R933" s="150" t="n"/>
      <c r="S933" s="150" t="n"/>
      <c r="T933" s="150" t="n"/>
      <c r="U933" s="152" t="n"/>
      <c r="V933" s="150" t="n"/>
      <c r="W933" s="150" t="n"/>
      <c r="X933" s="150" t="n"/>
      <c r="Y933" s="150" t="n"/>
      <c r="Z933" s="150" t="n"/>
      <c r="AA933" s="150" t="n"/>
      <c r="AB933" s="150" t="n"/>
      <c r="AC933" s="150" t="n"/>
      <c r="AD933" s="150" t="n"/>
      <c r="AE933" s="150" t="n"/>
      <c r="AF933" s="150" t="n"/>
      <c r="AG933" s="147">
        <f>IF(OR(C933="",G933="",G933=0),"",IFERROR(INDEX(Lists!$K$2:$K$12,MATCH(C933,Lists!$I$2:$I$12,0)),"AUD"))</f>
        <v/>
      </c>
      <c r="AH933" s="147">
        <f>IF(OR(G933="",G933=0),"",IF(G933&lt;1,TEXT(G933*100,"0")&amp;IFERROR(INDEX(Lists!$U$2:$U$12,MATCH(C933,Lists!$I$2:$I$12,0)),"c"),IFERROR(INDEX(Lists!$L$2:$L$12,MATCH(C933,Lists!$I$2:$I$12,0)),"$")&amp;IF(G933=INT(G933),TEXT(G933,"0"),TEXT(G933,"0.00")))&amp;" "&amp;AG933)</f>
        <v/>
      </c>
      <c r="AI933" s="147">
        <f>IF(X933="","",X933*IFERROR(INDEX(Lists!$M$2:$M$12,MATCH(C933,Lists!$I$2:$I$12,0)),1)/Lists!$Q$2)</f>
        <v/>
      </c>
      <c r="AJ933" s="147">
        <f>IF(Y933="","",Y933*IFERROR(INDEX(Lists!$M$2:$M$12,MATCH(C933,Lists!$I$2:$I$12,0)),1)/Lists!$Q$2)</f>
        <v/>
      </c>
      <c r="AK933" s="105" t="n"/>
      <c r="AL933" s="105" t="n"/>
      <c r="AM933" s="105" t="n"/>
      <c r="AN933" s="105" t="n"/>
      <c r="AO933" s="106" t="n"/>
    </row>
    <row r="934" ht="18" customHeight="1" s="74">
      <c r="A934" s="147">
        <f>IF(OR(F934="",C934="",D934=""),"",IFERROR(INDEX(Lists!$J$2:$J$12,MATCH(C934,Lists!$I$2:$I$12,0)),"XX")&amp;"-"&amp;D934&amp;"-"&amp;TEXT(SUMPRODUCT(($C$2:C934=C934)*($D$2:D934=D934)),"0000"))</f>
        <v/>
      </c>
      <c r="B934" s="152" t="n"/>
      <c r="C934" s="152" t="n"/>
      <c r="D934" s="152" t="n"/>
      <c r="E934" s="150" t="n"/>
      <c r="F934" s="152" t="n"/>
      <c r="G934" s="152" t="n"/>
      <c r="H934" s="152" t="n"/>
      <c r="I934" s="152" t="n"/>
      <c r="J934" s="150" t="n"/>
      <c r="K934" s="150" t="n"/>
      <c r="L934" s="150" t="n"/>
      <c r="M934" s="152" t="n"/>
      <c r="N934" s="150" t="n"/>
      <c r="O934" s="150" t="n"/>
      <c r="P934" s="150" t="n"/>
      <c r="Q934" s="151" t="n"/>
      <c r="R934" s="150" t="n"/>
      <c r="S934" s="150" t="n"/>
      <c r="T934" s="150" t="n"/>
      <c r="U934" s="152" t="n"/>
      <c r="V934" s="150" t="n"/>
      <c r="W934" s="150" t="n"/>
      <c r="X934" s="150" t="n"/>
      <c r="Y934" s="150" t="n"/>
      <c r="Z934" s="150" t="n"/>
      <c r="AA934" s="150" t="n"/>
      <c r="AB934" s="150" t="n"/>
      <c r="AC934" s="150" t="n"/>
      <c r="AD934" s="150" t="n"/>
      <c r="AE934" s="150" t="n"/>
      <c r="AF934" s="150" t="n"/>
      <c r="AG934" s="147">
        <f>IF(OR(C934="",G934="",G934=0),"",IFERROR(INDEX(Lists!$K$2:$K$12,MATCH(C934,Lists!$I$2:$I$12,0)),"AUD"))</f>
        <v/>
      </c>
      <c r="AH934" s="147">
        <f>IF(OR(G934="",G934=0),"",IF(G934&lt;1,TEXT(G934*100,"0")&amp;IFERROR(INDEX(Lists!$U$2:$U$12,MATCH(C934,Lists!$I$2:$I$12,0)),"c"),IFERROR(INDEX(Lists!$L$2:$L$12,MATCH(C934,Lists!$I$2:$I$12,0)),"$")&amp;IF(G934=INT(G934),TEXT(G934,"0"),TEXT(G934,"0.00")))&amp;" "&amp;AG934)</f>
        <v/>
      </c>
      <c r="AI934" s="147">
        <f>IF(X934="","",X934*IFERROR(INDEX(Lists!$M$2:$M$12,MATCH(C934,Lists!$I$2:$I$12,0)),1)/Lists!$Q$2)</f>
        <v/>
      </c>
      <c r="AJ934" s="147">
        <f>IF(Y934="","",Y934*IFERROR(INDEX(Lists!$M$2:$M$12,MATCH(C934,Lists!$I$2:$I$12,0)),1)/Lists!$Q$2)</f>
        <v/>
      </c>
      <c r="AK934" s="105" t="n"/>
      <c r="AL934" s="105" t="n"/>
      <c r="AM934" s="105" t="n"/>
      <c r="AN934" s="105" t="n"/>
      <c r="AO934" s="106" t="n"/>
    </row>
    <row r="935" ht="18" customHeight="1" s="74">
      <c r="A935" s="147">
        <f>IF(OR(F935="",C935="",D935=""),"",IFERROR(INDEX(Lists!$J$2:$J$12,MATCH(C935,Lists!$I$2:$I$12,0)),"XX")&amp;"-"&amp;D935&amp;"-"&amp;TEXT(SUMPRODUCT(($C$2:C935=C935)*($D$2:D935=D935)),"0000"))</f>
        <v/>
      </c>
      <c r="B935" s="152" t="n"/>
      <c r="C935" s="152" t="n"/>
      <c r="D935" s="152" t="n"/>
      <c r="E935" s="150" t="n"/>
      <c r="F935" s="152" t="n"/>
      <c r="G935" s="152" t="n"/>
      <c r="H935" s="152" t="n"/>
      <c r="I935" s="152" t="n"/>
      <c r="J935" s="150" t="n"/>
      <c r="K935" s="150" t="n"/>
      <c r="L935" s="150" t="n"/>
      <c r="M935" s="152" t="n"/>
      <c r="N935" s="150" t="n"/>
      <c r="O935" s="150" t="n"/>
      <c r="P935" s="150" t="n"/>
      <c r="Q935" s="151" t="n"/>
      <c r="R935" s="150" t="n"/>
      <c r="S935" s="150" t="n"/>
      <c r="T935" s="150" t="n"/>
      <c r="U935" s="152" t="n"/>
      <c r="V935" s="150" t="n"/>
      <c r="W935" s="150" t="n"/>
      <c r="X935" s="150" t="n"/>
      <c r="Y935" s="150" t="n"/>
      <c r="Z935" s="150" t="n"/>
      <c r="AA935" s="150" t="n"/>
      <c r="AB935" s="150" t="n"/>
      <c r="AC935" s="150" t="n"/>
      <c r="AD935" s="150" t="n"/>
      <c r="AE935" s="150" t="n"/>
      <c r="AF935" s="150" t="n"/>
      <c r="AG935" s="147">
        <f>IF(OR(C935="",G935="",G935=0),"",IFERROR(INDEX(Lists!$K$2:$K$12,MATCH(C935,Lists!$I$2:$I$12,0)),"AUD"))</f>
        <v/>
      </c>
      <c r="AH935" s="147">
        <f>IF(OR(G935="",G935=0),"",IF(G935&lt;1,TEXT(G935*100,"0")&amp;IFERROR(INDEX(Lists!$U$2:$U$12,MATCH(C935,Lists!$I$2:$I$12,0)),"c"),IFERROR(INDEX(Lists!$L$2:$L$12,MATCH(C935,Lists!$I$2:$I$12,0)),"$")&amp;IF(G935=INT(G935),TEXT(G935,"0"),TEXT(G935,"0.00")))&amp;" "&amp;AG935)</f>
        <v/>
      </c>
      <c r="AI935" s="147">
        <f>IF(X935="","",X935*IFERROR(INDEX(Lists!$M$2:$M$12,MATCH(C935,Lists!$I$2:$I$12,0)),1)/Lists!$Q$2)</f>
        <v/>
      </c>
      <c r="AJ935" s="147">
        <f>IF(Y935="","",Y935*IFERROR(INDEX(Lists!$M$2:$M$12,MATCH(C935,Lists!$I$2:$I$12,0)),1)/Lists!$Q$2)</f>
        <v/>
      </c>
      <c r="AK935" s="105" t="n"/>
      <c r="AL935" s="105" t="n"/>
      <c r="AM935" s="105" t="n"/>
      <c r="AN935" s="105" t="n"/>
      <c r="AO935" s="106" t="n"/>
    </row>
    <row r="936" ht="18" customHeight="1" s="74">
      <c r="A936" s="147">
        <f>IF(OR(F936="",C936="",D936=""),"",IFERROR(INDEX(Lists!$J$2:$J$12,MATCH(C936,Lists!$I$2:$I$12,0)),"XX")&amp;"-"&amp;D936&amp;"-"&amp;TEXT(SUMPRODUCT(($C$2:C936=C936)*($D$2:D936=D936)),"0000"))</f>
        <v/>
      </c>
      <c r="B936" s="152" t="n"/>
      <c r="C936" s="152" t="n"/>
      <c r="D936" s="152" t="n"/>
      <c r="E936" s="150" t="n"/>
      <c r="F936" s="152" t="n"/>
      <c r="G936" s="152" t="n"/>
      <c r="H936" s="152" t="n"/>
      <c r="I936" s="152" t="n"/>
      <c r="J936" s="150" t="n"/>
      <c r="K936" s="150" t="n"/>
      <c r="L936" s="150" t="n"/>
      <c r="M936" s="152" t="n"/>
      <c r="N936" s="150" t="n"/>
      <c r="O936" s="150" t="n"/>
      <c r="P936" s="150" t="n"/>
      <c r="Q936" s="151" t="n"/>
      <c r="R936" s="150" t="n"/>
      <c r="S936" s="150" t="n"/>
      <c r="T936" s="150" t="n"/>
      <c r="U936" s="152" t="n"/>
      <c r="V936" s="150" t="n"/>
      <c r="W936" s="150" t="n"/>
      <c r="X936" s="150" t="n"/>
      <c r="Y936" s="150" t="n"/>
      <c r="Z936" s="150" t="n"/>
      <c r="AA936" s="150" t="n"/>
      <c r="AB936" s="150" t="n"/>
      <c r="AC936" s="150" t="n"/>
      <c r="AD936" s="150" t="n"/>
      <c r="AE936" s="150" t="n"/>
      <c r="AF936" s="150" t="n"/>
      <c r="AG936" s="147">
        <f>IF(OR(C936="",G936="",G936=0),"",IFERROR(INDEX(Lists!$K$2:$K$12,MATCH(C936,Lists!$I$2:$I$12,0)),"AUD"))</f>
        <v/>
      </c>
      <c r="AH936" s="147">
        <f>IF(OR(G936="",G936=0),"",IF(G936&lt;1,TEXT(G936*100,"0")&amp;IFERROR(INDEX(Lists!$U$2:$U$12,MATCH(C936,Lists!$I$2:$I$12,0)),"c"),IFERROR(INDEX(Lists!$L$2:$L$12,MATCH(C936,Lists!$I$2:$I$12,0)),"$")&amp;IF(G936=INT(G936),TEXT(G936,"0"),TEXT(G936,"0.00")))&amp;" "&amp;AG936)</f>
        <v/>
      </c>
      <c r="AI936" s="147">
        <f>IF(X936="","",X936*IFERROR(INDEX(Lists!$M$2:$M$12,MATCH(C936,Lists!$I$2:$I$12,0)),1)/Lists!$Q$2)</f>
        <v/>
      </c>
      <c r="AJ936" s="147">
        <f>IF(Y936="","",Y936*IFERROR(INDEX(Lists!$M$2:$M$12,MATCH(C936,Lists!$I$2:$I$12,0)),1)/Lists!$Q$2)</f>
        <v/>
      </c>
      <c r="AK936" s="105" t="n"/>
      <c r="AL936" s="105" t="n"/>
      <c r="AM936" s="105" t="n"/>
      <c r="AN936" s="105" t="n"/>
      <c r="AO936" s="106" t="n"/>
    </row>
    <row r="937" ht="18" customHeight="1" s="74">
      <c r="A937" s="147">
        <f>IF(OR(F937="",C937="",D937=""),"",IFERROR(INDEX(Lists!$J$2:$J$12,MATCH(C937,Lists!$I$2:$I$12,0)),"XX")&amp;"-"&amp;D937&amp;"-"&amp;TEXT(SUMPRODUCT(($C$2:C937=C937)*($D$2:D937=D937)),"0000"))</f>
        <v/>
      </c>
      <c r="B937" s="152" t="n"/>
      <c r="C937" s="152" t="n"/>
      <c r="D937" s="152" t="n"/>
      <c r="E937" s="150" t="n"/>
      <c r="F937" s="152" t="n"/>
      <c r="G937" s="152" t="n"/>
      <c r="H937" s="152" t="n"/>
      <c r="I937" s="152" t="n"/>
      <c r="J937" s="150" t="n"/>
      <c r="K937" s="150" t="n"/>
      <c r="L937" s="150" t="n"/>
      <c r="M937" s="152" t="n"/>
      <c r="N937" s="150" t="n"/>
      <c r="O937" s="150" t="n"/>
      <c r="P937" s="150" t="n"/>
      <c r="Q937" s="151" t="n"/>
      <c r="R937" s="150" t="n"/>
      <c r="S937" s="150" t="n"/>
      <c r="T937" s="150" t="n"/>
      <c r="U937" s="152" t="n"/>
      <c r="V937" s="150" t="n"/>
      <c r="W937" s="150" t="n"/>
      <c r="X937" s="150" t="n"/>
      <c r="Y937" s="150" t="n"/>
      <c r="Z937" s="150" t="n"/>
      <c r="AA937" s="150" t="n"/>
      <c r="AB937" s="150" t="n"/>
      <c r="AC937" s="150" t="n"/>
      <c r="AD937" s="150" t="n"/>
      <c r="AE937" s="150" t="n"/>
      <c r="AF937" s="150" t="n"/>
      <c r="AG937" s="147">
        <f>IF(OR(C937="",G937="",G937=0),"",IFERROR(INDEX(Lists!$K$2:$K$12,MATCH(C937,Lists!$I$2:$I$12,0)),"AUD"))</f>
        <v/>
      </c>
      <c r="AH937" s="147">
        <f>IF(OR(G937="",G937=0),"",IF(G937&lt;1,TEXT(G937*100,"0")&amp;IFERROR(INDEX(Lists!$U$2:$U$12,MATCH(C937,Lists!$I$2:$I$12,0)),"c"),IFERROR(INDEX(Lists!$L$2:$L$12,MATCH(C937,Lists!$I$2:$I$12,0)),"$")&amp;IF(G937=INT(G937),TEXT(G937,"0"),TEXT(G937,"0.00")))&amp;" "&amp;AG937)</f>
        <v/>
      </c>
      <c r="AI937" s="147">
        <f>IF(X937="","",X937*IFERROR(INDEX(Lists!$M$2:$M$12,MATCH(C937,Lists!$I$2:$I$12,0)),1)/Lists!$Q$2)</f>
        <v/>
      </c>
      <c r="AJ937" s="147">
        <f>IF(Y937="","",Y937*IFERROR(INDEX(Lists!$M$2:$M$12,MATCH(C937,Lists!$I$2:$I$12,0)),1)/Lists!$Q$2)</f>
        <v/>
      </c>
      <c r="AK937" s="105" t="n"/>
      <c r="AL937" s="105" t="n"/>
      <c r="AM937" s="105" t="n"/>
      <c r="AN937" s="105" t="n"/>
      <c r="AO937" s="106" t="n"/>
    </row>
    <row r="938" ht="18" customHeight="1" s="74">
      <c r="A938" s="147">
        <f>IF(OR(F938="",C938="",D938=""),"",IFERROR(INDEX(Lists!$J$2:$J$12,MATCH(C938,Lists!$I$2:$I$12,0)),"XX")&amp;"-"&amp;D938&amp;"-"&amp;TEXT(SUMPRODUCT(($C$2:C938=C938)*($D$2:D938=D938)),"0000"))</f>
        <v/>
      </c>
      <c r="B938" s="152" t="n"/>
      <c r="C938" s="152" t="n"/>
      <c r="D938" s="152" t="n"/>
      <c r="E938" s="150" t="n"/>
      <c r="F938" s="152" t="n"/>
      <c r="G938" s="152" t="n"/>
      <c r="H938" s="152" t="n"/>
      <c r="I938" s="152" t="n"/>
      <c r="J938" s="150" t="n"/>
      <c r="K938" s="150" t="n"/>
      <c r="L938" s="150" t="n"/>
      <c r="M938" s="152" t="n"/>
      <c r="N938" s="150" t="n"/>
      <c r="O938" s="150" t="n"/>
      <c r="P938" s="150" t="n"/>
      <c r="Q938" s="151" t="n"/>
      <c r="R938" s="150" t="n"/>
      <c r="S938" s="150" t="n"/>
      <c r="T938" s="150" t="n"/>
      <c r="U938" s="152" t="n"/>
      <c r="V938" s="150" t="n"/>
      <c r="W938" s="150" t="n"/>
      <c r="X938" s="150" t="n"/>
      <c r="Y938" s="150" t="n"/>
      <c r="Z938" s="150" t="n"/>
      <c r="AA938" s="150" t="n"/>
      <c r="AB938" s="150" t="n"/>
      <c r="AC938" s="150" t="n"/>
      <c r="AD938" s="150" t="n"/>
      <c r="AE938" s="150" t="n"/>
      <c r="AF938" s="150" t="n"/>
      <c r="AG938" s="147">
        <f>IF(OR(C938="",G938="",G938=0),"",IFERROR(INDEX(Lists!$K$2:$K$12,MATCH(C938,Lists!$I$2:$I$12,0)),"AUD"))</f>
        <v/>
      </c>
      <c r="AH938" s="147">
        <f>IF(OR(G938="",G938=0),"",IF(G938&lt;1,TEXT(G938*100,"0")&amp;IFERROR(INDEX(Lists!$U$2:$U$12,MATCH(C938,Lists!$I$2:$I$12,0)),"c"),IFERROR(INDEX(Lists!$L$2:$L$12,MATCH(C938,Lists!$I$2:$I$12,0)),"$")&amp;IF(G938=INT(G938),TEXT(G938,"0"),TEXT(G938,"0.00")))&amp;" "&amp;AG938)</f>
        <v/>
      </c>
      <c r="AI938" s="147">
        <f>IF(X938="","",X938*IFERROR(INDEX(Lists!$M$2:$M$12,MATCH(C938,Lists!$I$2:$I$12,0)),1)/Lists!$Q$2)</f>
        <v/>
      </c>
      <c r="AJ938" s="147">
        <f>IF(Y938="","",Y938*IFERROR(INDEX(Lists!$M$2:$M$12,MATCH(C938,Lists!$I$2:$I$12,0)),1)/Lists!$Q$2)</f>
        <v/>
      </c>
      <c r="AK938" s="105" t="n"/>
      <c r="AL938" s="105" t="n"/>
      <c r="AM938" s="105" t="n"/>
      <c r="AN938" s="105" t="n"/>
      <c r="AO938" s="106" t="n"/>
    </row>
    <row r="939" ht="18" customHeight="1" s="74">
      <c r="A939" s="147">
        <f>IF(OR(F939="",C939="",D939=""),"",IFERROR(INDEX(Lists!$J$2:$J$12,MATCH(C939,Lists!$I$2:$I$12,0)),"XX")&amp;"-"&amp;D939&amp;"-"&amp;TEXT(SUMPRODUCT(($C$2:C939=C939)*($D$2:D939=D939)),"0000"))</f>
        <v/>
      </c>
      <c r="B939" s="152" t="n"/>
      <c r="C939" s="152" t="n"/>
      <c r="D939" s="152" t="n"/>
      <c r="E939" s="150" t="n"/>
      <c r="F939" s="152" t="n"/>
      <c r="G939" s="152" t="n"/>
      <c r="H939" s="152" t="n"/>
      <c r="I939" s="152" t="n"/>
      <c r="J939" s="150" t="n"/>
      <c r="K939" s="150" t="n"/>
      <c r="L939" s="150" t="n"/>
      <c r="M939" s="152" t="n"/>
      <c r="N939" s="150" t="n"/>
      <c r="O939" s="150" t="n"/>
      <c r="P939" s="150" t="n"/>
      <c r="Q939" s="151" t="n"/>
      <c r="R939" s="150" t="n"/>
      <c r="S939" s="150" t="n"/>
      <c r="T939" s="150" t="n"/>
      <c r="U939" s="152" t="n"/>
      <c r="V939" s="150" t="n"/>
      <c r="W939" s="150" t="n"/>
      <c r="X939" s="150" t="n"/>
      <c r="Y939" s="150" t="n"/>
      <c r="Z939" s="150" t="n"/>
      <c r="AA939" s="150" t="n"/>
      <c r="AB939" s="150" t="n"/>
      <c r="AC939" s="150" t="n"/>
      <c r="AD939" s="150" t="n"/>
      <c r="AE939" s="150" t="n"/>
      <c r="AF939" s="150" t="n"/>
      <c r="AG939" s="147">
        <f>IF(OR(C939="",G939="",G939=0),"",IFERROR(INDEX(Lists!$K$2:$K$12,MATCH(C939,Lists!$I$2:$I$12,0)),"AUD"))</f>
        <v/>
      </c>
      <c r="AH939" s="147">
        <f>IF(OR(G939="",G939=0),"",IF(G939&lt;1,TEXT(G939*100,"0")&amp;IFERROR(INDEX(Lists!$U$2:$U$12,MATCH(C939,Lists!$I$2:$I$12,0)),"c"),IFERROR(INDEX(Lists!$L$2:$L$12,MATCH(C939,Lists!$I$2:$I$12,0)),"$")&amp;IF(G939=INT(G939),TEXT(G939,"0"),TEXT(G939,"0.00")))&amp;" "&amp;AG939)</f>
        <v/>
      </c>
      <c r="AI939" s="147">
        <f>IF(X939="","",X939*IFERROR(INDEX(Lists!$M$2:$M$12,MATCH(C939,Lists!$I$2:$I$12,0)),1)/Lists!$Q$2)</f>
        <v/>
      </c>
      <c r="AJ939" s="147">
        <f>IF(Y939="","",Y939*IFERROR(INDEX(Lists!$M$2:$M$12,MATCH(C939,Lists!$I$2:$I$12,0)),1)/Lists!$Q$2)</f>
        <v/>
      </c>
      <c r="AK939" s="105" t="n"/>
      <c r="AL939" s="105" t="n"/>
      <c r="AM939" s="105" t="n"/>
      <c r="AN939" s="105" t="n"/>
      <c r="AO939" s="106" t="n"/>
    </row>
    <row r="940" ht="18" customHeight="1" s="74">
      <c r="A940" s="147">
        <f>IF(OR(F940="",C940="",D940=""),"",IFERROR(INDEX(Lists!$J$2:$J$12,MATCH(C940,Lists!$I$2:$I$12,0)),"XX")&amp;"-"&amp;D940&amp;"-"&amp;TEXT(SUMPRODUCT(($C$2:C940=C940)*($D$2:D940=D940)),"0000"))</f>
        <v/>
      </c>
      <c r="B940" s="152" t="n"/>
      <c r="C940" s="152" t="n"/>
      <c r="D940" s="152" t="n"/>
      <c r="E940" s="150" t="n"/>
      <c r="F940" s="152" t="n"/>
      <c r="G940" s="152" t="n"/>
      <c r="H940" s="152" t="n"/>
      <c r="I940" s="152" t="n"/>
      <c r="J940" s="150" t="n"/>
      <c r="K940" s="150" t="n"/>
      <c r="L940" s="150" t="n"/>
      <c r="M940" s="152" t="n"/>
      <c r="N940" s="150" t="n"/>
      <c r="O940" s="150" t="n"/>
      <c r="P940" s="150" t="n"/>
      <c r="Q940" s="151" t="n"/>
      <c r="R940" s="150" t="n"/>
      <c r="S940" s="150" t="n"/>
      <c r="T940" s="150" t="n"/>
      <c r="U940" s="152" t="n"/>
      <c r="V940" s="150" t="n"/>
      <c r="W940" s="150" t="n"/>
      <c r="X940" s="150" t="n"/>
      <c r="Y940" s="150" t="n"/>
      <c r="Z940" s="150" t="n"/>
      <c r="AA940" s="150" t="n"/>
      <c r="AB940" s="150" t="n"/>
      <c r="AC940" s="150" t="n"/>
      <c r="AD940" s="150" t="n"/>
      <c r="AE940" s="150" t="n"/>
      <c r="AF940" s="150" t="n"/>
      <c r="AG940" s="147">
        <f>IF(OR(C940="",G940="",G940=0),"",IFERROR(INDEX(Lists!$K$2:$K$12,MATCH(C940,Lists!$I$2:$I$12,0)),"AUD"))</f>
        <v/>
      </c>
      <c r="AH940" s="147">
        <f>IF(OR(G940="",G940=0),"",IF(G940&lt;1,TEXT(G940*100,"0")&amp;IFERROR(INDEX(Lists!$U$2:$U$12,MATCH(C940,Lists!$I$2:$I$12,0)),"c"),IFERROR(INDEX(Lists!$L$2:$L$12,MATCH(C940,Lists!$I$2:$I$12,0)),"$")&amp;IF(G940=INT(G940),TEXT(G940,"0"),TEXT(G940,"0.00")))&amp;" "&amp;AG940)</f>
        <v/>
      </c>
      <c r="AI940" s="147">
        <f>IF(X940="","",X940*IFERROR(INDEX(Lists!$M$2:$M$12,MATCH(C940,Lists!$I$2:$I$12,0)),1)/Lists!$Q$2)</f>
        <v/>
      </c>
      <c r="AJ940" s="147">
        <f>IF(Y940="","",Y940*IFERROR(INDEX(Lists!$M$2:$M$12,MATCH(C940,Lists!$I$2:$I$12,0)),1)/Lists!$Q$2)</f>
        <v/>
      </c>
      <c r="AK940" s="105" t="n"/>
      <c r="AL940" s="105" t="n"/>
      <c r="AM940" s="105" t="n"/>
      <c r="AN940" s="105" t="n"/>
      <c r="AO940" s="106" t="n"/>
    </row>
    <row r="941" ht="18" customHeight="1" s="74">
      <c r="A941" s="147">
        <f>IF(OR(F941="",C941="",D941=""),"",IFERROR(INDEX(Lists!$J$2:$J$12,MATCH(C941,Lists!$I$2:$I$12,0)),"XX")&amp;"-"&amp;D941&amp;"-"&amp;TEXT(SUMPRODUCT(($C$2:C941=C941)*($D$2:D941=D941)),"0000"))</f>
        <v/>
      </c>
      <c r="B941" s="152" t="n"/>
      <c r="C941" s="152" t="n"/>
      <c r="D941" s="152" t="n"/>
      <c r="E941" s="150" t="n"/>
      <c r="F941" s="152" t="n"/>
      <c r="G941" s="152" t="n"/>
      <c r="H941" s="152" t="n"/>
      <c r="I941" s="152" t="n"/>
      <c r="J941" s="150" t="n"/>
      <c r="K941" s="150" t="n"/>
      <c r="L941" s="150" t="n"/>
      <c r="M941" s="152" t="n"/>
      <c r="N941" s="150" t="n"/>
      <c r="O941" s="150" t="n"/>
      <c r="P941" s="150" t="n"/>
      <c r="Q941" s="151" t="n"/>
      <c r="R941" s="150" t="n"/>
      <c r="S941" s="150" t="n"/>
      <c r="T941" s="150" t="n"/>
      <c r="U941" s="152" t="n"/>
      <c r="V941" s="150" t="n"/>
      <c r="W941" s="150" t="n"/>
      <c r="X941" s="150" t="n"/>
      <c r="Y941" s="150" t="n"/>
      <c r="Z941" s="150" t="n"/>
      <c r="AA941" s="150" t="n"/>
      <c r="AB941" s="150" t="n"/>
      <c r="AC941" s="150" t="n"/>
      <c r="AD941" s="150" t="n"/>
      <c r="AE941" s="150" t="n"/>
      <c r="AF941" s="150" t="n"/>
      <c r="AG941" s="147">
        <f>IF(OR(C941="",G941="",G941=0),"",IFERROR(INDEX(Lists!$K$2:$K$12,MATCH(C941,Lists!$I$2:$I$12,0)),"AUD"))</f>
        <v/>
      </c>
      <c r="AH941" s="147">
        <f>IF(OR(G941="",G941=0),"",IF(G941&lt;1,TEXT(G941*100,"0")&amp;IFERROR(INDEX(Lists!$U$2:$U$12,MATCH(C941,Lists!$I$2:$I$12,0)),"c"),IFERROR(INDEX(Lists!$L$2:$L$12,MATCH(C941,Lists!$I$2:$I$12,0)),"$")&amp;IF(G941=INT(G941),TEXT(G941,"0"),TEXT(G941,"0.00")))&amp;" "&amp;AG941)</f>
        <v/>
      </c>
      <c r="AI941" s="147">
        <f>IF(X941="","",X941*IFERROR(INDEX(Lists!$M$2:$M$12,MATCH(C941,Lists!$I$2:$I$12,0)),1)/Lists!$Q$2)</f>
        <v/>
      </c>
      <c r="AJ941" s="147">
        <f>IF(Y941="","",Y941*IFERROR(INDEX(Lists!$M$2:$M$12,MATCH(C941,Lists!$I$2:$I$12,0)),1)/Lists!$Q$2)</f>
        <v/>
      </c>
      <c r="AK941" s="105" t="n"/>
      <c r="AL941" s="105" t="n"/>
      <c r="AM941" s="105" t="n"/>
      <c r="AN941" s="105" t="n"/>
      <c r="AO941" s="106" t="n"/>
    </row>
    <row r="942" ht="18" customHeight="1" s="74">
      <c r="A942" s="147">
        <f>IF(OR(F942="",C942="",D942=""),"",IFERROR(INDEX(Lists!$J$2:$J$12,MATCH(C942,Lists!$I$2:$I$12,0)),"XX")&amp;"-"&amp;D942&amp;"-"&amp;TEXT(SUMPRODUCT(($C$2:C942=C942)*($D$2:D942=D942)),"0000"))</f>
        <v/>
      </c>
      <c r="B942" s="152" t="n"/>
      <c r="C942" s="152" t="n"/>
      <c r="D942" s="152" t="n"/>
      <c r="E942" s="150" t="n"/>
      <c r="F942" s="152" t="n"/>
      <c r="G942" s="152" t="n"/>
      <c r="H942" s="152" t="n"/>
      <c r="I942" s="152" t="n"/>
      <c r="J942" s="150" t="n"/>
      <c r="K942" s="150" t="n"/>
      <c r="L942" s="150" t="n"/>
      <c r="M942" s="152" t="n"/>
      <c r="N942" s="150" t="n"/>
      <c r="O942" s="150" t="n"/>
      <c r="P942" s="150" t="n"/>
      <c r="Q942" s="151" t="n"/>
      <c r="R942" s="150" t="n"/>
      <c r="S942" s="150" t="n"/>
      <c r="T942" s="150" t="n"/>
      <c r="U942" s="152" t="n"/>
      <c r="V942" s="150" t="n"/>
      <c r="W942" s="150" t="n"/>
      <c r="X942" s="150" t="n"/>
      <c r="Y942" s="150" t="n"/>
      <c r="Z942" s="150" t="n"/>
      <c r="AA942" s="150" t="n"/>
      <c r="AB942" s="150" t="n"/>
      <c r="AC942" s="150" t="n"/>
      <c r="AD942" s="150" t="n"/>
      <c r="AE942" s="150" t="n"/>
      <c r="AF942" s="150" t="n"/>
      <c r="AG942" s="147">
        <f>IF(OR(C942="",G942="",G942=0),"",IFERROR(INDEX(Lists!$K$2:$K$12,MATCH(C942,Lists!$I$2:$I$12,0)),"AUD"))</f>
        <v/>
      </c>
      <c r="AH942" s="147">
        <f>IF(OR(G942="",G942=0),"",IF(G942&lt;1,TEXT(G942*100,"0")&amp;IFERROR(INDEX(Lists!$U$2:$U$12,MATCH(C942,Lists!$I$2:$I$12,0)),"c"),IFERROR(INDEX(Lists!$L$2:$L$12,MATCH(C942,Lists!$I$2:$I$12,0)),"$")&amp;IF(G942=INT(G942),TEXT(G942,"0"),TEXT(G942,"0.00")))&amp;" "&amp;AG942)</f>
        <v/>
      </c>
      <c r="AI942" s="147">
        <f>IF(X942="","",X942*IFERROR(INDEX(Lists!$M$2:$M$12,MATCH(C942,Lists!$I$2:$I$12,0)),1)/Lists!$Q$2)</f>
        <v/>
      </c>
      <c r="AJ942" s="147">
        <f>IF(Y942="","",Y942*IFERROR(INDEX(Lists!$M$2:$M$12,MATCH(C942,Lists!$I$2:$I$12,0)),1)/Lists!$Q$2)</f>
        <v/>
      </c>
      <c r="AK942" s="105" t="n"/>
      <c r="AL942" s="105" t="n"/>
      <c r="AM942" s="105" t="n"/>
      <c r="AN942" s="105" t="n"/>
      <c r="AO942" s="106" t="n"/>
    </row>
    <row r="943" ht="18" customHeight="1" s="74">
      <c r="A943" s="147">
        <f>IF(OR(F943="",C943="",D943=""),"",IFERROR(INDEX(Lists!$J$2:$J$12,MATCH(C943,Lists!$I$2:$I$12,0)),"XX")&amp;"-"&amp;D943&amp;"-"&amp;TEXT(SUMPRODUCT(($C$2:C943=C943)*($D$2:D943=D943)),"0000"))</f>
        <v/>
      </c>
      <c r="B943" s="152" t="n"/>
      <c r="C943" s="152" t="n"/>
      <c r="D943" s="152" t="n"/>
      <c r="E943" s="150" t="n"/>
      <c r="F943" s="152" t="n"/>
      <c r="G943" s="152" t="n"/>
      <c r="H943" s="152" t="n"/>
      <c r="I943" s="152" t="n"/>
      <c r="J943" s="150" t="n"/>
      <c r="K943" s="150" t="n"/>
      <c r="L943" s="150" t="n"/>
      <c r="M943" s="152" t="n"/>
      <c r="N943" s="150" t="n"/>
      <c r="O943" s="150" t="n"/>
      <c r="P943" s="150" t="n"/>
      <c r="Q943" s="151" t="n"/>
      <c r="R943" s="150" t="n"/>
      <c r="S943" s="150" t="n"/>
      <c r="T943" s="150" t="n"/>
      <c r="U943" s="152" t="n"/>
      <c r="V943" s="150" t="n"/>
      <c r="W943" s="150" t="n"/>
      <c r="X943" s="150" t="n"/>
      <c r="Y943" s="150" t="n"/>
      <c r="Z943" s="150" t="n"/>
      <c r="AA943" s="150" t="n"/>
      <c r="AB943" s="150" t="n"/>
      <c r="AC943" s="150" t="n"/>
      <c r="AD943" s="150" t="n"/>
      <c r="AE943" s="150" t="n"/>
      <c r="AF943" s="150" t="n"/>
      <c r="AG943" s="147">
        <f>IF(OR(C943="",G943="",G943=0),"",IFERROR(INDEX(Lists!$K$2:$K$12,MATCH(C943,Lists!$I$2:$I$12,0)),"AUD"))</f>
        <v/>
      </c>
      <c r="AH943" s="147">
        <f>IF(OR(G943="",G943=0),"",IF(G943&lt;1,TEXT(G943*100,"0")&amp;IFERROR(INDEX(Lists!$U$2:$U$12,MATCH(C943,Lists!$I$2:$I$12,0)),"c"),IFERROR(INDEX(Lists!$L$2:$L$12,MATCH(C943,Lists!$I$2:$I$12,0)),"$")&amp;IF(G943=INT(G943),TEXT(G943,"0"),TEXT(G943,"0.00")))&amp;" "&amp;AG943)</f>
        <v/>
      </c>
      <c r="AI943" s="147">
        <f>IF(X943="","",X943*IFERROR(INDEX(Lists!$M$2:$M$12,MATCH(C943,Lists!$I$2:$I$12,0)),1)/Lists!$Q$2)</f>
        <v/>
      </c>
      <c r="AJ943" s="147">
        <f>IF(Y943="","",Y943*IFERROR(INDEX(Lists!$M$2:$M$12,MATCH(C943,Lists!$I$2:$I$12,0)),1)/Lists!$Q$2)</f>
        <v/>
      </c>
      <c r="AK943" s="105" t="n"/>
      <c r="AL943" s="105" t="n"/>
      <c r="AM943" s="105" t="n"/>
      <c r="AN943" s="105" t="n"/>
      <c r="AO943" s="106" t="n"/>
    </row>
    <row r="944" ht="18" customHeight="1" s="74">
      <c r="A944" s="147">
        <f>IF(OR(F944="",C944="",D944=""),"",IFERROR(INDEX(Lists!$J$2:$J$12,MATCH(C944,Lists!$I$2:$I$12,0)),"XX")&amp;"-"&amp;D944&amp;"-"&amp;TEXT(SUMPRODUCT(($C$2:C944=C944)*($D$2:D944=D944)),"0000"))</f>
        <v/>
      </c>
      <c r="B944" s="152" t="n"/>
      <c r="C944" s="152" t="n"/>
      <c r="D944" s="152" t="n"/>
      <c r="E944" s="150" t="n"/>
      <c r="F944" s="152" t="n"/>
      <c r="G944" s="152" t="n"/>
      <c r="H944" s="152" t="n"/>
      <c r="I944" s="152" t="n"/>
      <c r="J944" s="150" t="n"/>
      <c r="K944" s="150" t="n"/>
      <c r="L944" s="150" t="n"/>
      <c r="M944" s="152" t="n"/>
      <c r="N944" s="150" t="n"/>
      <c r="O944" s="150" t="n"/>
      <c r="P944" s="150" t="n"/>
      <c r="Q944" s="151" t="n"/>
      <c r="R944" s="150" t="n"/>
      <c r="S944" s="150" t="n"/>
      <c r="T944" s="150" t="n"/>
      <c r="U944" s="152" t="n"/>
      <c r="V944" s="150" t="n"/>
      <c r="W944" s="150" t="n"/>
      <c r="X944" s="150" t="n"/>
      <c r="Y944" s="150" t="n"/>
      <c r="Z944" s="150" t="n"/>
      <c r="AA944" s="150" t="n"/>
      <c r="AB944" s="150" t="n"/>
      <c r="AC944" s="150" t="n"/>
      <c r="AD944" s="150" t="n"/>
      <c r="AE944" s="150" t="n"/>
      <c r="AF944" s="150" t="n"/>
      <c r="AG944" s="147">
        <f>IF(OR(C944="",G944="",G944=0),"",IFERROR(INDEX(Lists!$K$2:$K$12,MATCH(C944,Lists!$I$2:$I$12,0)),"AUD"))</f>
        <v/>
      </c>
      <c r="AH944" s="147">
        <f>IF(OR(G944="",G944=0),"",IF(G944&lt;1,TEXT(G944*100,"0")&amp;IFERROR(INDEX(Lists!$U$2:$U$12,MATCH(C944,Lists!$I$2:$I$12,0)),"c"),IFERROR(INDEX(Lists!$L$2:$L$12,MATCH(C944,Lists!$I$2:$I$12,0)),"$")&amp;IF(G944=INT(G944),TEXT(G944,"0"),TEXT(G944,"0.00")))&amp;" "&amp;AG944)</f>
        <v/>
      </c>
      <c r="AI944" s="147">
        <f>IF(X944="","",X944*IFERROR(INDEX(Lists!$M$2:$M$12,MATCH(C944,Lists!$I$2:$I$12,0)),1)/Lists!$Q$2)</f>
        <v/>
      </c>
      <c r="AJ944" s="147">
        <f>IF(Y944="","",Y944*IFERROR(INDEX(Lists!$M$2:$M$12,MATCH(C944,Lists!$I$2:$I$12,0)),1)/Lists!$Q$2)</f>
        <v/>
      </c>
      <c r="AK944" s="105" t="n"/>
      <c r="AL944" s="105" t="n"/>
      <c r="AM944" s="105" t="n"/>
      <c r="AN944" s="105" t="n"/>
      <c r="AO944" s="106" t="n"/>
    </row>
    <row r="945" ht="18" customHeight="1" s="74">
      <c r="A945" s="147">
        <f>IF(OR(F945="",C945="",D945=""),"",IFERROR(INDEX(Lists!$J$2:$J$12,MATCH(C945,Lists!$I$2:$I$12,0)),"XX")&amp;"-"&amp;D945&amp;"-"&amp;TEXT(SUMPRODUCT(($C$2:C945=C945)*($D$2:D945=D945)),"0000"))</f>
        <v/>
      </c>
      <c r="B945" s="152" t="n"/>
      <c r="C945" s="152" t="n"/>
      <c r="D945" s="152" t="n"/>
      <c r="E945" s="150" t="n"/>
      <c r="F945" s="152" t="n"/>
      <c r="G945" s="152" t="n"/>
      <c r="H945" s="152" t="n"/>
      <c r="I945" s="152" t="n"/>
      <c r="J945" s="150" t="n"/>
      <c r="K945" s="150" t="n"/>
      <c r="L945" s="150" t="n"/>
      <c r="M945" s="152" t="n"/>
      <c r="N945" s="150" t="n"/>
      <c r="O945" s="150" t="n"/>
      <c r="P945" s="150" t="n"/>
      <c r="Q945" s="151" t="n"/>
      <c r="R945" s="150" t="n"/>
      <c r="S945" s="150" t="n"/>
      <c r="T945" s="150" t="n"/>
      <c r="U945" s="152" t="n"/>
      <c r="V945" s="150" t="n"/>
      <c r="W945" s="150" t="n"/>
      <c r="X945" s="150" t="n"/>
      <c r="Y945" s="150" t="n"/>
      <c r="Z945" s="150" t="n"/>
      <c r="AA945" s="150" t="n"/>
      <c r="AB945" s="150" t="n"/>
      <c r="AC945" s="150" t="n"/>
      <c r="AD945" s="150" t="n"/>
      <c r="AE945" s="150" t="n"/>
      <c r="AF945" s="150" t="n"/>
      <c r="AG945" s="147">
        <f>IF(OR(C945="",G945="",G945=0),"",IFERROR(INDEX(Lists!$K$2:$K$12,MATCH(C945,Lists!$I$2:$I$12,0)),"AUD"))</f>
        <v/>
      </c>
      <c r="AH945" s="147">
        <f>IF(OR(G945="",G945=0),"",IF(G945&lt;1,TEXT(G945*100,"0")&amp;IFERROR(INDEX(Lists!$U$2:$U$12,MATCH(C945,Lists!$I$2:$I$12,0)),"c"),IFERROR(INDEX(Lists!$L$2:$L$12,MATCH(C945,Lists!$I$2:$I$12,0)),"$")&amp;IF(G945=INT(G945),TEXT(G945,"0"),TEXT(G945,"0.00")))&amp;" "&amp;AG945)</f>
        <v/>
      </c>
      <c r="AI945" s="147">
        <f>IF(X945="","",X945*IFERROR(INDEX(Lists!$M$2:$M$12,MATCH(C945,Lists!$I$2:$I$12,0)),1)/Lists!$Q$2)</f>
        <v/>
      </c>
      <c r="AJ945" s="147">
        <f>IF(Y945="","",Y945*IFERROR(INDEX(Lists!$M$2:$M$12,MATCH(C945,Lists!$I$2:$I$12,0)),1)/Lists!$Q$2)</f>
        <v/>
      </c>
      <c r="AK945" s="105" t="n"/>
      <c r="AL945" s="105" t="n"/>
      <c r="AM945" s="105" t="n"/>
      <c r="AN945" s="105" t="n"/>
      <c r="AO945" s="106" t="n"/>
    </row>
    <row r="946" ht="18" customHeight="1" s="74">
      <c r="A946" s="147">
        <f>IF(OR(F946="",C946="",D946=""),"",IFERROR(INDEX(Lists!$J$2:$J$12,MATCH(C946,Lists!$I$2:$I$12,0)),"XX")&amp;"-"&amp;D946&amp;"-"&amp;TEXT(SUMPRODUCT(($C$2:C946=C946)*($D$2:D946=D946)),"0000"))</f>
        <v/>
      </c>
      <c r="B946" s="152" t="n"/>
      <c r="C946" s="152" t="n"/>
      <c r="D946" s="152" t="n"/>
      <c r="E946" s="150" t="n"/>
      <c r="F946" s="152" t="n"/>
      <c r="G946" s="152" t="n"/>
      <c r="H946" s="152" t="n"/>
      <c r="I946" s="152" t="n"/>
      <c r="J946" s="150" t="n"/>
      <c r="K946" s="150" t="n"/>
      <c r="L946" s="150" t="n"/>
      <c r="M946" s="152" t="n"/>
      <c r="N946" s="150" t="n"/>
      <c r="O946" s="150" t="n"/>
      <c r="P946" s="150" t="n"/>
      <c r="Q946" s="151" t="n"/>
      <c r="R946" s="150" t="n"/>
      <c r="S946" s="150" t="n"/>
      <c r="T946" s="150" t="n"/>
      <c r="U946" s="152" t="n"/>
      <c r="V946" s="150" t="n"/>
      <c r="W946" s="150" t="n"/>
      <c r="X946" s="150" t="n"/>
      <c r="Y946" s="150" t="n"/>
      <c r="Z946" s="150" t="n"/>
      <c r="AA946" s="150" t="n"/>
      <c r="AB946" s="150" t="n"/>
      <c r="AC946" s="150" t="n"/>
      <c r="AD946" s="150" t="n"/>
      <c r="AE946" s="150" t="n"/>
      <c r="AF946" s="150" t="n"/>
      <c r="AG946" s="147">
        <f>IF(OR(C946="",G946="",G946=0),"",IFERROR(INDEX(Lists!$K$2:$K$12,MATCH(C946,Lists!$I$2:$I$12,0)),"AUD"))</f>
        <v/>
      </c>
      <c r="AH946" s="147">
        <f>IF(OR(G946="",G946=0),"",IF(G946&lt;1,TEXT(G946*100,"0")&amp;IFERROR(INDEX(Lists!$U$2:$U$12,MATCH(C946,Lists!$I$2:$I$12,0)),"c"),IFERROR(INDEX(Lists!$L$2:$L$12,MATCH(C946,Lists!$I$2:$I$12,0)),"$")&amp;IF(G946=INT(G946),TEXT(G946,"0"),TEXT(G946,"0.00")))&amp;" "&amp;AG946)</f>
        <v/>
      </c>
      <c r="AI946" s="147">
        <f>IF(X946="","",X946*IFERROR(INDEX(Lists!$M$2:$M$12,MATCH(C946,Lists!$I$2:$I$12,0)),1)/Lists!$Q$2)</f>
        <v/>
      </c>
      <c r="AJ946" s="147">
        <f>IF(Y946="","",Y946*IFERROR(INDEX(Lists!$M$2:$M$12,MATCH(C946,Lists!$I$2:$I$12,0)),1)/Lists!$Q$2)</f>
        <v/>
      </c>
      <c r="AK946" s="105" t="n"/>
      <c r="AL946" s="105" t="n"/>
      <c r="AM946" s="105" t="n"/>
      <c r="AN946" s="105" t="n"/>
      <c r="AO946" s="106" t="n"/>
    </row>
    <row r="947" ht="18" customHeight="1" s="74">
      <c r="A947" s="147">
        <f>IF(OR(F947="",C947="",D947=""),"",IFERROR(INDEX(Lists!$J$2:$J$12,MATCH(C947,Lists!$I$2:$I$12,0)),"XX")&amp;"-"&amp;D947&amp;"-"&amp;TEXT(SUMPRODUCT(($C$2:C947=C947)*($D$2:D947=D947)),"0000"))</f>
        <v/>
      </c>
      <c r="B947" s="152" t="n"/>
      <c r="C947" s="152" t="n"/>
      <c r="D947" s="152" t="n"/>
      <c r="E947" s="150" t="n"/>
      <c r="F947" s="152" t="n"/>
      <c r="G947" s="152" t="n"/>
      <c r="H947" s="152" t="n"/>
      <c r="I947" s="152" t="n"/>
      <c r="J947" s="150" t="n"/>
      <c r="K947" s="150" t="n"/>
      <c r="L947" s="150" t="n"/>
      <c r="M947" s="152" t="n"/>
      <c r="N947" s="150" t="n"/>
      <c r="O947" s="150" t="n"/>
      <c r="P947" s="150" t="n"/>
      <c r="Q947" s="151" t="n"/>
      <c r="R947" s="150" t="n"/>
      <c r="S947" s="150" t="n"/>
      <c r="T947" s="150" t="n"/>
      <c r="U947" s="152" t="n"/>
      <c r="V947" s="150" t="n"/>
      <c r="W947" s="150" t="n"/>
      <c r="X947" s="150" t="n"/>
      <c r="Y947" s="150" t="n"/>
      <c r="Z947" s="150" t="n"/>
      <c r="AA947" s="150" t="n"/>
      <c r="AB947" s="150" t="n"/>
      <c r="AC947" s="150" t="n"/>
      <c r="AD947" s="150" t="n"/>
      <c r="AE947" s="150" t="n"/>
      <c r="AF947" s="150" t="n"/>
      <c r="AG947" s="147">
        <f>IF(OR(C947="",G947="",G947=0),"",IFERROR(INDEX(Lists!$K$2:$K$12,MATCH(C947,Lists!$I$2:$I$12,0)),"AUD"))</f>
        <v/>
      </c>
      <c r="AH947" s="147">
        <f>IF(OR(G947="",G947=0),"",IF(G947&lt;1,TEXT(G947*100,"0")&amp;IFERROR(INDEX(Lists!$U$2:$U$12,MATCH(C947,Lists!$I$2:$I$12,0)),"c"),IFERROR(INDEX(Lists!$L$2:$L$12,MATCH(C947,Lists!$I$2:$I$12,0)),"$")&amp;IF(G947=INT(G947),TEXT(G947,"0"),TEXT(G947,"0.00")))&amp;" "&amp;AG947)</f>
        <v/>
      </c>
      <c r="AI947" s="147">
        <f>IF(X947="","",X947*IFERROR(INDEX(Lists!$M$2:$M$12,MATCH(C947,Lists!$I$2:$I$12,0)),1)/Lists!$Q$2)</f>
        <v/>
      </c>
      <c r="AJ947" s="147">
        <f>IF(Y947="","",Y947*IFERROR(INDEX(Lists!$M$2:$M$12,MATCH(C947,Lists!$I$2:$I$12,0)),1)/Lists!$Q$2)</f>
        <v/>
      </c>
      <c r="AK947" s="105" t="n"/>
      <c r="AL947" s="105" t="n"/>
      <c r="AM947" s="105" t="n"/>
      <c r="AN947" s="105" t="n"/>
      <c r="AO947" s="106" t="n"/>
    </row>
    <row r="948" ht="18" customHeight="1" s="74">
      <c r="A948" s="147">
        <f>IF(OR(F948="",C948="",D948=""),"",IFERROR(INDEX(Lists!$J$2:$J$12,MATCH(C948,Lists!$I$2:$I$12,0)),"XX")&amp;"-"&amp;D948&amp;"-"&amp;TEXT(SUMPRODUCT(($C$2:C948=C948)*($D$2:D948=D948)),"0000"))</f>
        <v/>
      </c>
      <c r="B948" s="152" t="n"/>
      <c r="C948" s="152" t="n"/>
      <c r="D948" s="152" t="n"/>
      <c r="E948" s="150" t="n"/>
      <c r="F948" s="152" t="n"/>
      <c r="G948" s="152" t="n"/>
      <c r="H948" s="152" t="n"/>
      <c r="I948" s="152" t="n"/>
      <c r="J948" s="150" t="n"/>
      <c r="K948" s="150" t="n"/>
      <c r="L948" s="150" t="n"/>
      <c r="M948" s="152" t="n"/>
      <c r="N948" s="150" t="n"/>
      <c r="O948" s="150" t="n"/>
      <c r="P948" s="150" t="n"/>
      <c r="Q948" s="151" t="n"/>
      <c r="R948" s="150" t="n"/>
      <c r="S948" s="150" t="n"/>
      <c r="T948" s="150" t="n"/>
      <c r="U948" s="152" t="n"/>
      <c r="V948" s="150" t="n"/>
      <c r="W948" s="150" t="n"/>
      <c r="X948" s="150" t="n"/>
      <c r="Y948" s="150" t="n"/>
      <c r="Z948" s="150" t="n"/>
      <c r="AA948" s="150" t="n"/>
      <c r="AB948" s="150" t="n"/>
      <c r="AC948" s="150" t="n"/>
      <c r="AD948" s="150" t="n"/>
      <c r="AE948" s="150" t="n"/>
      <c r="AF948" s="150" t="n"/>
      <c r="AG948" s="147">
        <f>IF(OR(C948="",G948="",G948=0),"",IFERROR(INDEX(Lists!$K$2:$K$12,MATCH(C948,Lists!$I$2:$I$12,0)),"AUD"))</f>
        <v/>
      </c>
      <c r="AH948" s="147">
        <f>IF(OR(G948="",G948=0),"",IF(G948&lt;1,TEXT(G948*100,"0")&amp;IFERROR(INDEX(Lists!$U$2:$U$12,MATCH(C948,Lists!$I$2:$I$12,0)),"c"),IFERROR(INDEX(Lists!$L$2:$L$12,MATCH(C948,Lists!$I$2:$I$12,0)),"$")&amp;IF(G948=INT(G948),TEXT(G948,"0"),TEXT(G948,"0.00")))&amp;" "&amp;AG948)</f>
        <v/>
      </c>
      <c r="AI948" s="147">
        <f>IF(X948="","",X948*IFERROR(INDEX(Lists!$M$2:$M$12,MATCH(C948,Lists!$I$2:$I$12,0)),1)/Lists!$Q$2)</f>
        <v/>
      </c>
      <c r="AJ948" s="147">
        <f>IF(Y948="","",Y948*IFERROR(INDEX(Lists!$M$2:$M$12,MATCH(C948,Lists!$I$2:$I$12,0)),1)/Lists!$Q$2)</f>
        <v/>
      </c>
      <c r="AK948" s="105" t="n"/>
      <c r="AL948" s="105" t="n"/>
      <c r="AM948" s="105" t="n"/>
      <c r="AN948" s="105" t="n"/>
      <c r="AO948" s="106" t="n"/>
    </row>
    <row r="949" ht="18" customHeight="1" s="74">
      <c r="A949" s="147">
        <f>IF(OR(F949="",C949="",D949=""),"",IFERROR(INDEX(Lists!$J$2:$J$12,MATCH(C949,Lists!$I$2:$I$12,0)),"XX")&amp;"-"&amp;D949&amp;"-"&amp;TEXT(SUMPRODUCT(($C$2:C949=C949)*($D$2:D949=D949)),"0000"))</f>
        <v/>
      </c>
      <c r="B949" s="152" t="n"/>
      <c r="C949" s="152" t="n"/>
      <c r="D949" s="152" t="n"/>
      <c r="E949" s="150" t="n"/>
      <c r="F949" s="152" t="n"/>
      <c r="G949" s="152" t="n"/>
      <c r="H949" s="152" t="n"/>
      <c r="I949" s="152" t="n"/>
      <c r="J949" s="150" t="n"/>
      <c r="K949" s="150" t="n"/>
      <c r="L949" s="150" t="n"/>
      <c r="M949" s="152" t="n"/>
      <c r="N949" s="150" t="n"/>
      <c r="O949" s="150" t="n"/>
      <c r="P949" s="150" t="n"/>
      <c r="Q949" s="151" t="n"/>
      <c r="R949" s="150" t="n"/>
      <c r="S949" s="150" t="n"/>
      <c r="T949" s="150" t="n"/>
      <c r="U949" s="152" t="n"/>
      <c r="V949" s="150" t="n"/>
      <c r="W949" s="150" t="n"/>
      <c r="X949" s="150" t="n"/>
      <c r="Y949" s="150" t="n"/>
      <c r="Z949" s="150" t="n"/>
      <c r="AA949" s="150" t="n"/>
      <c r="AB949" s="150" t="n"/>
      <c r="AC949" s="150" t="n"/>
      <c r="AD949" s="150" t="n"/>
      <c r="AE949" s="150" t="n"/>
      <c r="AF949" s="150" t="n"/>
      <c r="AG949" s="147">
        <f>IF(OR(C949="",G949="",G949=0),"",IFERROR(INDEX(Lists!$K$2:$K$12,MATCH(C949,Lists!$I$2:$I$12,0)),"AUD"))</f>
        <v/>
      </c>
      <c r="AH949" s="147">
        <f>IF(OR(G949="",G949=0),"",IF(G949&lt;1,TEXT(G949*100,"0")&amp;IFERROR(INDEX(Lists!$U$2:$U$12,MATCH(C949,Lists!$I$2:$I$12,0)),"c"),IFERROR(INDEX(Lists!$L$2:$L$12,MATCH(C949,Lists!$I$2:$I$12,0)),"$")&amp;IF(G949=INT(G949),TEXT(G949,"0"),TEXT(G949,"0.00")))&amp;" "&amp;AG949)</f>
        <v/>
      </c>
      <c r="AI949" s="147">
        <f>IF(X949="","",X949*IFERROR(INDEX(Lists!$M$2:$M$12,MATCH(C949,Lists!$I$2:$I$12,0)),1)/Lists!$Q$2)</f>
        <v/>
      </c>
      <c r="AJ949" s="147">
        <f>IF(Y949="","",Y949*IFERROR(INDEX(Lists!$M$2:$M$12,MATCH(C949,Lists!$I$2:$I$12,0)),1)/Lists!$Q$2)</f>
        <v/>
      </c>
      <c r="AK949" s="105" t="n"/>
      <c r="AL949" s="105" t="n"/>
      <c r="AM949" s="105" t="n"/>
      <c r="AN949" s="105" t="n"/>
      <c r="AO949" s="106" t="n"/>
    </row>
    <row r="950" ht="18" customHeight="1" s="74">
      <c r="A950" s="147">
        <f>IF(OR(F950="",C950="",D950=""),"",IFERROR(INDEX(Lists!$J$2:$J$12,MATCH(C950,Lists!$I$2:$I$12,0)),"XX")&amp;"-"&amp;D950&amp;"-"&amp;TEXT(SUMPRODUCT(($C$2:C950=C950)*($D$2:D950=D950)),"0000"))</f>
        <v/>
      </c>
      <c r="B950" s="152" t="n"/>
      <c r="C950" s="152" t="n"/>
      <c r="D950" s="152" t="n"/>
      <c r="E950" s="150" t="n"/>
      <c r="F950" s="152" t="n"/>
      <c r="G950" s="152" t="n"/>
      <c r="H950" s="152" t="n"/>
      <c r="I950" s="152" t="n"/>
      <c r="J950" s="150" t="n"/>
      <c r="K950" s="150" t="n"/>
      <c r="L950" s="150" t="n"/>
      <c r="M950" s="152" t="n"/>
      <c r="N950" s="150" t="n"/>
      <c r="O950" s="150" t="n"/>
      <c r="P950" s="150" t="n"/>
      <c r="Q950" s="151" t="n"/>
      <c r="R950" s="150" t="n"/>
      <c r="S950" s="150" t="n"/>
      <c r="T950" s="150" t="n"/>
      <c r="U950" s="152" t="n"/>
      <c r="V950" s="150" t="n"/>
      <c r="W950" s="150" t="n"/>
      <c r="X950" s="150" t="n"/>
      <c r="Y950" s="150" t="n"/>
      <c r="Z950" s="150" t="n"/>
      <c r="AA950" s="150" t="n"/>
      <c r="AB950" s="150" t="n"/>
      <c r="AC950" s="150" t="n"/>
      <c r="AD950" s="150" t="n"/>
      <c r="AE950" s="150" t="n"/>
      <c r="AF950" s="150" t="n"/>
      <c r="AG950" s="147">
        <f>IF(OR(C950="",G950="",G950=0),"",IFERROR(INDEX(Lists!$K$2:$K$12,MATCH(C950,Lists!$I$2:$I$12,0)),"AUD"))</f>
        <v/>
      </c>
      <c r="AH950" s="147">
        <f>IF(OR(G950="",G950=0),"",IF(G950&lt;1,TEXT(G950*100,"0")&amp;IFERROR(INDEX(Lists!$U$2:$U$12,MATCH(C950,Lists!$I$2:$I$12,0)),"c"),IFERROR(INDEX(Lists!$L$2:$L$12,MATCH(C950,Lists!$I$2:$I$12,0)),"$")&amp;IF(G950=INT(G950),TEXT(G950,"0"),TEXT(G950,"0.00")))&amp;" "&amp;AG950)</f>
        <v/>
      </c>
      <c r="AI950" s="147">
        <f>IF(X950="","",X950*IFERROR(INDEX(Lists!$M$2:$M$12,MATCH(C950,Lists!$I$2:$I$12,0)),1)/Lists!$Q$2)</f>
        <v/>
      </c>
      <c r="AJ950" s="147">
        <f>IF(Y950="","",Y950*IFERROR(INDEX(Lists!$M$2:$M$12,MATCH(C950,Lists!$I$2:$I$12,0)),1)/Lists!$Q$2)</f>
        <v/>
      </c>
      <c r="AK950" s="105" t="n"/>
      <c r="AL950" s="105" t="n"/>
      <c r="AM950" s="105" t="n"/>
      <c r="AN950" s="105" t="n"/>
      <c r="AO950" s="106" t="n"/>
    </row>
    <row r="951" ht="18" customHeight="1" s="74">
      <c r="A951" s="147">
        <f>IF(OR(F951="",C951="",D951=""),"",IFERROR(INDEX(Lists!$J$2:$J$12,MATCH(C951,Lists!$I$2:$I$12,0)),"XX")&amp;"-"&amp;D951&amp;"-"&amp;TEXT(SUMPRODUCT(($C$2:C951=C951)*($D$2:D951=D951)),"0000"))</f>
        <v/>
      </c>
      <c r="B951" s="152" t="n"/>
      <c r="C951" s="152" t="n"/>
      <c r="D951" s="152" t="n"/>
      <c r="E951" s="150" t="n"/>
      <c r="F951" s="152" t="n"/>
      <c r="G951" s="152" t="n"/>
      <c r="H951" s="152" t="n"/>
      <c r="I951" s="152" t="n"/>
      <c r="J951" s="150" t="n"/>
      <c r="K951" s="150" t="n"/>
      <c r="L951" s="150" t="n"/>
      <c r="M951" s="152" t="n"/>
      <c r="N951" s="150" t="n"/>
      <c r="O951" s="150" t="n"/>
      <c r="P951" s="150" t="n"/>
      <c r="Q951" s="151" t="n"/>
      <c r="R951" s="150" t="n"/>
      <c r="S951" s="150" t="n"/>
      <c r="T951" s="150" t="n"/>
      <c r="U951" s="152" t="n"/>
      <c r="V951" s="150" t="n"/>
      <c r="W951" s="150" t="n"/>
      <c r="X951" s="150" t="n"/>
      <c r="Y951" s="150" t="n"/>
      <c r="Z951" s="150" t="n"/>
      <c r="AA951" s="150" t="n"/>
      <c r="AB951" s="150" t="n"/>
      <c r="AC951" s="150" t="n"/>
      <c r="AD951" s="150" t="n"/>
      <c r="AE951" s="150" t="n"/>
      <c r="AF951" s="150" t="n"/>
      <c r="AG951" s="147">
        <f>IF(OR(C951="",G951="",G951=0),"",IFERROR(INDEX(Lists!$K$2:$K$12,MATCH(C951,Lists!$I$2:$I$12,0)),"AUD"))</f>
        <v/>
      </c>
      <c r="AH951" s="147">
        <f>IF(OR(G951="",G951=0),"",IF(G951&lt;1,TEXT(G951*100,"0")&amp;IFERROR(INDEX(Lists!$U$2:$U$12,MATCH(C951,Lists!$I$2:$I$12,0)),"c"),IFERROR(INDEX(Lists!$L$2:$L$12,MATCH(C951,Lists!$I$2:$I$12,0)),"$")&amp;IF(G951=INT(G951),TEXT(G951,"0"),TEXT(G951,"0.00")))&amp;" "&amp;AG951)</f>
        <v/>
      </c>
      <c r="AI951" s="147">
        <f>IF(X951="","",X951*IFERROR(INDEX(Lists!$M$2:$M$12,MATCH(C951,Lists!$I$2:$I$12,0)),1)/Lists!$Q$2)</f>
        <v/>
      </c>
      <c r="AJ951" s="147">
        <f>IF(Y951="","",Y951*IFERROR(INDEX(Lists!$M$2:$M$12,MATCH(C951,Lists!$I$2:$I$12,0)),1)/Lists!$Q$2)</f>
        <v/>
      </c>
      <c r="AK951" s="105" t="n"/>
      <c r="AL951" s="105" t="n"/>
      <c r="AM951" s="105" t="n"/>
      <c r="AN951" s="105" t="n"/>
      <c r="AO951" s="106" t="n"/>
    </row>
    <row r="952" ht="18" customHeight="1" s="74">
      <c r="A952" s="147">
        <f>IF(OR(F952="",C952="",D952=""),"",IFERROR(INDEX(Lists!$J$2:$J$12,MATCH(C952,Lists!$I$2:$I$12,0)),"XX")&amp;"-"&amp;D952&amp;"-"&amp;TEXT(SUMPRODUCT(($C$2:C952=C952)*($D$2:D952=D952)),"0000"))</f>
        <v/>
      </c>
      <c r="B952" s="152" t="n"/>
      <c r="C952" s="152" t="n"/>
      <c r="D952" s="152" t="n"/>
      <c r="E952" s="150" t="n"/>
      <c r="F952" s="152" t="n"/>
      <c r="G952" s="152" t="n"/>
      <c r="H952" s="152" t="n"/>
      <c r="I952" s="152" t="n"/>
      <c r="J952" s="150" t="n"/>
      <c r="K952" s="150" t="n"/>
      <c r="L952" s="150" t="n"/>
      <c r="M952" s="152" t="n"/>
      <c r="N952" s="150" t="n"/>
      <c r="O952" s="150" t="n"/>
      <c r="P952" s="150" t="n"/>
      <c r="Q952" s="151" t="n"/>
      <c r="R952" s="150" t="n"/>
      <c r="S952" s="150" t="n"/>
      <c r="T952" s="150" t="n"/>
      <c r="U952" s="152" t="n"/>
      <c r="V952" s="150" t="n"/>
      <c r="W952" s="150" t="n"/>
      <c r="X952" s="150" t="n"/>
      <c r="Y952" s="150" t="n"/>
      <c r="Z952" s="150" t="n"/>
      <c r="AA952" s="150" t="n"/>
      <c r="AB952" s="150" t="n"/>
      <c r="AC952" s="150" t="n"/>
      <c r="AD952" s="150" t="n"/>
      <c r="AE952" s="150" t="n"/>
      <c r="AF952" s="150" t="n"/>
      <c r="AG952" s="147">
        <f>IF(OR(C952="",G952="",G952=0),"",IFERROR(INDEX(Lists!$K$2:$K$12,MATCH(C952,Lists!$I$2:$I$12,0)),"AUD"))</f>
        <v/>
      </c>
      <c r="AH952" s="147">
        <f>IF(OR(G952="",G952=0),"",IF(G952&lt;1,TEXT(G952*100,"0")&amp;IFERROR(INDEX(Lists!$U$2:$U$12,MATCH(C952,Lists!$I$2:$I$12,0)),"c"),IFERROR(INDEX(Lists!$L$2:$L$12,MATCH(C952,Lists!$I$2:$I$12,0)),"$")&amp;IF(G952=INT(G952),TEXT(G952,"0"),TEXT(G952,"0.00")))&amp;" "&amp;AG952)</f>
        <v/>
      </c>
      <c r="AI952" s="147">
        <f>IF(X952="","",X952*IFERROR(INDEX(Lists!$M$2:$M$12,MATCH(C952,Lists!$I$2:$I$12,0)),1)/Lists!$Q$2)</f>
        <v/>
      </c>
      <c r="AJ952" s="147">
        <f>IF(Y952="","",Y952*IFERROR(INDEX(Lists!$M$2:$M$12,MATCH(C952,Lists!$I$2:$I$12,0)),1)/Lists!$Q$2)</f>
        <v/>
      </c>
      <c r="AK952" s="105" t="n"/>
      <c r="AL952" s="105" t="n"/>
      <c r="AM952" s="105" t="n"/>
      <c r="AN952" s="105" t="n"/>
      <c r="AO952" s="106" t="n"/>
    </row>
    <row r="953" ht="18" customHeight="1" s="74">
      <c r="A953" s="147">
        <f>IF(OR(F953="",C953="",D953=""),"",IFERROR(INDEX(Lists!$J$2:$J$12,MATCH(C953,Lists!$I$2:$I$12,0)),"XX")&amp;"-"&amp;D953&amp;"-"&amp;TEXT(SUMPRODUCT(($C$2:C953=C953)*($D$2:D953=D953)),"0000"))</f>
        <v/>
      </c>
      <c r="B953" s="152" t="n"/>
      <c r="C953" s="152" t="n"/>
      <c r="D953" s="152" t="n"/>
      <c r="E953" s="150" t="n"/>
      <c r="F953" s="152" t="n"/>
      <c r="G953" s="152" t="n"/>
      <c r="H953" s="152" t="n"/>
      <c r="I953" s="152" t="n"/>
      <c r="J953" s="150" t="n"/>
      <c r="K953" s="150" t="n"/>
      <c r="L953" s="150" t="n"/>
      <c r="M953" s="152" t="n"/>
      <c r="N953" s="150" t="n"/>
      <c r="O953" s="150" t="n"/>
      <c r="P953" s="150" t="n"/>
      <c r="Q953" s="151" t="n"/>
      <c r="R953" s="150" t="n"/>
      <c r="S953" s="150" t="n"/>
      <c r="T953" s="150" t="n"/>
      <c r="U953" s="152" t="n"/>
      <c r="V953" s="150" t="n"/>
      <c r="W953" s="150" t="n"/>
      <c r="X953" s="150" t="n"/>
      <c r="Y953" s="150" t="n"/>
      <c r="Z953" s="150" t="n"/>
      <c r="AA953" s="150" t="n"/>
      <c r="AB953" s="150" t="n"/>
      <c r="AC953" s="150" t="n"/>
      <c r="AD953" s="150" t="n"/>
      <c r="AE953" s="150" t="n"/>
      <c r="AF953" s="150" t="n"/>
      <c r="AG953" s="147">
        <f>IF(OR(C953="",G953="",G953=0),"",IFERROR(INDEX(Lists!$K$2:$K$12,MATCH(C953,Lists!$I$2:$I$12,0)),"AUD"))</f>
        <v/>
      </c>
      <c r="AH953" s="147">
        <f>IF(OR(G953="",G953=0),"",IF(G953&lt;1,TEXT(G953*100,"0")&amp;IFERROR(INDEX(Lists!$U$2:$U$12,MATCH(C953,Lists!$I$2:$I$12,0)),"c"),IFERROR(INDEX(Lists!$L$2:$L$12,MATCH(C953,Lists!$I$2:$I$12,0)),"$")&amp;IF(G953=INT(G953),TEXT(G953,"0"),TEXT(G953,"0.00")))&amp;" "&amp;AG953)</f>
        <v/>
      </c>
      <c r="AI953" s="147">
        <f>IF(X953="","",X953*IFERROR(INDEX(Lists!$M$2:$M$12,MATCH(C953,Lists!$I$2:$I$12,0)),1)/Lists!$Q$2)</f>
        <v/>
      </c>
      <c r="AJ953" s="147">
        <f>IF(Y953="","",Y953*IFERROR(INDEX(Lists!$M$2:$M$12,MATCH(C953,Lists!$I$2:$I$12,0)),1)/Lists!$Q$2)</f>
        <v/>
      </c>
      <c r="AK953" s="105" t="n"/>
      <c r="AL953" s="105" t="n"/>
      <c r="AM953" s="105" t="n"/>
      <c r="AN953" s="105" t="n"/>
      <c r="AO953" s="106" t="n"/>
    </row>
    <row r="954" ht="18" customHeight="1" s="74">
      <c r="A954" s="147">
        <f>IF(OR(F954="",C954="",D954=""),"",IFERROR(INDEX(Lists!$J$2:$J$12,MATCH(C954,Lists!$I$2:$I$12,0)),"XX")&amp;"-"&amp;D954&amp;"-"&amp;TEXT(SUMPRODUCT(($C$2:C954=C954)*($D$2:D954=D954)),"0000"))</f>
        <v/>
      </c>
      <c r="B954" s="152" t="n"/>
      <c r="C954" s="152" t="n"/>
      <c r="D954" s="152" t="n"/>
      <c r="E954" s="150" t="n"/>
      <c r="F954" s="152" t="n"/>
      <c r="G954" s="152" t="n"/>
      <c r="H954" s="152" t="n"/>
      <c r="I954" s="152" t="n"/>
      <c r="J954" s="150" t="n"/>
      <c r="K954" s="150" t="n"/>
      <c r="L954" s="150" t="n"/>
      <c r="M954" s="152" t="n"/>
      <c r="N954" s="150" t="n"/>
      <c r="O954" s="150" t="n"/>
      <c r="P954" s="150" t="n"/>
      <c r="Q954" s="151" t="n"/>
      <c r="R954" s="150" t="n"/>
      <c r="S954" s="150" t="n"/>
      <c r="T954" s="150" t="n"/>
      <c r="U954" s="152" t="n"/>
      <c r="V954" s="150" t="n"/>
      <c r="W954" s="150" t="n"/>
      <c r="X954" s="150" t="n"/>
      <c r="Y954" s="150" t="n"/>
      <c r="Z954" s="150" t="n"/>
      <c r="AA954" s="150" t="n"/>
      <c r="AB954" s="150" t="n"/>
      <c r="AC954" s="150" t="n"/>
      <c r="AD954" s="150" t="n"/>
      <c r="AE954" s="150" t="n"/>
      <c r="AF954" s="150" t="n"/>
      <c r="AG954" s="147">
        <f>IF(OR(C954="",G954="",G954=0),"",IFERROR(INDEX(Lists!$K$2:$K$12,MATCH(C954,Lists!$I$2:$I$12,0)),"AUD"))</f>
        <v/>
      </c>
      <c r="AH954" s="147">
        <f>IF(OR(G954="",G954=0),"",IF(G954&lt;1,TEXT(G954*100,"0")&amp;IFERROR(INDEX(Lists!$U$2:$U$12,MATCH(C954,Lists!$I$2:$I$12,0)),"c"),IFERROR(INDEX(Lists!$L$2:$L$12,MATCH(C954,Lists!$I$2:$I$12,0)),"$")&amp;IF(G954=INT(G954),TEXT(G954,"0"),TEXT(G954,"0.00")))&amp;" "&amp;AG954)</f>
        <v/>
      </c>
      <c r="AI954" s="147">
        <f>IF(X954="","",X954*IFERROR(INDEX(Lists!$M$2:$M$12,MATCH(C954,Lists!$I$2:$I$12,0)),1)/Lists!$Q$2)</f>
        <v/>
      </c>
      <c r="AJ954" s="147">
        <f>IF(Y954="","",Y954*IFERROR(INDEX(Lists!$M$2:$M$12,MATCH(C954,Lists!$I$2:$I$12,0)),1)/Lists!$Q$2)</f>
        <v/>
      </c>
      <c r="AK954" s="105" t="n"/>
      <c r="AL954" s="105" t="n"/>
      <c r="AM954" s="105" t="n"/>
      <c r="AN954" s="105" t="n"/>
      <c r="AO954" s="106" t="n"/>
    </row>
    <row r="955" ht="18" customHeight="1" s="74">
      <c r="A955" s="147">
        <f>IF(OR(F955="",C955="",D955=""),"",IFERROR(INDEX(Lists!$J$2:$J$12,MATCH(C955,Lists!$I$2:$I$12,0)),"XX")&amp;"-"&amp;D955&amp;"-"&amp;TEXT(SUMPRODUCT(($C$2:C955=C955)*($D$2:D955=D955)),"0000"))</f>
        <v/>
      </c>
      <c r="B955" s="152" t="n"/>
      <c r="C955" s="152" t="n"/>
      <c r="D955" s="152" t="n"/>
      <c r="E955" s="150" t="n"/>
      <c r="F955" s="152" t="n"/>
      <c r="G955" s="152" t="n"/>
      <c r="H955" s="152" t="n"/>
      <c r="I955" s="152" t="n"/>
      <c r="J955" s="150" t="n"/>
      <c r="K955" s="150" t="n"/>
      <c r="L955" s="150" t="n"/>
      <c r="M955" s="152" t="n"/>
      <c r="N955" s="150" t="n"/>
      <c r="O955" s="150" t="n"/>
      <c r="P955" s="150" t="n"/>
      <c r="Q955" s="151" t="n"/>
      <c r="R955" s="150" t="n"/>
      <c r="S955" s="150" t="n"/>
      <c r="T955" s="150" t="n"/>
      <c r="U955" s="152" t="n"/>
      <c r="V955" s="150" t="n"/>
      <c r="W955" s="150" t="n"/>
      <c r="X955" s="150" t="n"/>
      <c r="Y955" s="150" t="n"/>
      <c r="Z955" s="150" t="n"/>
      <c r="AA955" s="150" t="n"/>
      <c r="AB955" s="150" t="n"/>
      <c r="AC955" s="150" t="n"/>
      <c r="AD955" s="150" t="n"/>
      <c r="AE955" s="150" t="n"/>
      <c r="AF955" s="150" t="n"/>
      <c r="AG955" s="147">
        <f>IF(OR(C955="",G955="",G955=0),"",IFERROR(INDEX(Lists!$K$2:$K$12,MATCH(C955,Lists!$I$2:$I$12,0)),"AUD"))</f>
        <v/>
      </c>
      <c r="AH955" s="147">
        <f>IF(OR(G955="",G955=0),"",IF(G955&lt;1,TEXT(G955*100,"0")&amp;IFERROR(INDEX(Lists!$U$2:$U$12,MATCH(C955,Lists!$I$2:$I$12,0)),"c"),IFERROR(INDEX(Lists!$L$2:$L$12,MATCH(C955,Lists!$I$2:$I$12,0)),"$")&amp;IF(G955=INT(G955),TEXT(G955,"0"),TEXT(G955,"0.00")))&amp;" "&amp;AG955)</f>
        <v/>
      </c>
      <c r="AI955" s="147">
        <f>IF(X955="","",X955*IFERROR(INDEX(Lists!$M$2:$M$12,MATCH(C955,Lists!$I$2:$I$12,0)),1)/Lists!$Q$2)</f>
        <v/>
      </c>
      <c r="AJ955" s="147">
        <f>IF(Y955="","",Y955*IFERROR(INDEX(Lists!$M$2:$M$12,MATCH(C955,Lists!$I$2:$I$12,0)),1)/Lists!$Q$2)</f>
        <v/>
      </c>
      <c r="AK955" s="105" t="n"/>
      <c r="AL955" s="105" t="n"/>
      <c r="AM955" s="105" t="n"/>
      <c r="AN955" s="105" t="n"/>
      <c r="AO955" s="106" t="n"/>
    </row>
    <row r="956" ht="18" customHeight="1" s="74">
      <c r="A956" s="147">
        <f>IF(OR(F956="",C956="",D956=""),"",IFERROR(INDEX(Lists!$J$2:$J$12,MATCH(C956,Lists!$I$2:$I$12,0)),"XX")&amp;"-"&amp;D956&amp;"-"&amp;TEXT(SUMPRODUCT(($C$2:C956=C956)*($D$2:D956=D956)),"0000"))</f>
        <v/>
      </c>
      <c r="B956" s="152" t="n"/>
      <c r="C956" s="152" t="n"/>
      <c r="D956" s="152" t="n"/>
      <c r="E956" s="150" t="n"/>
      <c r="F956" s="152" t="n"/>
      <c r="G956" s="152" t="n"/>
      <c r="H956" s="152" t="n"/>
      <c r="I956" s="152" t="n"/>
      <c r="J956" s="150" t="n"/>
      <c r="K956" s="150" t="n"/>
      <c r="L956" s="150" t="n"/>
      <c r="M956" s="152" t="n"/>
      <c r="N956" s="150" t="n"/>
      <c r="O956" s="150" t="n"/>
      <c r="P956" s="150" t="n"/>
      <c r="Q956" s="151" t="n"/>
      <c r="R956" s="150" t="n"/>
      <c r="S956" s="150" t="n"/>
      <c r="T956" s="150" t="n"/>
      <c r="U956" s="152" t="n"/>
      <c r="V956" s="150" t="n"/>
      <c r="W956" s="150" t="n"/>
      <c r="X956" s="150" t="n"/>
      <c r="Y956" s="150" t="n"/>
      <c r="Z956" s="150" t="n"/>
      <c r="AA956" s="150" t="n"/>
      <c r="AB956" s="150" t="n"/>
      <c r="AC956" s="150" t="n"/>
      <c r="AD956" s="150" t="n"/>
      <c r="AE956" s="150" t="n"/>
      <c r="AF956" s="150" t="n"/>
      <c r="AG956" s="147">
        <f>IF(OR(C956="",G956="",G956=0),"",IFERROR(INDEX(Lists!$K$2:$K$12,MATCH(C956,Lists!$I$2:$I$12,0)),"AUD"))</f>
        <v/>
      </c>
      <c r="AH956" s="147">
        <f>IF(OR(G956="",G956=0),"",IF(G956&lt;1,TEXT(G956*100,"0")&amp;IFERROR(INDEX(Lists!$U$2:$U$12,MATCH(C956,Lists!$I$2:$I$12,0)),"c"),IFERROR(INDEX(Lists!$L$2:$L$12,MATCH(C956,Lists!$I$2:$I$12,0)),"$")&amp;IF(G956=INT(G956),TEXT(G956,"0"),TEXT(G956,"0.00")))&amp;" "&amp;AG956)</f>
        <v/>
      </c>
      <c r="AI956" s="147">
        <f>IF(X956="","",X956*IFERROR(INDEX(Lists!$M$2:$M$12,MATCH(C956,Lists!$I$2:$I$12,0)),1)/Lists!$Q$2)</f>
        <v/>
      </c>
      <c r="AJ956" s="147">
        <f>IF(Y956="","",Y956*IFERROR(INDEX(Lists!$M$2:$M$12,MATCH(C956,Lists!$I$2:$I$12,0)),1)/Lists!$Q$2)</f>
        <v/>
      </c>
      <c r="AK956" s="105" t="n"/>
      <c r="AL956" s="105" t="n"/>
      <c r="AM956" s="105" t="n"/>
      <c r="AN956" s="105" t="n"/>
      <c r="AO956" s="106" t="n"/>
    </row>
    <row r="957" ht="18" customHeight="1" s="74">
      <c r="A957" s="147">
        <f>IF(OR(F957="",C957="",D957=""),"",IFERROR(INDEX(Lists!$J$2:$J$12,MATCH(C957,Lists!$I$2:$I$12,0)),"XX")&amp;"-"&amp;D957&amp;"-"&amp;TEXT(SUMPRODUCT(($C$2:C957=C957)*($D$2:D957=D957)),"0000"))</f>
        <v/>
      </c>
      <c r="B957" s="152" t="n"/>
      <c r="C957" s="152" t="n"/>
      <c r="D957" s="152" t="n"/>
      <c r="E957" s="150" t="n"/>
      <c r="F957" s="152" t="n"/>
      <c r="G957" s="152" t="n"/>
      <c r="H957" s="152" t="n"/>
      <c r="I957" s="152" t="n"/>
      <c r="J957" s="150" t="n"/>
      <c r="K957" s="150" t="n"/>
      <c r="L957" s="150" t="n"/>
      <c r="M957" s="152" t="n"/>
      <c r="N957" s="150" t="n"/>
      <c r="O957" s="150" t="n"/>
      <c r="P957" s="150" t="n"/>
      <c r="Q957" s="151" t="n"/>
      <c r="R957" s="150" t="n"/>
      <c r="S957" s="150" t="n"/>
      <c r="T957" s="150" t="n"/>
      <c r="U957" s="152" t="n"/>
      <c r="V957" s="150" t="n"/>
      <c r="W957" s="150" t="n"/>
      <c r="X957" s="150" t="n"/>
      <c r="Y957" s="150" t="n"/>
      <c r="Z957" s="150" t="n"/>
      <c r="AA957" s="150" t="n"/>
      <c r="AB957" s="150" t="n"/>
      <c r="AC957" s="150" t="n"/>
      <c r="AD957" s="150" t="n"/>
      <c r="AE957" s="150" t="n"/>
      <c r="AF957" s="150" t="n"/>
      <c r="AG957" s="147">
        <f>IF(OR(C957="",G957="",G957=0),"",IFERROR(INDEX(Lists!$K$2:$K$12,MATCH(C957,Lists!$I$2:$I$12,0)),"AUD"))</f>
        <v/>
      </c>
      <c r="AH957" s="147">
        <f>IF(OR(G957="",G957=0),"",IF(G957&lt;1,TEXT(G957*100,"0")&amp;IFERROR(INDEX(Lists!$U$2:$U$12,MATCH(C957,Lists!$I$2:$I$12,0)),"c"),IFERROR(INDEX(Lists!$L$2:$L$12,MATCH(C957,Lists!$I$2:$I$12,0)),"$")&amp;IF(G957=INT(G957),TEXT(G957,"0"),TEXT(G957,"0.00")))&amp;" "&amp;AG957)</f>
        <v/>
      </c>
      <c r="AI957" s="147">
        <f>IF(X957="","",X957*IFERROR(INDEX(Lists!$M$2:$M$12,MATCH(C957,Lists!$I$2:$I$12,0)),1)/Lists!$Q$2)</f>
        <v/>
      </c>
      <c r="AJ957" s="147">
        <f>IF(Y957="","",Y957*IFERROR(INDEX(Lists!$M$2:$M$12,MATCH(C957,Lists!$I$2:$I$12,0)),1)/Lists!$Q$2)</f>
        <v/>
      </c>
      <c r="AK957" s="105" t="n"/>
      <c r="AL957" s="105" t="n"/>
      <c r="AM957" s="105" t="n"/>
      <c r="AN957" s="105" t="n"/>
      <c r="AO957" s="106" t="n"/>
    </row>
    <row r="958" ht="18" customHeight="1" s="74">
      <c r="A958" s="147">
        <f>IF(OR(F958="",C958="",D958=""),"",IFERROR(INDEX(Lists!$J$2:$J$12,MATCH(C958,Lists!$I$2:$I$12,0)),"XX")&amp;"-"&amp;D958&amp;"-"&amp;TEXT(SUMPRODUCT(($C$2:C958=C958)*($D$2:D958=D958)),"0000"))</f>
        <v/>
      </c>
      <c r="B958" s="152" t="n"/>
      <c r="C958" s="152" t="n"/>
      <c r="D958" s="152" t="n"/>
      <c r="E958" s="150" t="n"/>
      <c r="F958" s="152" t="n"/>
      <c r="G958" s="152" t="n"/>
      <c r="H958" s="152" t="n"/>
      <c r="I958" s="152" t="n"/>
      <c r="J958" s="150" t="n"/>
      <c r="K958" s="150" t="n"/>
      <c r="L958" s="150" t="n"/>
      <c r="M958" s="152" t="n"/>
      <c r="N958" s="150" t="n"/>
      <c r="O958" s="150" t="n"/>
      <c r="P958" s="150" t="n"/>
      <c r="Q958" s="151" t="n"/>
      <c r="R958" s="150" t="n"/>
      <c r="S958" s="150" t="n"/>
      <c r="T958" s="150" t="n"/>
      <c r="U958" s="152" t="n"/>
      <c r="V958" s="150" t="n"/>
      <c r="W958" s="150" t="n"/>
      <c r="X958" s="150" t="n"/>
      <c r="Y958" s="150" t="n"/>
      <c r="Z958" s="150" t="n"/>
      <c r="AA958" s="150" t="n"/>
      <c r="AB958" s="150" t="n"/>
      <c r="AC958" s="150" t="n"/>
      <c r="AD958" s="150" t="n"/>
      <c r="AE958" s="150" t="n"/>
      <c r="AF958" s="150" t="n"/>
      <c r="AG958" s="147">
        <f>IF(OR(C958="",G958="",G958=0),"",IFERROR(INDEX(Lists!$K$2:$K$12,MATCH(C958,Lists!$I$2:$I$12,0)),"AUD"))</f>
        <v/>
      </c>
      <c r="AH958" s="147">
        <f>IF(OR(G958="",G958=0),"",IF(G958&lt;1,TEXT(G958*100,"0")&amp;IFERROR(INDEX(Lists!$U$2:$U$12,MATCH(C958,Lists!$I$2:$I$12,0)),"c"),IFERROR(INDEX(Lists!$L$2:$L$12,MATCH(C958,Lists!$I$2:$I$12,0)),"$")&amp;IF(G958=INT(G958),TEXT(G958,"0"),TEXT(G958,"0.00")))&amp;" "&amp;AG958)</f>
        <v/>
      </c>
      <c r="AI958" s="147">
        <f>IF(X958="","",X958*IFERROR(INDEX(Lists!$M$2:$M$12,MATCH(C958,Lists!$I$2:$I$12,0)),1)/Lists!$Q$2)</f>
        <v/>
      </c>
      <c r="AJ958" s="147">
        <f>IF(Y958="","",Y958*IFERROR(INDEX(Lists!$M$2:$M$12,MATCH(C958,Lists!$I$2:$I$12,0)),1)/Lists!$Q$2)</f>
        <v/>
      </c>
      <c r="AK958" s="105" t="n"/>
      <c r="AL958" s="105" t="n"/>
      <c r="AM958" s="105" t="n"/>
      <c r="AN958" s="105" t="n"/>
      <c r="AO958" s="106" t="n"/>
    </row>
    <row r="959" ht="18" customHeight="1" s="74">
      <c r="A959" s="147">
        <f>IF(OR(F959="",C959="",D959=""),"",IFERROR(INDEX(Lists!$J$2:$J$12,MATCH(C959,Lists!$I$2:$I$12,0)),"XX")&amp;"-"&amp;D959&amp;"-"&amp;TEXT(SUMPRODUCT(($C$2:C959=C959)*($D$2:D959=D959)),"0000"))</f>
        <v/>
      </c>
      <c r="B959" s="152" t="n"/>
      <c r="C959" s="152" t="n"/>
      <c r="D959" s="152" t="n"/>
      <c r="E959" s="150" t="n"/>
      <c r="F959" s="152" t="n"/>
      <c r="G959" s="152" t="n"/>
      <c r="H959" s="152" t="n"/>
      <c r="I959" s="152" t="n"/>
      <c r="J959" s="150" t="n"/>
      <c r="K959" s="150" t="n"/>
      <c r="L959" s="150" t="n"/>
      <c r="M959" s="152" t="n"/>
      <c r="N959" s="150" t="n"/>
      <c r="O959" s="150" t="n"/>
      <c r="P959" s="150" t="n"/>
      <c r="Q959" s="151" t="n"/>
      <c r="R959" s="150" t="n"/>
      <c r="S959" s="150" t="n"/>
      <c r="T959" s="150" t="n"/>
      <c r="U959" s="152" t="n"/>
      <c r="V959" s="150" t="n"/>
      <c r="W959" s="150" t="n"/>
      <c r="X959" s="150" t="n"/>
      <c r="Y959" s="150" t="n"/>
      <c r="Z959" s="150" t="n"/>
      <c r="AA959" s="150" t="n"/>
      <c r="AB959" s="150" t="n"/>
      <c r="AC959" s="150" t="n"/>
      <c r="AD959" s="150" t="n"/>
      <c r="AE959" s="150" t="n"/>
      <c r="AF959" s="150" t="n"/>
      <c r="AG959" s="147">
        <f>IF(OR(C959="",G959="",G959=0),"",IFERROR(INDEX(Lists!$K$2:$K$12,MATCH(C959,Lists!$I$2:$I$12,0)),"AUD"))</f>
        <v/>
      </c>
      <c r="AH959" s="147">
        <f>IF(OR(G959="",G959=0),"",IF(G959&lt;1,TEXT(G959*100,"0")&amp;IFERROR(INDEX(Lists!$U$2:$U$12,MATCH(C959,Lists!$I$2:$I$12,0)),"c"),IFERROR(INDEX(Lists!$L$2:$L$12,MATCH(C959,Lists!$I$2:$I$12,0)),"$")&amp;IF(G959=INT(G959),TEXT(G959,"0"),TEXT(G959,"0.00")))&amp;" "&amp;AG959)</f>
        <v/>
      </c>
      <c r="AI959" s="147">
        <f>IF(X959="","",X959*IFERROR(INDEX(Lists!$M$2:$M$12,MATCH(C959,Lists!$I$2:$I$12,0)),1)/Lists!$Q$2)</f>
        <v/>
      </c>
      <c r="AJ959" s="147">
        <f>IF(Y959="","",Y959*IFERROR(INDEX(Lists!$M$2:$M$12,MATCH(C959,Lists!$I$2:$I$12,0)),1)/Lists!$Q$2)</f>
        <v/>
      </c>
      <c r="AK959" s="105" t="n"/>
      <c r="AL959" s="105" t="n"/>
      <c r="AM959" s="105" t="n"/>
      <c r="AN959" s="105" t="n"/>
      <c r="AO959" s="106" t="n"/>
    </row>
    <row r="960" ht="18" customHeight="1" s="74">
      <c r="A960" s="147">
        <f>IF(OR(F960="",C960="",D960=""),"",IFERROR(INDEX(Lists!$J$2:$J$12,MATCH(C960,Lists!$I$2:$I$12,0)),"XX")&amp;"-"&amp;D960&amp;"-"&amp;TEXT(SUMPRODUCT(($C$2:C960=C960)*($D$2:D960=D960)),"0000"))</f>
        <v/>
      </c>
      <c r="B960" s="152" t="n"/>
      <c r="C960" s="152" t="n"/>
      <c r="D960" s="152" t="n"/>
      <c r="E960" s="150" t="n"/>
      <c r="F960" s="152" t="n"/>
      <c r="G960" s="152" t="n"/>
      <c r="H960" s="152" t="n"/>
      <c r="I960" s="152" t="n"/>
      <c r="J960" s="150" t="n"/>
      <c r="K960" s="150" t="n"/>
      <c r="L960" s="150" t="n"/>
      <c r="M960" s="152" t="n"/>
      <c r="N960" s="150" t="n"/>
      <c r="O960" s="150" t="n"/>
      <c r="P960" s="150" t="n"/>
      <c r="Q960" s="151" t="n"/>
      <c r="R960" s="150" t="n"/>
      <c r="S960" s="150" t="n"/>
      <c r="T960" s="150" t="n"/>
      <c r="U960" s="152" t="n"/>
      <c r="V960" s="150" t="n"/>
      <c r="W960" s="150" t="n"/>
      <c r="X960" s="150" t="n"/>
      <c r="Y960" s="150" t="n"/>
      <c r="Z960" s="150" t="n"/>
      <c r="AA960" s="150" t="n"/>
      <c r="AB960" s="150" t="n"/>
      <c r="AC960" s="150" t="n"/>
      <c r="AD960" s="150" t="n"/>
      <c r="AE960" s="150" t="n"/>
      <c r="AF960" s="150" t="n"/>
      <c r="AG960" s="147">
        <f>IF(OR(C960="",G960="",G960=0),"",IFERROR(INDEX(Lists!$K$2:$K$12,MATCH(C960,Lists!$I$2:$I$12,0)),"AUD"))</f>
        <v/>
      </c>
      <c r="AH960" s="147">
        <f>IF(OR(G960="",G960=0),"",IF(G960&lt;1,TEXT(G960*100,"0")&amp;IFERROR(INDEX(Lists!$U$2:$U$12,MATCH(C960,Lists!$I$2:$I$12,0)),"c"),IFERROR(INDEX(Lists!$L$2:$L$12,MATCH(C960,Lists!$I$2:$I$12,0)),"$")&amp;IF(G960=INT(G960),TEXT(G960,"0"),TEXT(G960,"0.00")))&amp;" "&amp;AG960)</f>
        <v/>
      </c>
      <c r="AI960" s="147">
        <f>IF(X960="","",X960*IFERROR(INDEX(Lists!$M$2:$M$12,MATCH(C960,Lists!$I$2:$I$12,0)),1)/Lists!$Q$2)</f>
        <v/>
      </c>
      <c r="AJ960" s="147">
        <f>IF(Y960="","",Y960*IFERROR(INDEX(Lists!$M$2:$M$12,MATCH(C960,Lists!$I$2:$I$12,0)),1)/Lists!$Q$2)</f>
        <v/>
      </c>
      <c r="AK960" s="105" t="n"/>
      <c r="AL960" s="105" t="n"/>
      <c r="AM960" s="105" t="n"/>
      <c r="AN960" s="105" t="n"/>
      <c r="AO960" s="106" t="n"/>
    </row>
    <row r="961" ht="18" customHeight="1" s="74">
      <c r="A961" s="147">
        <f>IF(OR(F961="",C961="",D961=""),"",IFERROR(INDEX(Lists!$J$2:$J$12,MATCH(C961,Lists!$I$2:$I$12,0)),"XX")&amp;"-"&amp;D961&amp;"-"&amp;TEXT(SUMPRODUCT(($C$2:C961=C961)*($D$2:D961=D961)),"0000"))</f>
        <v/>
      </c>
      <c r="B961" s="152" t="n"/>
      <c r="C961" s="152" t="n"/>
      <c r="D961" s="152" t="n"/>
      <c r="E961" s="150" t="n"/>
      <c r="F961" s="152" t="n"/>
      <c r="G961" s="152" t="n"/>
      <c r="H961" s="152" t="n"/>
      <c r="I961" s="152" t="n"/>
      <c r="J961" s="150" t="n"/>
      <c r="K961" s="150" t="n"/>
      <c r="L961" s="150" t="n"/>
      <c r="M961" s="152" t="n"/>
      <c r="N961" s="150" t="n"/>
      <c r="O961" s="150" t="n"/>
      <c r="P961" s="150" t="n"/>
      <c r="Q961" s="151" t="n"/>
      <c r="R961" s="150" t="n"/>
      <c r="S961" s="150" t="n"/>
      <c r="T961" s="150" t="n"/>
      <c r="U961" s="152" t="n"/>
      <c r="V961" s="150" t="n"/>
      <c r="W961" s="150" t="n"/>
      <c r="X961" s="150" t="n"/>
      <c r="Y961" s="150" t="n"/>
      <c r="Z961" s="150" t="n"/>
      <c r="AA961" s="150" t="n"/>
      <c r="AB961" s="150" t="n"/>
      <c r="AC961" s="150" t="n"/>
      <c r="AD961" s="150" t="n"/>
      <c r="AE961" s="150" t="n"/>
      <c r="AF961" s="150" t="n"/>
      <c r="AG961" s="147">
        <f>IF(OR(C961="",G961="",G961=0),"",IFERROR(INDEX(Lists!$K$2:$K$12,MATCH(C961,Lists!$I$2:$I$12,0)),"AUD"))</f>
        <v/>
      </c>
      <c r="AH961" s="147">
        <f>IF(OR(G961="",G961=0),"",IF(G961&lt;1,TEXT(G961*100,"0")&amp;IFERROR(INDEX(Lists!$U$2:$U$12,MATCH(C961,Lists!$I$2:$I$12,0)),"c"),IFERROR(INDEX(Lists!$L$2:$L$12,MATCH(C961,Lists!$I$2:$I$12,0)),"$")&amp;IF(G961=INT(G961),TEXT(G961,"0"),TEXT(G961,"0.00")))&amp;" "&amp;AG961)</f>
        <v/>
      </c>
      <c r="AI961" s="147">
        <f>IF(X961="","",X961*IFERROR(INDEX(Lists!$M$2:$M$12,MATCH(C961,Lists!$I$2:$I$12,0)),1)/Lists!$Q$2)</f>
        <v/>
      </c>
      <c r="AJ961" s="147">
        <f>IF(Y961="","",Y961*IFERROR(INDEX(Lists!$M$2:$M$12,MATCH(C961,Lists!$I$2:$I$12,0)),1)/Lists!$Q$2)</f>
        <v/>
      </c>
      <c r="AK961" s="105" t="n"/>
      <c r="AL961" s="105" t="n"/>
      <c r="AM961" s="105" t="n"/>
      <c r="AN961" s="105" t="n"/>
      <c r="AO961" s="106" t="n"/>
    </row>
    <row r="962" ht="18" customHeight="1" s="74">
      <c r="A962" s="147">
        <f>IF(OR(F962="",C962="",D962=""),"",IFERROR(INDEX(Lists!$J$2:$J$12,MATCH(C962,Lists!$I$2:$I$12,0)),"XX")&amp;"-"&amp;D962&amp;"-"&amp;TEXT(SUMPRODUCT(($C$2:C962=C962)*($D$2:D962=D962)),"0000"))</f>
        <v/>
      </c>
      <c r="B962" s="152" t="n"/>
      <c r="C962" s="152" t="n"/>
      <c r="D962" s="152" t="n"/>
      <c r="E962" s="150" t="n"/>
      <c r="F962" s="152" t="n"/>
      <c r="G962" s="152" t="n"/>
      <c r="H962" s="152" t="n"/>
      <c r="I962" s="152" t="n"/>
      <c r="J962" s="150" t="n"/>
      <c r="K962" s="150" t="n"/>
      <c r="L962" s="150" t="n"/>
      <c r="M962" s="152" t="n"/>
      <c r="N962" s="150" t="n"/>
      <c r="O962" s="150" t="n"/>
      <c r="P962" s="150" t="n"/>
      <c r="Q962" s="151" t="n"/>
      <c r="R962" s="150" t="n"/>
      <c r="S962" s="150" t="n"/>
      <c r="T962" s="150" t="n"/>
      <c r="U962" s="152" t="n"/>
      <c r="V962" s="150" t="n"/>
      <c r="W962" s="150" t="n"/>
      <c r="X962" s="150" t="n"/>
      <c r="Y962" s="150" t="n"/>
      <c r="Z962" s="150" t="n"/>
      <c r="AA962" s="150" t="n"/>
      <c r="AB962" s="150" t="n"/>
      <c r="AC962" s="150" t="n"/>
      <c r="AD962" s="150" t="n"/>
      <c r="AE962" s="150" t="n"/>
      <c r="AF962" s="150" t="n"/>
      <c r="AG962" s="147">
        <f>IF(OR(C962="",G962="",G962=0),"",IFERROR(INDEX(Lists!$K$2:$K$12,MATCH(C962,Lists!$I$2:$I$12,0)),"AUD"))</f>
        <v/>
      </c>
      <c r="AH962" s="147">
        <f>IF(OR(G962="",G962=0),"",IF(G962&lt;1,TEXT(G962*100,"0")&amp;IFERROR(INDEX(Lists!$U$2:$U$12,MATCH(C962,Lists!$I$2:$I$12,0)),"c"),IFERROR(INDEX(Lists!$L$2:$L$12,MATCH(C962,Lists!$I$2:$I$12,0)),"$")&amp;IF(G962=INT(G962),TEXT(G962,"0"),TEXT(G962,"0.00")))&amp;" "&amp;AG962)</f>
        <v/>
      </c>
      <c r="AI962" s="147">
        <f>IF(X962="","",X962*IFERROR(INDEX(Lists!$M$2:$M$12,MATCH(C962,Lists!$I$2:$I$12,0)),1)/Lists!$Q$2)</f>
        <v/>
      </c>
      <c r="AJ962" s="147">
        <f>IF(Y962="","",Y962*IFERROR(INDEX(Lists!$M$2:$M$12,MATCH(C962,Lists!$I$2:$I$12,0)),1)/Lists!$Q$2)</f>
        <v/>
      </c>
      <c r="AK962" s="105" t="n"/>
      <c r="AL962" s="105" t="n"/>
      <c r="AM962" s="105" t="n"/>
      <c r="AN962" s="105" t="n"/>
      <c r="AO962" s="106" t="n"/>
    </row>
    <row r="963" ht="18" customHeight="1" s="74">
      <c r="A963" s="147">
        <f>IF(OR(F963="",C963="",D963=""),"",IFERROR(INDEX(Lists!$J$2:$J$12,MATCH(C963,Lists!$I$2:$I$12,0)),"XX")&amp;"-"&amp;D963&amp;"-"&amp;TEXT(SUMPRODUCT(($C$2:C963=C963)*($D$2:D963=D963)),"0000"))</f>
        <v/>
      </c>
      <c r="B963" s="152" t="n"/>
      <c r="C963" s="152" t="n"/>
      <c r="D963" s="152" t="n"/>
      <c r="E963" s="150" t="n"/>
      <c r="F963" s="152" t="n"/>
      <c r="G963" s="152" t="n"/>
      <c r="H963" s="152" t="n"/>
      <c r="I963" s="152" t="n"/>
      <c r="J963" s="150" t="n"/>
      <c r="K963" s="150" t="n"/>
      <c r="L963" s="150" t="n"/>
      <c r="M963" s="152" t="n"/>
      <c r="N963" s="150" t="n"/>
      <c r="O963" s="150" t="n"/>
      <c r="P963" s="150" t="n"/>
      <c r="Q963" s="151" t="n"/>
      <c r="R963" s="150" t="n"/>
      <c r="S963" s="150" t="n"/>
      <c r="T963" s="150" t="n"/>
      <c r="U963" s="152" t="n"/>
      <c r="V963" s="150" t="n"/>
      <c r="W963" s="150" t="n"/>
      <c r="X963" s="150" t="n"/>
      <c r="Y963" s="150" t="n"/>
      <c r="Z963" s="150" t="n"/>
      <c r="AA963" s="150" t="n"/>
      <c r="AB963" s="150" t="n"/>
      <c r="AC963" s="150" t="n"/>
      <c r="AD963" s="150" t="n"/>
      <c r="AE963" s="150" t="n"/>
      <c r="AF963" s="150" t="n"/>
      <c r="AG963" s="147">
        <f>IF(OR(C963="",G963="",G963=0),"",IFERROR(INDEX(Lists!$K$2:$K$12,MATCH(C963,Lists!$I$2:$I$12,0)),"AUD"))</f>
        <v/>
      </c>
      <c r="AH963" s="147">
        <f>IF(OR(G963="",G963=0),"",IF(G963&lt;1,TEXT(G963*100,"0")&amp;IFERROR(INDEX(Lists!$U$2:$U$12,MATCH(C963,Lists!$I$2:$I$12,0)),"c"),IFERROR(INDEX(Lists!$L$2:$L$12,MATCH(C963,Lists!$I$2:$I$12,0)),"$")&amp;IF(G963=INT(G963),TEXT(G963,"0"),TEXT(G963,"0.00")))&amp;" "&amp;AG963)</f>
        <v/>
      </c>
      <c r="AI963" s="147">
        <f>IF(X963="","",X963*IFERROR(INDEX(Lists!$M$2:$M$12,MATCH(C963,Lists!$I$2:$I$12,0)),1)/Lists!$Q$2)</f>
        <v/>
      </c>
      <c r="AJ963" s="147">
        <f>IF(Y963="","",Y963*IFERROR(INDEX(Lists!$M$2:$M$12,MATCH(C963,Lists!$I$2:$I$12,0)),1)/Lists!$Q$2)</f>
        <v/>
      </c>
      <c r="AK963" s="105" t="n"/>
      <c r="AL963" s="105" t="n"/>
      <c r="AM963" s="105" t="n"/>
      <c r="AN963" s="105" t="n"/>
      <c r="AO963" s="106" t="n"/>
    </row>
    <row r="964" ht="18" customHeight="1" s="74">
      <c r="A964" s="147">
        <f>IF(OR(F964="",C964="",D964=""),"",IFERROR(INDEX(Lists!$J$2:$J$12,MATCH(C964,Lists!$I$2:$I$12,0)),"XX")&amp;"-"&amp;D964&amp;"-"&amp;TEXT(SUMPRODUCT(($C$2:C964=C964)*($D$2:D964=D964)),"0000"))</f>
        <v/>
      </c>
      <c r="B964" s="152" t="n"/>
      <c r="C964" s="152" t="n"/>
      <c r="D964" s="152" t="n"/>
      <c r="E964" s="150" t="n"/>
      <c r="F964" s="152" t="n"/>
      <c r="G964" s="152" t="n"/>
      <c r="H964" s="152" t="n"/>
      <c r="I964" s="152" t="n"/>
      <c r="J964" s="150" t="n"/>
      <c r="K964" s="150" t="n"/>
      <c r="L964" s="150" t="n"/>
      <c r="M964" s="152" t="n"/>
      <c r="N964" s="150" t="n"/>
      <c r="O964" s="150" t="n"/>
      <c r="P964" s="150" t="n"/>
      <c r="Q964" s="151" t="n"/>
      <c r="R964" s="150" t="n"/>
      <c r="S964" s="150" t="n"/>
      <c r="T964" s="150" t="n"/>
      <c r="U964" s="152" t="n"/>
      <c r="V964" s="150" t="n"/>
      <c r="W964" s="150" t="n"/>
      <c r="X964" s="150" t="n"/>
      <c r="Y964" s="150" t="n"/>
      <c r="Z964" s="150" t="n"/>
      <c r="AA964" s="150" t="n"/>
      <c r="AB964" s="150" t="n"/>
      <c r="AC964" s="150" t="n"/>
      <c r="AD964" s="150" t="n"/>
      <c r="AE964" s="150" t="n"/>
      <c r="AF964" s="150" t="n"/>
      <c r="AG964" s="147">
        <f>IF(OR(C964="",G964="",G964=0),"",IFERROR(INDEX(Lists!$K$2:$K$12,MATCH(C964,Lists!$I$2:$I$12,0)),"AUD"))</f>
        <v/>
      </c>
      <c r="AH964" s="147">
        <f>IF(OR(G964="",G964=0),"",IF(G964&lt;1,TEXT(G964*100,"0")&amp;IFERROR(INDEX(Lists!$U$2:$U$12,MATCH(C964,Lists!$I$2:$I$12,0)),"c"),IFERROR(INDEX(Lists!$L$2:$L$12,MATCH(C964,Lists!$I$2:$I$12,0)),"$")&amp;IF(G964=INT(G964),TEXT(G964,"0"),TEXT(G964,"0.00")))&amp;" "&amp;AG964)</f>
        <v/>
      </c>
      <c r="AI964" s="147">
        <f>IF(X964="","",X964*IFERROR(INDEX(Lists!$M$2:$M$12,MATCH(C964,Lists!$I$2:$I$12,0)),1)/Lists!$Q$2)</f>
        <v/>
      </c>
      <c r="AJ964" s="147">
        <f>IF(Y964="","",Y964*IFERROR(INDEX(Lists!$M$2:$M$12,MATCH(C964,Lists!$I$2:$I$12,0)),1)/Lists!$Q$2)</f>
        <v/>
      </c>
      <c r="AK964" s="105" t="n"/>
      <c r="AL964" s="105" t="n"/>
      <c r="AM964" s="105" t="n"/>
      <c r="AN964" s="105" t="n"/>
      <c r="AO964" s="106" t="n"/>
    </row>
    <row r="965" ht="18" customHeight="1" s="74">
      <c r="A965" s="147">
        <f>IF(OR(F965="",C965="",D965=""),"",IFERROR(INDEX(Lists!$J$2:$J$12,MATCH(C965,Lists!$I$2:$I$12,0)),"XX")&amp;"-"&amp;D965&amp;"-"&amp;TEXT(SUMPRODUCT(($C$2:C965=C965)*($D$2:D965=D965)),"0000"))</f>
        <v/>
      </c>
      <c r="B965" s="152" t="n"/>
      <c r="C965" s="152" t="n"/>
      <c r="D965" s="152" t="n"/>
      <c r="E965" s="150" t="n"/>
      <c r="F965" s="152" t="n"/>
      <c r="G965" s="152" t="n"/>
      <c r="H965" s="152" t="n"/>
      <c r="I965" s="152" t="n"/>
      <c r="J965" s="150" t="n"/>
      <c r="K965" s="150" t="n"/>
      <c r="L965" s="150" t="n"/>
      <c r="M965" s="152" t="n"/>
      <c r="N965" s="150" t="n"/>
      <c r="O965" s="150" t="n"/>
      <c r="P965" s="150" t="n"/>
      <c r="Q965" s="151" t="n"/>
      <c r="R965" s="150" t="n"/>
      <c r="S965" s="150" t="n"/>
      <c r="T965" s="150" t="n"/>
      <c r="U965" s="152" t="n"/>
      <c r="V965" s="150" t="n"/>
      <c r="W965" s="150" t="n"/>
      <c r="X965" s="150" t="n"/>
      <c r="Y965" s="150" t="n"/>
      <c r="Z965" s="150" t="n"/>
      <c r="AA965" s="150" t="n"/>
      <c r="AB965" s="150" t="n"/>
      <c r="AC965" s="150" t="n"/>
      <c r="AD965" s="150" t="n"/>
      <c r="AE965" s="150" t="n"/>
      <c r="AF965" s="150" t="n"/>
      <c r="AG965" s="147">
        <f>IF(OR(C965="",G965="",G965=0),"",IFERROR(INDEX(Lists!$K$2:$K$12,MATCH(C965,Lists!$I$2:$I$12,0)),"AUD"))</f>
        <v/>
      </c>
      <c r="AH965" s="147">
        <f>IF(OR(G965="",G965=0),"",IF(G965&lt;1,TEXT(G965*100,"0")&amp;IFERROR(INDEX(Lists!$U$2:$U$12,MATCH(C965,Lists!$I$2:$I$12,0)),"c"),IFERROR(INDEX(Lists!$L$2:$L$12,MATCH(C965,Lists!$I$2:$I$12,0)),"$")&amp;IF(G965=INT(G965),TEXT(G965,"0"),TEXT(G965,"0.00")))&amp;" "&amp;AG965)</f>
        <v/>
      </c>
      <c r="AI965" s="147">
        <f>IF(X965="","",X965*IFERROR(INDEX(Lists!$M$2:$M$12,MATCH(C965,Lists!$I$2:$I$12,0)),1)/Lists!$Q$2)</f>
        <v/>
      </c>
      <c r="AJ965" s="147">
        <f>IF(Y965="","",Y965*IFERROR(INDEX(Lists!$M$2:$M$12,MATCH(C965,Lists!$I$2:$I$12,0)),1)/Lists!$Q$2)</f>
        <v/>
      </c>
      <c r="AK965" s="105" t="n"/>
      <c r="AL965" s="105" t="n"/>
      <c r="AM965" s="105" t="n"/>
      <c r="AN965" s="105" t="n"/>
      <c r="AO965" s="106" t="n"/>
    </row>
    <row r="966" ht="18" customHeight="1" s="74">
      <c r="A966" s="147">
        <f>IF(OR(F966="",C966="",D966=""),"",IFERROR(INDEX(Lists!$J$2:$J$12,MATCH(C966,Lists!$I$2:$I$12,0)),"XX")&amp;"-"&amp;D966&amp;"-"&amp;TEXT(SUMPRODUCT(($C$2:C966=C966)*($D$2:D966=D966)),"0000"))</f>
        <v/>
      </c>
      <c r="B966" s="152" t="n"/>
      <c r="C966" s="152" t="n"/>
      <c r="D966" s="152" t="n"/>
      <c r="E966" s="150" t="n"/>
      <c r="F966" s="152" t="n"/>
      <c r="G966" s="152" t="n"/>
      <c r="H966" s="152" t="n"/>
      <c r="I966" s="152" t="n"/>
      <c r="J966" s="150" t="n"/>
      <c r="K966" s="150" t="n"/>
      <c r="L966" s="150" t="n"/>
      <c r="M966" s="152" t="n"/>
      <c r="N966" s="150" t="n"/>
      <c r="O966" s="150" t="n"/>
      <c r="P966" s="150" t="n"/>
      <c r="Q966" s="151" t="n"/>
      <c r="R966" s="150" t="n"/>
      <c r="S966" s="150" t="n"/>
      <c r="T966" s="150" t="n"/>
      <c r="U966" s="152" t="n"/>
      <c r="V966" s="150" t="n"/>
      <c r="W966" s="150" t="n"/>
      <c r="X966" s="150" t="n"/>
      <c r="Y966" s="150" t="n"/>
      <c r="Z966" s="150" t="n"/>
      <c r="AA966" s="150" t="n"/>
      <c r="AB966" s="150" t="n"/>
      <c r="AC966" s="150" t="n"/>
      <c r="AD966" s="150" t="n"/>
      <c r="AE966" s="150" t="n"/>
      <c r="AF966" s="150" t="n"/>
      <c r="AG966" s="147">
        <f>IF(OR(C966="",G966="",G966=0),"",IFERROR(INDEX(Lists!$K$2:$K$12,MATCH(C966,Lists!$I$2:$I$12,0)),"AUD"))</f>
        <v/>
      </c>
      <c r="AH966" s="147">
        <f>IF(OR(G966="",G966=0),"",IF(G966&lt;1,TEXT(G966*100,"0")&amp;IFERROR(INDEX(Lists!$U$2:$U$12,MATCH(C966,Lists!$I$2:$I$12,0)),"c"),IFERROR(INDEX(Lists!$L$2:$L$12,MATCH(C966,Lists!$I$2:$I$12,0)),"$")&amp;IF(G966=INT(G966),TEXT(G966,"0"),TEXT(G966,"0.00")))&amp;" "&amp;AG966)</f>
        <v/>
      </c>
      <c r="AI966" s="147">
        <f>IF(X966="","",X966*IFERROR(INDEX(Lists!$M$2:$M$12,MATCH(C966,Lists!$I$2:$I$12,0)),1)/Lists!$Q$2)</f>
        <v/>
      </c>
      <c r="AJ966" s="147">
        <f>IF(Y966="","",Y966*IFERROR(INDEX(Lists!$M$2:$M$12,MATCH(C966,Lists!$I$2:$I$12,0)),1)/Lists!$Q$2)</f>
        <v/>
      </c>
      <c r="AK966" s="105" t="n"/>
      <c r="AL966" s="105" t="n"/>
      <c r="AM966" s="105" t="n"/>
      <c r="AN966" s="105" t="n"/>
      <c r="AO966" s="106" t="n"/>
    </row>
    <row r="967" ht="18" customHeight="1" s="74">
      <c r="A967" s="147">
        <f>IF(OR(F967="",C967="",D967=""),"",IFERROR(INDEX(Lists!$J$2:$J$12,MATCH(C967,Lists!$I$2:$I$12,0)),"XX")&amp;"-"&amp;D967&amp;"-"&amp;TEXT(SUMPRODUCT(($C$2:C967=C967)*($D$2:D967=D967)),"0000"))</f>
        <v/>
      </c>
      <c r="B967" s="152" t="n"/>
      <c r="C967" s="152" t="n"/>
      <c r="D967" s="152" t="n"/>
      <c r="E967" s="150" t="n"/>
      <c r="F967" s="152" t="n"/>
      <c r="G967" s="152" t="n"/>
      <c r="H967" s="152" t="n"/>
      <c r="I967" s="152" t="n"/>
      <c r="J967" s="150" t="n"/>
      <c r="K967" s="150" t="n"/>
      <c r="L967" s="150" t="n"/>
      <c r="M967" s="152" t="n"/>
      <c r="N967" s="150" t="n"/>
      <c r="O967" s="150" t="n"/>
      <c r="P967" s="150" t="n"/>
      <c r="Q967" s="151" t="n"/>
      <c r="R967" s="150" t="n"/>
      <c r="S967" s="150" t="n"/>
      <c r="T967" s="150" t="n"/>
      <c r="U967" s="152" t="n"/>
      <c r="V967" s="150" t="n"/>
      <c r="W967" s="150" t="n"/>
      <c r="X967" s="150" t="n"/>
      <c r="Y967" s="150" t="n"/>
      <c r="Z967" s="150" t="n"/>
      <c r="AA967" s="150" t="n"/>
      <c r="AB967" s="150" t="n"/>
      <c r="AC967" s="150" t="n"/>
      <c r="AD967" s="150" t="n"/>
      <c r="AE967" s="150" t="n"/>
      <c r="AF967" s="150" t="n"/>
      <c r="AG967" s="147">
        <f>IF(OR(C967="",G967="",G967=0),"",IFERROR(INDEX(Lists!$K$2:$K$12,MATCH(C967,Lists!$I$2:$I$12,0)),"AUD"))</f>
        <v/>
      </c>
      <c r="AH967" s="147">
        <f>IF(OR(G967="",G967=0),"",IF(G967&lt;1,TEXT(G967*100,"0")&amp;IFERROR(INDEX(Lists!$U$2:$U$12,MATCH(C967,Lists!$I$2:$I$12,0)),"c"),IFERROR(INDEX(Lists!$L$2:$L$12,MATCH(C967,Lists!$I$2:$I$12,0)),"$")&amp;IF(G967=INT(G967),TEXT(G967,"0"),TEXT(G967,"0.00")))&amp;" "&amp;AG967)</f>
        <v/>
      </c>
      <c r="AI967" s="147">
        <f>IF(X967="","",X967*IFERROR(INDEX(Lists!$M$2:$M$12,MATCH(C967,Lists!$I$2:$I$12,0)),1)/Lists!$Q$2)</f>
        <v/>
      </c>
      <c r="AJ967" s="147">
        <f>IF(Y967="","",Y967*IFERROR(INDEX(Lists!$M$2:$M$12,MATCH(C967,Lists!$I$2:$I$12,0)),1)/Lists!$Q$2)</f>
        <v/>
      </c>
      <c r="AK967" s="105" t="n"/>
      <c r="AL967" s="105" t="n"/>
      <c r="AM967" s="105" t="n"/>
      <c r="AN967" s="105" t="n"/>
      <c r="AO967" s="106" t="n"/>
    </row>
    <row r="968" ht="18" customHeight="1" s="74">
      <c r="A968" s="147">
        <f>IF(OR(F968="",C968="",D968=""),"",IFERROR(INDEX(Lists!$J$2:$J$12,MATCH(C968,Lists!$I$2:$I$12,0)),"XX")&amp;"-"&amp;D968&amp;"-"&amp;TEXT(SUMPRODUCT(($C$2:C968=C968)*($D$2:D968=D968)),"0000"))</f>
        <v/>
      </c>
      <c r="B968" s="152" t="n"/>
      <c r="C968" s="152" t="n"/>
      <c r="D968" s="152" t="n"/>
      <c r="E968" s="150" t="n"/>
      <c r="F968" s="152" t="n"/>
      <c r="G968" s="152" t="n"/>
      <c r="H968" s="152" t="n"/>
      <c r="I968" s="152" t="n"/>
      <c r="J968" s="150" t="n"/>
      <c r="K968" s="150" t="n"/>
      <c r="L968" s="150" t="n"/>
      <c r="M968" s="152" t="n"/>
      <c r="N968" s="150" t="n"/>
      <c r="O968" s="150" t="n"/>
      <c r="P968" s="150" t="n"/>
      <c r="Q968" s="151" t="n"/>
      <c r="R968" s="150" t="n"/>
      <c r="S968" s="150" t="n"/>
      <c r="T968" s="150" t="n"/>
      <c r="U968" s="152" t="n"/>
      <c r="V968" s="150" t="n"/>
      <c r="W968" s="150" t="n"/>
      <c r="X968" s="150" t="n"/>
      <c r="Y968" s="150" t="n"/>
      <c r="Z968" s="150" t="n"/>
      <c r="AA968" s="150" t="n"/>
      <c r="AB968" s="150" t="n"/>
      <c r="AC968" s="150" t="n"/>
      <c r="AD968" s="150" t="n"/>
      <c r="AE968" s="150" t="n"/>
      <c r="AF968" s="150" t="n"/>
      <c r="AG968" s="147">
        <f>IF(OR(C968="",G968="",G968=0),"",IFERROR(INDEX(Lists!$K$2:$K$12,MATCH(C968,Lists!$I$2:$I$12,0)),"AUD"))</f>
        <v/>
      </c>
      <c r="AH968" s="147">
        <f>IF(OR(G968="",G968=0),"",IF(G968&lt;1,TEXT(G968*100,"0")&amp;IFERROR(INDEX(Lists!$U$2:$U$12,MATCH(C968,Lists!$I$2:$I$12,0)),"c"),IFERROR(INDEX(Lists!$L$2:$L$12,MATCH(C968,Lists!$I$2:$I$12,0)),"$")&amp;IF(G968=INT(G968),TEXT(G968,"0"),TEXT(G968,"0.00")))&amp;" "&amp;AG968)</f>
        <v/>
      </c>
      <c r="AI968" s="147">
        <f>IF(X968="","",X968*IFERROR(INDEX(Lists!$M$2:$M$12,MATCH(C968,Lists!$I$2:$I$12,0)),1)/Lists!$Q$2)</f>
        <v/>
      </c>
      <c r="AJ968" s="147">
        <f>IF(Y968="","",Y968*IFERROR(INDEX(Lists!$M$2:$M$12,MATCH(C968,Lists!$I$2:$I$12,0)),1)/Lists!$Q$2)</f>
        <v/>
      </c>
      <c r="AK968" s="105" t="n"/>
      <c r="AL968" s="105" t="n"/>
      <c r="AM968" s="105" t="n"/>
      <c r="AN968" s="105" t="n"/>
      <c r="AO968" s="106" t="n"/>
    </row>
    <row r="969" ht="18" customHeight="1" s="74">
      <c r="A969" s="147">
        <f>IF(OR(F969="",C969="",D969=""),"",IFERROR(INDEX(Lists!$J$2:$J$12,MATCH(C969,Lists!$I$2:$I$12,0)),"XX")&amp;"-"&amp;D969&amp;"-"&amp;TEXT(SUMPRODUCT(($C$2:C969=C969)*($D$2:D969=D969)),"0000"))</f>
        <v/>
      </c>
      <c r="B969" s="152" t="n"/>
      <c r="C969" s="152" t="n"/>
      <c r="D969" s="152" t="n"/>
      <c r="E969" s="150" t="n"/>
      <c r="F969" s="152" t="n"/>
      <c r="G969" s="152" t="n"/>
      <c r="H969" s="152" t="n"/>
      <c r="I969" s="152" t="n"/>
      <c r="J969" s="150" t="n"/>
      <c r="K969" s="150" t="n"/>
      <c r="L969" s="150" t="n"/>
      <c r="M969" s="152" t="n"/>
      <c r="N969" s="150" t="n"/>
      <c r="O969" s="150" t="n"/>
      <c r="P969" s="150" t="n"/>
      <c r="Q969" s="151" t="n"/>
      <c r="R969" s="150" t="n"/>
      <c r="S969" s="150" t="n"/>
      <c r="T969" s="150" t="n"/>
      <c r="U969" s="152" t="n"/>
      <c r="V969" s="150" t="n"/>
      <c r="W969" s="150" t="n"/>
      <c r="X969" s="150" t="n"/>
      <c r="Y969" s="150" t="n"/>
      <c r="Z969" s="150" t="n"/>
      <c r="AA969" s="150" t="n"/>
      <c r="AB969" s="150" t="n"/>
      <c r="AC969" s="150" t="n"/>
      <c r="AD969" s="150" t="n"/>
      <c r="AE969" s="150" t="n"/>
      <c r="AF969" s="150" t="n"/>
      <c r="AG969" s="147">
        <f>IF(OR(C969="",G969="",G969=0),"",IFERROR(INDEX(Lists!$K$2:$K$12,MATCH(C969,Lists!$I$2:$I$12,0)),"AUD"))</f>
        <v/>
      </c>
      <c r="AH969" s="147">
        <f>IF(OR(G969="",G969=0),"",IF(G969&lt;1,TEXT(G969*100,"0")&amp;IFERROR(INDEX(Lists!$U$2:$U$12,MATCH(C969,Lists!$I$2:$I$12,0)),"c"),IFERROR(INDEX(Lists!$L$2:$L$12,MATCH(C969,Lists!$I$2:$I$12,0)),"$")&amp;IF(G969=INT(G969),TEXT(G969,"0"),TEXT(G969,"0.00")))&amp;" "&amp;AG969)</f>
        <v/>
      </c>
      <c r="AI969" s="147">
        <f>IF(X969="","",X969*IFERROR(INDEX(Lists!$M$2:$M$12,MATCH(C969,Lists!$I$2:$I$12,0)),1)/Lists!$Q$2)</f>
        <v/>
      </c>
      <c r="AJ969" s="147">
        <f>IF(Y969="","",Y969*IFERROR(INDEX(Lists!$M$2:$M$12,MATCH(C969,Lists!$I$2:$I$12,0)),1)/Lists!$Q$2)</f>
        <v/>
      </c>
      <c r="AK969" s="105" t="n"/>
      <c r="AL969" s="105" t="n"/>
      <c r="AM969" s="105" t="n"/>
      <c r="AN969" s="105" t="n"/>
      <c r="AO969" s="106" t="n"/>
    </row>
    <row r="970" ht="18" customHeight="1" s="74">
      <c r="A970" s="147">
        <f>IF(OR(F970="",C970="",D970=""),"",IFERROR(INDEX(Lists!$J$2:$J$12,MATCH(C970,Lists!$I$2:$I$12,0)),"XX")&amp;"-"&amp;D970&amp;"-"&amp;TEXT(SUMPRODUCT(($C$2:C970=C970)*($D$2:D970=D970)),"0000"))</f>
        <v/>
      </c>
      <c r="B970" s="152" t="n"/>
      <c r="C970" s="152" t="n"/>
      <c r="D970" s="152" t="n"/>
      <c r="E970" s="150" t="n"/>
      <c r="F970" s="152" t="n"/>
      <c r="G970" s="152" t="n"/>
      <c r="H970" s="152" t="n"/>
      <c r="I970" s="152" t="n"/>
      <c r="J970" s="150" t="n"/>
      <c r="K970" s="150" t="n"/>
      <c r="L970" s="150" t="n"/>
      <c r="M970" s="152" t="n"/>
      <c r="N970" s="150" t="n"/>
      <c r="O970" s="150" t="n"/>
      <c r="P970" s="150" t="n"/>
      <c r="Q970" s="151" t="n"/>
      <c r="R970" s="150" t="n"/>
      <c r="S970" s="150" t="n"/>
      <c r="T970" s="150" t="n"/>
      <c r="U970" s="152" t="n"/>
      <c r="V970" s="150" t="n"/>
      <c r="W970" s="150" t="n"/>
      <c r="X970" s="150" t="n"/>
      <c r="Y970" s="150" t="n"/>
      <c r="Z970" s="150" t="n"/>
      <c r="AA970" s="150" t="n"/>
      <c r="AB970" s="150" t="n"/>
      <c r="AC970" s="150" t="n"/>
      <c r="AD970" s="150" t="n"/>
      <c r="AE970" s="150" t="n"/>
      <c r="AF970" s="150" t="n"/>
      <c r="AG970" s="147">
        <f>IF(OR(C970="",G970="",G970=0),"",IFERROR(INDEX(Lists!$K$2:$K$12,MATCH(C970,Lists!$I$2:$I$12,0)),"AUD"))</f>
        <v/>
      </c>
      <c r="AH970" s="147">
        <f>IF(OR(G970="",G970=0),"",IF(G970&lt;1,TEXT(G970*100,"0")&amp;IFERROR(INDEX(Lists!$U$2:$U$12,MATCH(C970,Lists!$I$2:$I$12,0)),"c"),IFERROR(INDEX(Lists!$L$2:$L$12,MATCH(C970,Lists!$I$2:$I$12,0)),"$")&amp;IF(G970=INT(G970),TEXT(G970,"0"),TEXT(G970,"0.00")))&amp;" "&amp;AG970)</f>
        <v/>
      </c>
      <c r="AI970" s="147">
        <f>IF(X970="","",X970*IFERROR(INDEX(Lists!$M$2:$M$12,MATCH(C970,Lists!$I$2:$I$12,0)),1)/Lists!$Q$2)</f>
        <v/>
      </c>
      <c r="AJ970" s="147">
        <f>IF(Y970="","",Y970*IFERROR(INDEX(Lists!$M$2:$M$12,MATCH(C970,Lists!$I$2:$I$12,0)),1)/Lists!$Q$2)</f>
        <v/>
      </c>
      <c r="AK970" s="105" t="n"/>
      <c r="AL970" s="105" t="n"/>
      <c r="AM970" s="105" t="n"/>
      <c r="AN970" s="105" t="n"/>
      <c r="AO970" s="106" t="n"/>
    </row>
    <row r="971" ht="18" customHeight="1" s="74">
      <c r="A971" s="147">
        <f>IF(OR(F971="",C971="",D971=""),"",IFERROR(INDEX(Lists!$J$2:$J$12,MATCH(C971,Lists!$I$2:$I$12,0)),"XX")&amp;"-"&amp;D971&amp;"-"&amp;TEXT(SUMPRODUCT(($C$2:C971=C971)*($D$2:D971=D971)),"0000"))</f>
        <v/>
      </c>
      <c r="B971" s="152" t="n"/>
      <c r="C971" s="152" t="n"/>
      <c r="D971" s="152" t="n"/>
      <c r="E971" s="150" t="n"/>
      <c r="F971" s="152" t="n"/>
      <c r="G971" s="152" t="n"/>
      <c r="H971" s="152" t="n"/>
      <c r="I971" s="152" t="n"/>
      <c r="J971" s="150" t="n"/>
      <c r="K971" s="150" t="n"/>
      <c r="L971" s="150" t="n"/>
      <c r="M971" s="152" t="n"/>
      <c r="N971" s="150" t="n"/>
      <c r="O971" s="150" t="n"/>
      <c r="P971" s="150" t="n"/>
      <c r="Q971" s="151" t="n"/>
      <c r="R971" s="150" t="n"/>
      <c r="S971" s="150" t="n"/>
      <c r="T971" s="150" t="n"/>
      <c r="U971" s="152" t="n"/>
      <c r="V971" s="150" t="n"/>
      <c r="W971" s="150" t="n"/>
      <c r="X971" s="150" t="n"/>
      <c r="Y971" s="150" t="n"/>
      <c r="Z971" s="150" t="n"/>
      <c r="AA971" s="150" t="n"/>
      <c r="AB971" s="150" t="n"/>
      <c r="AC971" s="150" t="n"/>
      <c r="AD971" s="150" t="n"/>
      <c r="AE971" s="150" t="n"/>
      <c r="AF971" s="150" t="n"/>
      <c r="AG971" s="147">
        <f>IF(OR(C971="",G971="",G971=0),"",IFERROR(INDEX(Lists!$K$2:$K$12,MATCH(C971,Lists!$I$2:$I$12,0)),"AUD"))</f>
        <v/>
      </c>
      <c r="AH971" s="147">
        <f>IF(OR(G971="",G971=0),"",IF(G971&lt;1,TEXT(G971*100,"0")&amp;IFERROR(INDEX(Lists!$U$2:$U$12,MATCH(C971,Lists!$I$2:$I$12,0)),"c"),IFERROR(INDEX(Lists!$L$2:$L$12,MATCH(C971,Lists!$I$2:$I$12,0)),"$")&amp;IF(G971=INT(G971),TEXT(G971,"0"),TEXT(G971,"0.00")))&amp;" "&amp;AG971)</f>
        <v/>
      </c>
      <c r="AI971" s="147">
        <f>IF(X971="","",X971*IFERROR(INDEX(Lists!$M$2:$M$12,MATCH(C971,Lists!$I$2:$I$12,0)),1)/Lists!$Q$2)</f>
        <v/>
      </c>
      <c r="AJ971" s="147">
        <f>IF(Y971="","",Y971*IFERROR(INDEX(Lists!$M$2:$M$12,MATCH(C971,Lists!$I$2:$I$12,0)),1)/Lists!$Q$2)</f>
        <v/>
      </c>
      <c r="AK971" s="105" t="n"/>
      <c r="AL971" s="105" t="n"/>
      <c r="AM971" s="105" t="n"/>
      <c r="AN971" s="105" t="n"/>
      <c r="AO971" s="106" t="n"/>
    </row>
    <row r="972" ht="18" customHeight="1" s="74">
      <c r="A972" s="147">
        <f>IF(OR(F972="",C972="",D972=""),"",IFERROR(INDEX(Lists!$J$2:$J$12,MATCH(C972,Lists!$I$2:$I$12,0)),"XX")&amp;"-"&amp;D972&amp;"-"&amp;TEXT(SUMPRODUCT(($C$2:C972=C972)*($D$2:D972=D972)),"0000"))</f>
        <v/>
      </c>
      <c r="B972" s="152" t="n"/>
      <c r="C972" s="152" t="n"/>
      <c r="D972" s="152" t="n"/>
      <c r="E972" s="150" t="n"/>
      <c r="F972" s="152" t="n"/>
      <c r="G972" s="152" t="n"/>
      <c r="H972" s="152" t="n"/>
      <c r="I972" s="152" t="n"/>
      <c r="J972" s="150" t="n"/>
      <c r="K972" s="150" t="n"/>
      <c r="L972" s="150" t="n"/>
      <c r="M972" s="152" t="n"/>
      <c r="N972" s="150" t="n"/>
      <c r="O972" s="150" t="n"/>
      <c r="P972" s="150" t="n"/>
      <c r="Q972" s="151" t="n"/>
      <c r="R972" s="150" t="n"/>
      <c r="S972" s="150" t="n"/>
      <c r="T972" s="150" t="n"/>
      <c r="U972" s="152" t="n"/>
      <c r="V972" s="150" t="n"/>
      <c r="W972" s="150" t="n"/>
      <c r="X972" s="150" t="n"/>
      <c r="Y972" s="150" t="n"/>
      <c r="Z972" s="150" t="n"/>
      <c r="AA972" s="150" t="n"/>
      <c r="AB972" s="150" t="n"/>
      <c r="AC972" s="150" t="n"/>
      <c r="AD972" s="150" t="n"/>
      <c r="AE972" s="150" t="n"/>
      <c r="AF972" s="150" t="n"/>
      <c r="AG972" s="147">
        <f>IF(OR(C972="",G972="",G972=0),"",IFERROR(INDEX(Lists!$K$2:$K$12,MATCH(C972,Lists!$I$2:$I$12,0)),"AUD"))</f>
        <v/>
      </c>
      <c r="AH972" s="147">
        <f>IF(OR(G972="",G972=0),"",IF(G972&lt;1,TEXT(G972*100,"0")&amp;IFERROR(INDEX(Lists!$U$2:$U$12,MATCH(C972,Lists!$I$2:$I$12,0)),"c"),IFERROR(INDEX(Lists!$L$2:$L$12,MATCH(C972,Lists!$I$2:$I$12,0)),"$")&amp;IF(G972=INT(G972),TEXT(G972,"0"),TEXT(G972,"0.00")))&amp;" "&amp;AG972)</f>
        <v/>
      </c>
      <c r="AI972" s="147">
        <f>IF(X972="","",X972*IFERROR(INDEX(Lists!$M$2:$M$12,MATCH(C972,Lists!$I$2:$I$12,0)),1)/Lists!$Q$2)</f>
        <v/>
      </c>
      <c r="AJ972" s="147">
        <f>IF(Y972="","",Y972*IFERROR(INDEX(Lists!$M$2:$M$12,MATCH(C972,Lists!$I$2:$I$12,0)),1)/Lists!$Q$2)</f>
        <v/>
      </c>
      <c r="AK972" s="105" t="n"/>
      <c r="AL972" s="105" t="n"/>
      <c r="AM972" s="105" t="n"/>
      <c r="AN972" s="105" t="n"/>
      <c r="AO972" s="106" t="n"/>
    </row>
    <row r="973" ht="18" customHeight="1" s="74">
      <c r="A973" s="147">
        <f>IF(OR(F973="",C973="",D973=""),"",IFERROR(INDEX(Lists!$J$2:$J$12,MATCH(C973,Lists!$I$2:$I$12,0)),"XX")&amp;"-"&amp;D973&amp;"-"&amp;TEXT(SUMPRODUCT(($C$2:C973=C973)*($D$2:D973=D973)),"0000"))</f>
        <v/>
      </c>
      <c r="B973" s="152" t="n"/>
      <c r="C973" s="152" t="n"/>
      <c r="D973" s="152" t="n"/>
      <c r="E973" s="150" t="n"/>
      <c r="F973" s="152" t="n"/>
      <c r="G973" s="152" t="n"/>
      <c r="H973" s="152" t="n"/>
      <c r="I973" s="152" t="n"/>
      <c r="J973" s="150" t="n"/>
      <c r="K973" s="150" t="n"/>
      <c r="L973" s="150" t="n"/>
      <c r="M973" s="152" t="n"/>
      <c r="N973" s="150" t="n"/>
      <c r="O973" s="150" t="n"/>
      <c r="P973" s="150" t="n"/>
      <c r="Q973" s="151" t="n"/>
      <c r="R973" s="150" t="n"/>
      <c r="S973" s="150" t="n"/>
      <c r="T973" s="150" t="n"/>
      <c r="U973" s="152" t="n"/>
      <c r="V973" s="150" t="n"/>
      <c r="W973" s="150" t="n"/>
      <c r="X973" s="150" t="n"/>
      <c r="Y973" s="150" t="n"/>
      <c r="Z973" s="150" t="n"/>
      <c r="AA973" s="150" t="n"/>
      <c r="AB973" s="150" t="n"/>
      <c r="AC973" s="150" t="n"/>
      <c r="AD973" s="150" t="n"/>
      <c r="AE973" s="150" t="n"/>
      <c r="AF973" s="150" t="n"/>
      <c r="AG973" s="147">
        <f>IF(OR(C973="",G973="",G973=0),"",IFERROR(INDEX(Lists!$K$2:$K$12,MATCH(C973,Lists!$I$2:$I$12,0)),"AUD"))</f>
        <v/>
      </c>
      <c r="AH973" s="147">
        <f>IF(OR(G973="",G973=0),"",IF(G973&lt;1,TEXT(G973*100,"0")&amp;IFERROR(INDEX(Lists!$U$2:$U$12,MATCH(C973,Lists!$I$2:$I$12,0)),"c"),IFERROR(INDEX(Lists!$L$2:$L$12,MATCH(C973,Lists!$I$2:$I$12,0)),"$")&amp;IF(G973=INT(G973),TEXT(G973,"0"),TEXT(G973,"0.00")))&amp;" "&amp;AG973)</f>
        <v/>
      </c>
      <c r="AI973" s="147">
        <f>IF(X973="","",X973*IFERROR(INDEX(Lists!$M$2:$M$12,MATCH(C973,Lists!$I$2:$I$12,0)),1)/Lists!$Q$2)</f>
        <v/>
      </c>
      <c r="AJ973" s="147">
        <f>IF(Y973="","",Y973*IFERROR(INDEX(Lists!$M$2:$M$12,MATCH(C973,Lists!$I$2:$I$12,0)),1)/Lists!$Q$2)</f>
        <v/>
      </c>
      <c r="AK973" s="105" t="n"/>
      <c r="AL973" s="105" t="n"/>
      <c r="AM973" s="105" t="n"/>
      <c r="AN973" s="105" t="n"/>
      <c r="AO973" s="106" t="n"/>
    </row>
    <row r="974" ht="18" customHeight="1" s="74">
      <c r="A974" s="147">
        <f>IF(OR(F974="",C974="",D974=""),"",IFERROR(INDEX(Lists!$J$2:$J$12,MATCH(C974,Lists!$I$2:$I$12,0)),"XX")&amp;"-"&amp;D974&amp;"-"&amp;TEXT(SUMPRODUCT(($C$2:C974=C974)*($D$2:D974=D974)),"0000"))</f>
        <v/>
      </c>
      <c r="B974" s="152" t="n"/>
      <c r="C974" s="152" t="n"/>
      <c r="D974" s="152" t="n"/>
      <c r="E974" s="150" t="n"/>
      <c r="F974" s="152" t="n"/>
      <c r="G974" s="152" t="n"/>
      <c r="H974" s="152" t="n"/>
      <c r="I974" s="152" t="n"/>
      <c r="J974" s="150" t="n"/>
      <c r="K974" s="150" t="n"/>
      <c r="L974" s="150" t="n"/>
      <c r="M974" s="152" t="n"/>
      <c r="N974" s="150" t="n"/>
      <c r="O974" s="150" t="n"/>
      <c r="P974" s="150" t="n"/>
      <c r="Q974" s="151" t="n"/>
      <c r="R974" s="150" t="n"/>
      <c r="S974" s="150" t="n"/>
      <c r="T974" s="150" t="n"/>
      <c r="U974" s="152" t="n"/>
      <c r="V974" s="150" t="n"/>
      <c r="W974" s="150" t="n"/>
      <c r="X974" s="150" t="n"/>
      <c r="Y974" s="150" t="n"/>
      <c r="Z974" s="150" t="n"/>
      <c r="AA974" s="150" t="n"/>
      <c r="AB974" s="150" t="n"/>
      <c r="AC974" s="150" t="n"/>
      <c r="AD974" s="150" t="n"/>
      <c r="AE974" s="150" t="n"/>
      <c r="AF974" s="150" t="n"/>
      <c r="AG974" s="147">
        <f>IF(OR(C974="",G974="",G974=0),"",IFERROR(INDEX(Lists!$K$2:$K$12,MATCH(C974,Lists!$I$2:$I$12,0)),"AUD"))</f>
        <v/>
      </c>
      <c r="AH974" s="147">
        <f>IF(OR(G974="",G974=0),"",IF(G974&lt;1,TEXT(G974*100,"0")&amp;IFERROR(INDEX(Lists!$U$2:$U$12,MATCH(C974,Lists!$I$2:$I$12,0)),"c"),IFERROR(INDEX(Lists!$L$2:$L$12,MATCH(C974,Lists!$I$2:$I$12,0)),"$")&amp;IF(G974=INT(G974),TEXT(G974,"0"),TEXT(G974,"0.00")))&amp;" "&amp;AG974)</f>
        <v/>
      </c>
      <c r="AI974" s="147">
        <f>IF(X974="","",X974*IFERROR(INDEX(Lists!$M$2:$M$12,MATCH(C974,Lists!$I$2:$I$12,0)),1)/Lists!$Q$2)</f>
        <v/>
      </c>
      <c r="AJ974" s="147">
        <f>IF(Y974="","",Y974*IFERROR(INDEX(Lists!$M$2:$M$12,MATCH(C974,Lists!$I$2:$I$12,0)),1)/Lists!$Q$2)</f>
        <v/>
      </c>
      <c r="AK974" s="105" t="n"/>
      <c r="AL974" s="105" t="n"/>
      <c r="AM974" s="105" t="n"/>
      <c r="AN974" s="105" t="n"/>
      <c r="AO974" s="106" t="n"/>
    </row>
    <row r="975" ht="18" customHeight="1" s="74">
      <c r="A975" s="147">
        <f>IF(OR(F975="",C975="",D975=""),"",IFERROR(INDEX(Lists!$J$2:$J$12,MATCH(C975,Lists!$I$2:$I$12,0)),"XX")&amp;"-"&amp;D975&amp;"-"&amp;TEXT(SUMPRODUCT(($C$2:C975=C975)*($D$2:D975=D975)),"0000"))</f>
        <v/>
      </c>
      <c r="B975" s="152" t="n"/>
      <c r="C975" s="152" t="n"/>
      <c r="D975" s="152" t="n"/>
      <c r="E975" s="150" t="n"/>
      <c r="F975" s="152" t="n"/>
      <c r="G975" s="152" t="n"/>
      <c r="H975" s="152" t="n"/>
      <c r="I975" s="152" t="n"/>
      <c r="J975" s="150" t="n"/>
      <c r="K975" s="150" t="n"/>
      <c r="L975" s="150" t="n"/>
      <c r="M975" s="152" t="n"/>
      <c r="N975" s="150" t="n"/>
      <c r="O975" s="150" t="n"/>
      <c r="P975" s="150" t="n"/>
      <c r="Q975" s="151" t="n"/>
      <c r="R975" s="150" t="n"/>
      <c r="S975" s="150" t="n"/>
      <c r="T975" s="150" t="n"/>
      <c r="U975" s="152" t="n"/>
      <c r="V975" s="150" t="n"/>
      <c r="W975" s="150" t="n"/>
      <c r="X975" s="150" t="n"/>
      <c r="Y975" s="150" t="n"/>
      <c r="Z975" s="150" t="n"/>
      <c r="AA975" s="150" t="n"/>
      <c r="AB975" s="150" t="n"/>
      <c r="AC975" s="150" t="n"/>
      <c r="AD975" s="150" t="n"/>
      <c r="AE975" s="150" t="n"/>
      <c r="AF975" s="150" t="n"/>
      <c r="AG975" s="147">
        <f>IF(OR(C975="",G975="",G975=0),"",IFERROR(INDEX(Lists!$K$2:$K$12,MATCH(C975,Lists!$I$2:$I$12,0)),"AUD"))</f>
        <v/>
      </c>
      <c r="AH975" s="147">
        <f>IF(OR(G975="",G975=0),"",IF(G975&lt;1,TEXT(G975*100,"0")&amp;IFERROR(INDEX(Lists!$U$2:$U$12,MATCH(C975,Lists!$I$2:$I$12,0)),"c"),IFERROR(INDEX(Lists!$L$2:$L$12,MATCH(C975,Lists!$I$2:$I$12,0)),"$")&amp;IF(G975=INT(G975),TEXT(G975,"0"),TEXT(G975,"0.00")))&amp;" "&amp;AG975)</f>
        <v/>
      </c>
      <c r="AI975" s="147">
        <f>IF(X975="","",X975*IFERROR(INDEX(Lists!$M$2:$M$12,MATCH(C975,Lists!$I$2:$I$12,0)),1)/Lists!$Q$2)</f>
        <v/>
      </c>
      <c r="AJ975" s="147">
        <f>IF(Y975="","",Y975*IFERROR(INDEX(Lists!$M$2:$M$12,MATCH(C975,Lists!$I$2:$I$12,0)),1)/Lists!$Q$2)</f>
        <v/>
      </c>
      <c r="AK975" s="105" t="n"/>
      <c r="AL975" s="105" t="n"/>
      <c r="AM975" s="105" t="n"/>
      <c r="AN975" s="105" t="n"/>
      <c r="AO975" s="106" t="n"/>
    </row>
    <row r="976" ht="18" customHeight="1" s="74">
      <c r="A976" s="147">
        <f>IF(OR(F976="",C976="",D976=""),"",IFERROR(INDEX(Lists!$J$2:$J$12,MATCH(C976,Lists!$I$2:$I$12,0)),"XX")&amp;"-"&amp;D976&amp;"-"&amp;TEXT(SUMPRODUCT(($C$2:C976=C976)*($D$2:D976=D976)),"0000"))</f>
        <v/>
      </c>
      <c r="B976" s="152" t="n"/>
      <c r="C976" s="152" t="n"/>
      <c r="D976" s="152" t="n"/>
      <c r="E976" s="150" t="n"/>
      <c r="F976" s="152" t="n"/>
      <c r="G976" s="152" t="n"/>
      <c r="H976" s="152" t="n"/>
      <c r="I976" s="152" t="n"/>
      <c r="J976" s="150" t="n"/>
      <c r="K976" s="150" t="n"/>
      <c r="L976" s="150" t="n"/>
      <c r="M976" s="152" t="n"/>
      <c r="N976" s="150" t="n"/>
      <c r="O976" s="150" t="n"/>
      <c r="P976" s="150" t="n"/>
      <c r="Q976" s="151" t="n"/>
      <c r="R976" s="150" t="n"/>
      <c r="S976" s="150" t="n"/>
      <c r="T976" s="150" t="n"/>
      <c r="U976" s="152" t="n"/>
      <c r="V976" s="150" t="n"/>
      <c r="W976" s="150" t="n"/>
      <c r="X976" s="150" t="n"/>
      <c r="Y976" s="150" t="n"/>
      <c r="Z976" s="150" t="n"/>
      <c r="AA976" s="150" t="n"/>
      <c r="AB976" s="150" t="n"/>
      <c r="AC976" s="150" t="n"/>
      <c r="AD976" s="150" t="n"/>
      <c r="AE976" s="150" t="n"/>
      <c r="AF976" s="150" t="n"/>
      <c r="AG976" s="147">
        <f>IF(OR(C976="",G976="",G976=0),"",IFERROR(INDEX(Lists!$K$2:$K$12,MATCH(C976,Lists!$I$2:$I$12,0)),"AUD"))</f>
        <v/>
      </c>
      <c r="AH976" s="147">
        <f>IF(OR(G976="",G976=0),"",IF(G976&lt;1,TEXT(G976*100,"0")&amp;IFERROR(INDEX(Lists!$U$2:$U$12,MATCH(C976,Lists!$I$2:$I$12,0)),"c"),IFERROR(INDEX(Lists!$L$2:$L$12,MATCH(C976,Lists!$I$2:$I$12,0)),"$")&amp;IF(G976=INT(G976),TEXT(G976,"0"),TEXT(G976,"0.00")))&amp;" "&amp;AG976)</f>
        <v/>
      </c>
      <c r="AI976" s="147">
        <f>IF(X976="","",X976*IFERROR(INDEX(Lists!$M$2:$M$12,MATCH(C976,Lists!$I$2:$I$12,0)),1)/Lists!$Q$2)</f>
        <v/>
      </c>
      <c r="AJ976" s="147">
        <f>IF(Y976="","",Y976*IFERROR(INDEX(Lists!$M$2:$M$12,MATCH(C976,Lists!$I$2:$I$12,0)),1)/Lists!$Q$2)</f>
        <v/>
      </c>
      <c r="AK976" s="105" t="n"/>
      <c r="AL976" s="105" t="n"/>
      <c r="AM976" s="105" t="n"/>
      <c r="AN976" s="105" t="n"/>
      <c r="AO976" s="106" t="n"/>
    </row>
    <row r="977" ht="18" customHeight="1" s="74">
      <c r="A977" s="147">
        <f>IF(OR(F977="",C977="",D977=""),"",IFERROR(INDEX(Lists!$J$2:$J$12,MATCH(C977,Lists!$I$2:$I$12,0)),"XX")&amp;"-"&amp;D977&amp;"-"&amp;TEXT(SUMPRODUCT(($C$2:C977=C977)*($D$2:D977=D977)),"0000"))</f>
        <v/>
      </c>
      <c r="B977" s="152" t="n"/>
      <c r="C977" s="152" t="n"/>
      <c r="D977" s="152" t="n"/>
      <c r="E977" s="150" t="n"/>
      <c r="F977" s="152" t="n"/>
      <c r="G977" s="152" t="n"/>
      <c r="H977" s="152" t="n"/>
      <c r="I977" s="152" t="n"/>
      <c r="J977" s="150" t="n"/>
      <c r="K977" s="150" t="n"/>
      <c r="L977" s="150" t="n"/>
      <c r="M977" s="152" t="n"/>
      <c r="N977" s="150" t="n"/>
      <c r="O977" s="150" t="n"/>
      <c r="P977" s="150" t="n"/>
      <c r="Q977" s="151" t="n"/>
      <c r="R977" s="150" t="n"/>
      <c r="S977" s="150" t="n"/>
      <c r="T977" s="150" t="n"/>
      <c r="U977" s="152" t="n"/>
      <c r="V977" s="150" t="n"/>
      <c r="W977" s="150" t="n"/>
      <c r="X977" s="150" t="n"/>
      <c r="Y977" s="150" t="n"/>
      <c r="Z977" s="150" t="n"/>
      <c r="AA977" s="150" t="n"/>
      <c r="AB977" s="150" t="n"/>
      <c r="AC977" s="150" t="n"/>
      <c r="AD977" s="150" t="n"/>
      <c r="AE977" s="150" t="n"/>
      <c r="AF977" s="150" t="n"/>
      <c r="AG977" s="147">
        <f>IF(OR(C977="",G977="",G977=0),"",IFERROR(INDEX(Lists!$K$2:$K$12,MATCH(C977,Lists!$I$2:$I$12,0)),"AUD"))</f>
        <v/>
      </c>
      <c r="AH977" s="147">
        <f>IF(OR(G977="",G977=0),"",IF(G977&lt;1,TEXT(G977*100,"0")&amp;IFERROR(INDEX(Lists!$U$2:$U$12,MATCH(C977,Lists!$I$2:$I$12,0)),"c"),IFERROR(INDEX(Lists!$L$2:$L$12,MATCH(C977,Lists!$I$2:$I$12,0)),"$")&amp;IF(G977=INT(G977),TEXT(G977,"0"),TEXT(G977,"0.00")))&amp;" "&amp;AG977)</f>
        <v/>
      </c>
      <c r="AI977" s="147">
        <f>IF(X977="","",X977*IFERROR(INDEX(Lists!$M$2:$M$12,MATCH(C977,Lists!$I$2:$I$12,0)),1)/Lists!$Q$2)</f>
        <v/>
      </c>
      <c r="AJ977" s="147">
        <f>IF(Y977="","",Y977*IFERROR(INDEX(Lists!$M$2:$M$12,MATCH(C977,Lists!$I$2:$I$12,0)),1)/Lists!$Q$2)</f>
        <v/>
      </c>
      <c r="AK977" s="105" t="n"/>
      <c r="AL977" s="105" t="n"/>
      <c r="AM977" s="105" t="n"/>
      <c r="AN977" s="105" t="n"/>
      <c r="AO977" s="106" t="n"/>
    </row>
    <row r="978" ht="18" customHeight="1" s="74">
      <c r="A978" s="147">
        <f>IF(OR(F978="",C978="",D978=""),"",IFERROR(INDEX(Lists!$J$2:$J$12,MATCH(C978,Lists!$I$2:$I$12,0)),"XX")&amp;"-"&amp;D978&amp;"-"&amp;TEXT(SUMPRODUCT(($C$2:C978=C978)*($D$2:D978=D978)),"0000"))</f>
        <v/>
      </c>
      <c r="B978" s="152" t="n"/>
      <c r="C978" s="152" t="n"/>
      <c r="D978" s="152" t="n"/>
      <c r="E978" s="150" t="n"/>
      <c r="F978" s="152" t="n"/>
      <c r="G978" s="152" t="n"/>
      <c r="H978" s="152" t="n"/>
      <c r="I978" s="152" t="n"/>
      <c r="J978" s="150" t="n"/>
      <c r="K978" s="150" t="n"/>
      <c r="L978" s="150" t="n"/>
      <c r="M978" s="152" t="n"/>
      <c r="N978" s="150" t="n"/>
      <c r="O978" s="150" t="n"/>
      <c r="P978" s="150" t="n"/>
      <c r="Q978" s="151" t="n"/>
      <c r="R978" s="150" t="n"/>
      <c r="S978" s="150" t="n"/>
      <c r="T978" s="150" t="n"/>
      <c r="U978" s="152" t="n"/>
      <c r="V978" s="150" t="n"/>
      <c r="W978" s="150" t="n"/>
      <c r="X978" s="150" t="n"/>
      <c r="Y978" s="150" t="n"/>
      <c r="Z978" s="150" t="n"/>
      <c r="AA978" s="150" t="n"/>
      <c r="AB978" s="150" t="n"/>
      <c r="AC978" s="150" t="n"/>
      <c r="AD978" s="150" t="n"/>
      <c r="AE978" s="150" t="n"/>
      <c r="AF978" s="150" t="n"/>
      <c r="AG978" s="147">
        <f>IF(OR(C978="",G978="",G978=0),"",IFERROR(INDEX(Lists!$K$2:$K$12,MATCH(C978,Lists!$I$2:$I$12,0)),"AUD"))</f>
        <v/>
      </c>
      <c r="AH978" s="147">
        <f>IF(OR(G978="",G978=0),"",IF(G978&lt;1,TEXT(G978*100,"0")&amp;IFERROR(INDEX(Lists!$U$2:$U$12,MATCH(C978,Lists!$I$2:$I$12,0)),"c"),IFERROR(INDEX(Lists!$L$2:$L$12,MATCH(C978,Lists!$I$2:$I$12,0)),"$")&amp;IF(G978=INT(G978),TEXT(G978,"0"),TEXT(G978,"0.00")))&amp;" "&amp;AG978)</f>
        <v/>
      </c>
      <c r="AI978" s="147">
        <f>IF(X978="","",X978*IFERROR(INDEX(Lists!$M$2:$M$12,MATCH(C978,Lists!$I$2:$I$12,0)),1)/Lists!$Q$2)</f>
        <v/>
      </c>
      <c r="AJ978" s="147">
        <f>IF(Y978="","",Y978*IFERROR(INDEX(Lists!$M$2:$M$12,MATCH(C978,Lists!$I$2:$I$12,0)),1)/Lists!$Q$2)</f>
        <v/>
      </c>
      <c r="AK978" s="105" t="n"/>
      <c r="AL978" s="105" t="n"/>
      <c r="AM978" s="105" t="n"/>
      <c r="AN978" s="105" t="n"/>
      <c r="AO978" s="106" t="n"/>
    </row>
    <row r="979" ht="18" customHeight="1" s="74">
      <c r="A979" s="147">
        <f>IF(OR(F979="",C979="",D979=""),"",IFERROR(INDEX(Lists!$J$2:$J$12,MATCH(C979,Lists!$I$2:$I$12,0)),"XX")&amp;"-"&amp;D979&amp;"-"&amp;TEXT(SUMPRODUCT(($C$2:C979=C979)*($D$2:D979=D979)),"0000"))</f>
        <v/>
      </c>
      <c r="B979" s="152" t="n"/>
      <c r="C979" s="152" t="n"/>
      <c r="D979" s="152" t="n"/>
      <c r="E979" s="150" t="n"/>
      <c r="F979" s="152" t="n"/>
      <c r="G979" s="152" t="n"/>
      <c r="H979" s="152" t="n"/>
      <c r="I979" s="152" t="n"/>
      <c r="J979" s="150" t="n"/>
      <c r="K979" s="150" t="n"/>
      <c r="L979" s="150" t="n"/>
      <c r="M979" s="152" t="n"/>
      <c r="N979" s="150" t="n"/>
      <c r="O979" s="150" t="n"/>
      <c r="P979" s="150" t="n"/>
      <c r="Q979" s="151" t="n"/>
      <c r="R979" s="150" t="n"/>
      <c r="S979" s="150" t="n"/>
      <c r="T979" s="150" t="n"/>
      <c r="U979" s="152" t="n"/>
      <c r="V979" s="150" t="n"/>
      <c r="W979" s="150" t="n"/>
      <c r="X979" s="150" t="n"/>
      <c r="Y979" s="150" t="n"/>
      <c r="Z979" s="150" t="n"/>
      <c r="AA979" s="150" t="n"/>
      <c r="AB979" s="150" t="n"/>
      <c r="AC979" s="150" t="n"/>
      <c r="AD979" s="150" t="n"/>
      <c r="AE979" s="150" t="n"/>
      <c r="AF979" s="150" t="n"/>
      <c r="AG979" s="147">
        <f>IF(OR(C979="",G979="",G979=0),"",IFERROR(INDEX(Lists!$K$2:$K$12,MATCH(C979,Lists!$I$2:$I$12,0)),"AUD"))</f>
        <v/>
      </c>
      <c r="AH979" s="147">
        <f>IF(OR(G979="",G979=0),"",IF(G979&lt;1,TEXT(G979*100,"0")&amp;IFERROR(INDEX(Lists!$U$2:$U$12,MATCH(C979,Lists!$I$2:$I$12,0)),"c"),IFERROR(INDEX(Lists!$L$2:$L$12,MATCH(C979,Lists!$I$2:$I$12,0)),"$")&amp;IF(G979=INT(G979),TEXT(G979,"0"),TEXT(G979,"0.00")))&amp;" "&amp;AG979)</f>
        <v/>
      </c>
      <c r="AI979" s="147">
        <f>IF(X979="","",X979*IFERROR(INDEX(Lists!$M$2:$M$12,MATCH(C979,Lists!$I$2:$I$12,0)),1)/Lists!$Q$2)</f>
        <v/>
      </c>
      <c r="AJ979" s="147">
        <f>IF(Y979="","",Y979*IFERROR(INDEX(Lists!$M$2:$M$12,MATCH(C979,Lists!$I$2:$I$12,0)),1)/Lists!$Q$2)</f>
        <v/>
      </c>
      <c r="AK979" s="105" t="n"/>
      <c r="AL979" s="105" t="n"/>
      <c r="AM979" s="105" t="n"/>
      <c r="AN979" s="105" t="n"/>
      <c r="AO979" s="106" t="n"/>
    </row>
    <row r="980" ht="18" customHeight="1" s="74">
      <c r="A980" s="147">
        <f>IF(OR(F980="",C980="",D980=""),"",IFERROR(INDEX(Lists!$J$2:$J$12,MATCH(C980,Lists!$I$2:$I$12,0)),"XX")&amp;"-"&amp;D980&amp;"-"&amp;TEXT(SUMPRODUCT(($C$2:C980=C980)*($D$2:D980=D980)),"0000"))</f>
        <v/>
      </c>
      <c r="B980" s="152" t="n"/>
      <c r="C980" s="152" t="n"/>
      <c r="D980" s="152" t="n"/>
      <c r="E980" s="150" t="n"/>
      <c r="F980" s="152" t="n"/>
      <c r="G980" s="152" t="n"/>
      <c r="H980" s="152" t="n"/>
      <c r="I980" s="152" t="n"/>
      <c r="J980" s="150" t="n"/>
      <c r="K980" s="150" t="n"/>
      <c r="L980" s="150" t="n"/>
      <c r="M980" s="152" t="n"/>
      <c r="N980" s="150" t="n"/>
      <c r="O980" s="150" t="n"/>
      <c r="P980" s="150" t="n"/>
      <c r="Q980" s="151" t="n"/>
      <c r="R980" s="150" t="n"/>
      <c r="S980" s="150" t="n"/>
      <c r="T980" s="150" t="n"/>
      <c r="U980" s="152" t="n"/>
      <c r="V980" s="150" t="n"/>
      <c r="W980" s="150" t="n"/>
      <c r="X980" s="150" t="n"/>
      <c r="Y980" s="150" t="n"/>
      <c r="Z980" s="150" t="n"/>
      <c r="AA980" s="150" t="n"/>
      <c r="AB980" s="150" t="n"/>
      <c r="AC980" s="150" t="n"/>
      <c r="AD980" s="150" t="n"/>
      <c r="AE980" s="150" t="n"/>
      <c r="AF980" s="150" t="n"/>
      <c r="AG980" s="147">
        <f>IF(OR(C980="",G980="",G980=0),"",IFERROR(INDEX(Lists!$K$2:$K$12,MATCH(C980,Lists!$I$2:$I$12,0)),"AUD"))</f>
        <v/>
      </c>
      <c r="AH980" s="147">
        <f>IF(OR(G980="",G980=0),"",IF(G980&lt;1,TEXT(G980*100,"0")&amp;IFERROR(INDEX(Lists!$U$2:$U$12,MATCH(C980,Lists!$I$2:$I$12,0)),"c"),IFERROR(INDEX(Lists!$L$2:$L$12,MATCH(C980,Lists!$I$2:$I$12,0)),"$")&amp;IF(G980=INT(G980),TEXT(G980,"0"),TEXT(G980,"0.00")))&amp;" "&amp;AG980)</f>
        <v/>
      </c>
      <c r="AI980" s="147">
        <f>IF(X980="","",X980*IFERROR(INDEX(Lists!$M$2:$M$12,MATCH(C980,Lists!$I$2:$I$12,0)),1)/Lists!$Q$2)</f>
        <v/>
      </c>
      <c r="AJ980" s="147">
        <f>IF(Y980="","",Y980*IFERROR(INDEX(Lists!$M$2:$M$12,MATCH(C980,Lists!$I$2:$I$12,0)),1)/Lists!$Q$2)</f>
        <v/>
      </c>
      <c r="AK980" s="105" t="n"/>
      <c r="AL980" s="105" t="n"/>
      <c r="AM980" s="105" t="n"/>
      <c r="AN980" s="105" t="n"/>
      <c r="AO980" s="106" t="n"/>
    </row>
    <row r="981" ht="18" customHeight="1" s="74">
      <c r="A981" s="147">
        <f>IF(OR(F981="",C981="",D981=""),"",IFERROR(INDEX(Lists!$J$2:$J$12,MATCH(C981,Lists!$I$2:$I$12,0)),"XX")&amp;"-"&amp;D981&amp;"-"&amp;TEXT(SUMPRODUCT(($C$2:C981=C981)*($D$2:D981=D981)),"0000"))</f>
        <v/>
      </c>
      <c r="B981" s="152" t="n"/>
      <c r="C981" s="152" t="n"/>
      <c r="D981" s="152" t="n"/>
      <c r="E981" s="150" t="n"/>
      <c r="F981" s="152" t="n"/>
      <c r="G981" s="152" t="n"/>
      <c r="H981" s="152" t="n"/>
      <c r="I981" s="152" t="n"/>
      <c r="J981" s="150" t="n"/>
      <c r="K981" s="150" t="n"/>
      <c r="L981" s="150" t="n"/>
      <c r="M981" s="152" t="n"/>
      <c r="N981" s="150" t="n"/>
      <c r="O981" s="150" t="n"/>
      <c r="P981" s="150" t="n"/>
      <c r="Q981" s="151" t="n"/>
      <c r="R981" s="150" t="n"/>
      <c r="S981" s="150" t="n"/>
      <c r="T981" s="150" t="n"/>
      <c r="U981" s="152" t="n"/>
      <c r="V981" s="150" t="n"/>
      <c r="W981" s="150" t="n"/>
      <c r="X981" s="150" t="n"/>
      <c r="Y981" s="150" t="n"/>
      <c r="Z981" s="150" t="n"/>
      <c r="AA981" s="150" t="n"/>
      <c r="AB981" s="150" t="n"/>
      <c r="AC981" s="150" t="n"/>
      <c r="AD981" s="150" t="n"/>
      <c r="AE981" s="150" t="n"/>
      <c r="AF981" s="150" t="n"/>
      <c r="AG981" s="147">
        <f>IF(OR(C981="",G981="",G981=0),"",IFERROR(INDEX(Lists!$K$2:$K$12,MATCH(C981,Lists!$I$2:$I$12,0)),"AUD"))</f>
        <v/>
      </c>
      <c r="AH981" s="147">
        <f>IF(OR(G981="",G981=0),"",IF(G981&lt;1,TEXT(G981*100,"0")&amp;IFERROR(INDEX(Lists!$U$2:$U$12,MATCH(C981,Lists!$I$2:$I$12,0)),"c"),IFERROR(INDEX(Lists!$L$2:$L$12,MATCH(C981,Lists!$I$2:$I$12,0)),"$")&amp;IF(G981=INT(G981),TEXT(G981,"0"),TEXT(G981,"0.00")))&amp;" "&amp;AG981)</f>
        <v/>
      </c>
      <c r="AI981" s="147">
        <f>IF(X981="","",X981*IFERROR(INDEX(Lists!$M$2:$M$12,MATCH(C981,Lists!$I$2:$I$12,0)),1)/Lists!$Q$2)</f>
        <v/>
      </c>
      <c r="AJ981" s="147">
        <f>IF(Y981="","",Y981*IFERROR(INDEX(Lists!$M$2:$M$12,MATCH(C981,Lists!$I$2:$I$12,0)),1)/Lists!$Q$2)</f>
        <v/>
      </c>
      <c r="AK981" s="105" t="n"/>
      <c r="AL981" s="105" t="n"/>
      <c r="AM981" s="105" t="n"/>
      <c r="AN981" s="105" t="n"/>
      <c r="AO981" s="106" t="n"/>
    </row>
    <row r="982" ht="18" customHeight="1" s="74">
      <c r="A982" s="147">
        <f>IF(OR(F982="",C982="",D982=""),"",IFERROR(INDEX(Lists!$J$2:$J$12,MATCH(C982,Lists!$I$2:$I$12,0)),"XX")&amp;"-"&amp;D982&amp;"-"&amp;TEXT(SUMPRODUCT(($C$2:C982=C982)*($D$2:D982=D982)),"0000"))</f>
        <v/>
      </c>
      <c r="B982" s="152" t="n"/>
      <c r="C982" s="152" t="n"/>
      <c r="D982" s="152" t="n"/>
      <c r="E982" s="150" t="n"/>
      <c r="F982" s="152" t="n"/>
      <c r="G982" s="152" t="n"/>
      <c r="H982" s="152" t="n"/>
      <c r="I982" s="152" t="n"/>
      <c r="J982" s="150" t="n"/>
      <c r="K982" s="150" t="n"/>
      <c r="L982" s="150" t="n"/>
      <c r="M982" s="152" t="n"/>
      <c r="N982" s="150" t="n"/>
      <c r="O982" s="150" t="n"/>
      <c r="P982" s="150" t="n"/>
      <c r="Q982" s="151" t="n"/>
      <c r="R982" s="150" t="n"/>
      <c r="S982" s="150" t="n"/>
      <c r="T982" s="150" t="n"/>
      <c r="U982" s="152" t="n"/>
      <c r="V982" s="150" t="n"/>
      <c r="W982" s="150" t="n"/>
      <c r="X982" s="150" t="n"/>
      <c r="Y982" s="150" t="n"/>
      <c r="Z982" s="150" t="n"/>
      <c r="AA982" s="150" t="n"/>
      <c r="AB982" s="150" t="n"/>
      <c r="AC982" s="150" t="n"/>
      <c r="AD982" s="150" t="n"/>
      <c r="AE982" s="150" t="n"/>
      <c r="AF982" s="150" t="n"/>
      <c r="AG982" s="147">
        <f>IF(OR(C982="",G982="",G982=0),"",IFERROR(INDEX(Lists!$K$2:$K$12,MATCH(C982,Lists!$I$2:$I$12,0)),"AUD"))</f>
        <v/>
      </c>
      <c r="AH982" s="147">
        <f>IF(OR(G982="",G982=0),"",IF(G982&lt;1,TEXT(G982*100,"0")&amp;IFERROR(INDEX(Lists!$U$2:$U$12,MATCH(C982,Lists!$I$2:$I$12,0)),"c"),IFERROR(INDEX(Lists!$L$2:$L$12,MATCH(C982,Lists!$I$2:$I$12,0)),"$")&amp;IF(G982=INT(G982),TEXT(G982,"0"),TEXT(G982,"0.00")))&amp;" "&amp;AG982)</f>
        <v/>
      </c>
      <c r="AI982" s="147">
        <f>IF(X982="","",X982*IFERROR(INDEX(Lists!$M$2:$M$12,MATCH(C982,Lists!$I$2:$I$12,0)),1)/Lists!$Q$2)</f>
        <v/>
      </c>
      <c r="AJ982" s="147">
        <f>IF(Y982="","",Y982*IFERROR(INDEX(Lists!$M$2:$M$12,MATCH(C982,Lists!$I$2:$I$12,0)),1)/Lists!$Q$2)</f>
        <v/>
      </c>
      <c r="AK982" s="105" t="n"/>
      <c r="AL982" s="105" t="n"/>
      <c r="AM982" s="105" t="n"/>
      <c r="AN982" s="105" t="n"/>
      <c r="AO982" s="106" t="n"/>
    </row>
    <row r="983" ht="18" customHeight="1" s="74">
      <c r="A983" s="147">
        <f>IF(OR(F983="",C983="",D983=""),"",IFERROR(INDEX(Lists!$J$2:$J$12,MATCH(C983,Lists!$I$2:$I$12,0)),"XX")&amp;"-"&amp;D983&amp;"-"&amp;TEXT(SUMPRODUCT(($C$2:C983=C983)*($D$2:D983=D983)),"0000"))</f>
        <v/>
      </c>
      <c r="B983" s="152" t="n"/>
      <c r="C983" s="152" t="n"/>
      <c r="D983" s="152" t="n"/>
      <c r="E983" s="150" t="n"/>
      <c r="F983" s="152" t="n"/>
      <c r="G983" s="152" t="n"/>
      <c r="H983" s="152" t="n"/>
      <c r="I983" s="152" t="n"/>
      <c r="J983" s="150" t="n"/>
      <c r="K983" s="150" t="n"/>
      <c r="L983" s="150" t="n"/>
      <c r="M983" s="152" t="n"/>
      <c r="N983" s="150" t="n"/>
      <c r="O983" s="150" t="n"/>
      <c r="P983" s="150" t="n"/>
      <c r="Q983" s="151" t="n"/>
      <c r="R983" s="150" t="n"/>
      <c r="S983" s="150" t="n"/>
      <c r="T983" s="150" t="n"/>
      <c r="U983" s="152" t="n"/>
      <c r="V983" s="150" t="n"/>
      <c r="W983" s="150" t="n"/>
      <c r="X983" s="150" t="n"/>
      <c r="Y983" s="150" t="n"/>
      <c r="Z983" s="150" t="n"/>
      <c r="AA983" s="150" t="n"/>
      <c r="AB983" s="150" t="n"/>
      <c r="AC983" s="150" t="n"/>
      <c r="AD983" s="150" t="n"/>
      <c r="AE983" s="150" t="n"/>
      <c r="AF983" s="150" t="n"/>
      <c r="AG983" s="147">
        <f>IF(OR(C983="",G983="",G983=0),"",IFERROR(INDEX(Lists!$K$2:$K$12,MATCH(C983,Lists!$I$2:$I$12,0)),"AUD"))</f>
        <v/>
      </c>
      <c r="AH983" s="147">
        <f>IF(OR(G983="",G983=0),"",IF(G983&lt;1,TEXT(G983*100,"0")&amp;IFERROR(INDEX(Lists!$U$2:$U$12,MATCH(C983,Lists!$I$2:$I$12,0)),"c"),IFERROR(INDEX(Lists!$L$2:$L$12,MATCH(C983,Lists!$I$2:$I$12,0)),"$")&amp;IF(G983=INT(G983),TEXT(G983,"0"),TEXT(G983,"0.00")))&amp;" "&amp;AG983)</f>
        <v/>
      </c>
      <c r="AI983" s="147">
        <f>IF(X983="","",X983*IFERROR(INDEX(Lists!$M$2:$M$12,MATCH(C983,Lists!$I$2:$I$12,0)),1)/Lists!$Q$2)</f>
        <v/>
      </c>
      <c r="AJ983" s="147">
        <f>IF(Y983="","",Y983*IFERROR(INDEX(Lists!$M$2:$M$12,MATCH(C983,Lists!$I$2:$I$12,0)),1)/Lists!$Q$2)</f>
        <v/>
      </c>
      <c r="AK983" s="105" t="n"/>
      <c r="AL983" s="105" t="n"/>
      <c r="AM983" s="105" t="n"/>
      <c r="AN983" s="105" t="n"/>
      <c r="AO983" s="106" t="n"/>
    </row>
    <row r="984" ht="18" customHeight="1" s="74">
      <c r="A984" s="147">
        <f>IF(OR(F984="",C984="",D984=""),"",IFERROR(INDEX(Lists!$J$2:$J$12,MATCH(C984,Lists!$I$2:$I$12,0)),"XX")&amp;"-"&amp;D984&amp;"-"&amp;TEXT(SUMPRODUCT(($C$2:C984=C984)*($D$2:D984=D984)),"0000"))</f>
        <v/>
      </c>
      <c r="B984" s="152" t="n"/>
      <c r="C984" s="152" t="n"/>
      <c r="D984" s="152" t="n"/>
      <c r="E984" s="150" t="n"/>
      <c r="F984" s="152" t="n"/>
      <c r="G984" s="152" t="n"/>
      <c r="H984" s="152" t="n"/>
      <c r="I984" s="152" t="n"/>
      <c r="J984" s="150" t="n"/>
      <c r="K984" s="150" t="n"/>
      <c r="L984" s="150" t="n"/>
      <c r="M984" s="152" t="n"/>
      <c r="N984" s="150" t="n"/>
      <c r="O984" s="150" t="n"/>
      <c r="P984" s="150" t="n"/>
      <c r="Q984" s="151" t="n"/>
      <c r="R984" s="150" t="n"/>
      <c r="S984" s="150" t="n"/>
      <c r="T984" s="150" t="n"/>
      <c r="U984" s="152" t="n"/>
      <c r="V984" s="150" t="n"/>
      <c r="W984" s="150" t="n"/>
      <c r="X984" s="150" t="n"/>
      <c r="Y984" s="150" t="n"/>
      <c r="Z984" s="150" t="n"/>
      <c r="AA984" s="150" t="n"/>
      <c r="AB984" s="150" t="n"/>
      <c r="AC984" s="150" t="n"/>
      <c r="AD984" s="150" t="n"/>
      <c r="AE984" s="150" t="n"/>
      <c r="AF984" s="150" t="n"/>
      <c r="AG984" s="147">
        <f>IF(OR(C984="",G984="",G984=0),"",IFERROR(INDEX(Lists!$K$2:$K$12,MATCH(C984,Lists!$I$2:$I$12,0)),"AUD"))</f>
        <v/>
      </c>
      <c r="AH984" s="147">
        <f>IF(OR(G984="",G984=0),"",IF(G984&lt;1,TEXT(G984*100,"0")&amp;IFERROR(INDEX(Lists!$U$2:$U$12,MATCH(C984,Lists!$I$2:$I$12,0)),"c"),IFERROR(INDEX(Lists!$L$2:$L$12,MATCH(C984,Lists!$I$2:$I$12,0)),"$")&amp;IF(G984=INT(G984),TEXT(G984,"0"),TEXT(G984,"0.00")))&amp;" "&amp;AG984)</f>
        <v/>
      </c>
      <c r="AI984" s="147">
        <f>IF(X984="","",X984*IFERROR(INDEX(Lists!$M$2:$M$12,MATCH(C984,Lists!$I$2:$I$12,0)),1)/Lists!$Q$2)</f>
        <v/>
      </c>
      <c r="AJ984" s="147">
        <f>IF(Y984="","",Y984*IFERROR(INDEX(Lists!$M$2:$M$12,MATCH(C984,Lists!$I$2:$I$12,0)),1)/Lists!$Q$2)</f>
        <v/>
      </c>
      <c r="AK984" s="105" t="n"/>
      <c r="AL984" s="105" t="n"/>
      <c r="AM984" s="105" t="n"/>
      <c r="AN984" s="105" t="n"/>
      <c r="AO984" s="106" t="n"/>
    </row>
    <row r="985" ht="18" customHeight="1" s="74">
      <c r="A985" s="147">
        <f>IF(OR(F985="",C985="",D985=""),"",IFERROR(INDEX(Lists!$J$2:$J$12,MATCH(C985,Lists!$I$2:$I$12,0)),"XX")&amp;"-"&amp;D985&amp;"-"&amp;TEXT(SUMPRODUCT(($C$2:C985=C985)*($D$2:D985=D985)),"0000"))</f>
        <v/>
      </c>
      <c r="B985" s="152" t="n"/>
      <c r="C985" s="152" t="n"/>
      <c r="D985" s="152" t="n"/>
      <c r="E985" s="150" t="n"/>
      <c r="F985" s="152" t="n"/>
      <c r="G985" s="152" t="n"/>
      <c r="H985" s="152" t="n"/>
      <c r="I985" s="152" t="n"/>
      <c r="J985" s="150" t="n"/>
      <c r="K985" s="150" t="n"/>
      <c r="L985" s="150" t="n"/>
      <c r="M985" s="152" t="n"/>
      <c r="N985" s="150" t="n"/>
      <c r="O985" s="150" t="n"/>
      <c r="P985" s="150" t="n"/>
      <c r="Q985" s="151" t="n"/>
      <c r="R985" s="150" t="n"/>
      <c r="S985" s="150" t="n"/>
      <c r="T985" s="150" t="n"/>
      <c r="U985" s="152" t="n"/>
      <c r="V985" s="150" t="n"/>
      <c r="W985" s="150" t="n"/>
      <c r="X985" s="150" t="n"/>
      <c r="Y985" s="150" t="n"/>
      <c r="Z985" s="150" t="n"/>
      <c r="AA985" s="150" t="n"/>
      <c r="AB985" s="150" t="n"/>
      <c r="AC985" s="150" t="n"/>
      <c r="AD985" s="150" t="n"/>
      <c r="AE985" s="150" t="n"/>
      <c r="AF985" s="150" t="n"/>
      <c r="AG985" s="147">
        <f>IF(OR(C985="",G985="",G985=0),"",IFERROR(INDEX(Lists!$K$2:$K$12,MATCH(C985,Lists!$I$2:$I$12,0)),"AUD"))</f>
        <v/>
      </c>
      <c r="AH985" s="147">
        <f>IF(OR(G985="",G985=0),"",IF(G985&lt;1,TEXT(G985*100,"0")&amp;IFERROR(INDEX(Lists!$U$2:$U$12,MATCH(C985,Lists!$I$2:$I$12,0)),"c"),IFERROR(INDEX(Lists!$L$2:$L$12,MATCH(C985,Lists!$I$2:$I$12,0)),"$")&amp;IF(G985=INT(G985),TEXT(G985,"0"),TEXT(G985,"0.00")))&amp;" "&amp;AG985)</f>
        <v/>
      </c>
      <c r="AI985" s="147">
        <f>IF(X985="","",X985*IFERROR(INDEX(Lists!$M$2:$M$12,MATCH(C985,Lists!$I$2:$I$12,0)),1)/Lists!$Q$2)</f>
        <v/>
      </c>
      <c r="AJ985" s="147">
        <f>IF(Y985="","",Y985*IFERROR(INDEX(Lists!$M$2:$M$12,MATCH(C985,Lists!$I$2:$I$12,0)),1)/Lists!$Q$2)</f>
        <v/>
      </c>
      <c r="AK985" s="105" t="n"/>
      <c r="AL985" s="105" t="n"/>
      <c r="AM985" s="105" t="n"/>
      <c r="AN985" s="105" t="n"/>
      <c r="AO985" s="106" t="n"/>
    </row>
    <row r="986" ht="18" customHeight="1" s="74">
      <c r="A986" s="147">
        <f>IF(OR(F986="",C986="",D986=""),"",IFERROR(INDEX(Lists!$J$2:$J$12,MATCH(C986,Lists!$I$2:$I$12,0)),"XX")&amp;"-"&amp;D986&amp;"-"&amp;TEXT(SUMPRODUCT(($C$2:C986=C986)*($D$2:D986=D986)),"0000"))</f>
        <v/>
      </c>
      <c r="B986" s="152" t="n"/>
      <c r="C986" s="152" t="n"/>
      <c r="D986" s="152" t="n"/>
      <c r="E986" s="150" t="n"/>
      <c r="F986" s="152" t="n"/>
      <c r="G986" s="152" t="n"/>
      <c r="H986" s="152" t="n"/>
      <c r="I986" s="152" t="n"/>
      <c r="J986" s="150" t="n"/>
      <c r="K986" s="150" t="n"/>
      <c r="L986" s="150" t="n"/>
      <c r="M986" s="152" t="n"/>
      <c r="N986" s="150" t="n"/>
      <c r="O986" s="150" t="n"/>
      <c r="P986" s="150" t="n"/>
      <c r="Q986" s="151" t="n"/>
      <c r="R986" s="150" t="n"/>
      <c r="S986" s="150" t="n"/>
      <c r="T986" s="150" t="n"/>
      <c r="U986" s="152" t="n"/>
      <c r="V986" s="150" t="n"/>
      <c r="W986" s="150" t="n"/>
      <c r="X986" s="150" t="n"/>
      <c r="Y986" s="150" t="n"/>
      <c r="Z986" s="150" t="n"/>
      <c r="AA986" s="150" t="n"/>
      <c r="AB986" s="150" t="n"/>
      <c r="AC986" s="150" t="n"/>
      <c r="AD986" s="150" t="n"/>
      <c r="AE986" s="150" t="n"/>
      <c r="AF986" s="150" t="n"/>
      <c r="AG986" s="147">
        <f>IF(OR(C986="",G986="",G986=0),"",IFERROR(INDEX(Lists!$K$2:$K$12,MATCH(C986,Lists!$I$2:$I$12,0)),"AUD"))</f>
        <v/>
      </c>
      <c r="AH986" s="147">
        <f>IF(OR(G986="",G986=0),"",IF(G986&lt;1,TEXT(G986*100,"0")&amp;IFERROR(INDEX(Lists!$U$2:$U$12,MATCH(C986,Lists!$I$2:$I$12,0)),"c"),IFERROR(INDEX(Lists!$L$2:$L$12,MATCH(C986,Lists!$I$2:$I$12,0)),"$")&amp;IF(G986=INT(G986),TEXT(G986,"0"),TEXT(G986,"0.00")))&amp;" "&amp;AG986)</f>
        <v/>
      </c>
      <c r="AI986" s="147">
        <f>IF(X986="","",X986*IFERROR(INDEX(Lists!$M$2:$M$12,MATCH(C986,Lists!$I$2:$I$12,0)),1)/Lists!$Q$2)</f>
        <v/>
      </c>
      <c r="AJ986" s="147">
        <f>IF(Y986="","",Y986*IFERROR(INDEX(Lists!$M$2:$M$12,MATCH(C986,Lists!$I$2:$I$12,0)),1)/Lists!$Q$2)</f>
        <v/>
      </c>
      <c r="AK986" s="105" t="n"/>
      <c r="AL986" s="105" t="n"/>
      <c r="AM986" s="105" t="n"/>
      <c r="AN986" s="105" t="n"/>
      <c r="AO986" s="106" t="n"/>
    </row>
    <row r="987" ht="18" customHeight="1" s="74">
      <c r="A987" s="147">
        <f>IF(OR(F987="",C987="",D987=""),"",IFERROR(INDEX(Lists!$J$2:$J$12,MATCH(C987,Lists!$I$2:$I$12,0)),"XX")&amp;"-"&amp;D987&amp;"-"&amp;TEXT(SUMPRODUCT(($C$2:C987=C987)*($D$2:D987=D987)),"0000"))</f>
        <v/>
      </c>
      <c r="B987" s="152" t="n"/>
      <c r="C987" s="152" t="n"/>
      <c r="D987" s="152" t="n"/>
      <c r="E987" s="150" t="n"/>
      <c r="F987" s="152" t="n"/>
      <c r="G987" s="152" t="n"/>
      <c r="H987" s="152" t="n"/>
      <c r="I987" s="152" t="n"/>
      <c r="J987" s="150" t="n"/>
      <c r="K987" s="150" t="n"/>
      <c r="L987" s="150" t="n"/>
      <c r="M987" s="152" t="n"/>
      <c r="N987" s="150" t="n"/>
      <c r="O987" s="150" t="n"/>
      <c r="P987" s="150" t="n"/>
      <c r="Q987" s="151" t="n"/>
      <c r="R987" s="150" t="n"/>
      <c r="S987" s="150" t="n"/>
      <c r="T987" s="150" t="n"/>
      <c r="U987" s="152" t="n"/>
      <c r="V987" s="150" t="n"/>
      <c r="W987" s="150" t="n"/>
      <c r="X987" s="150" t="n"/>
      <c r="Y987" s="150" t="n"/>
      <c r="Z987" s="150" t="n"/>
      <c r="AA987" s="150" t="n"/>
      <c r="AB987" s="150" t="n"/>
      <c r="AC987" s="150" t="n"/>
      <c r="AD987" s="150" t="n"/>
      <c r="AE987" s="150" t="n"/>
      <c r="AF987" s="150" t="n"/>
      <c r="AG987" s="147">
        <f>IF(OR(C987="",G987="",G987=0),"",IFERROR(INDEX(Lists!$K$2:$K$12,MATCH(C987,Lists!$I$2:$I$12,0)),"AUD"))</f>
        <v/>
      </c>
      <c r="AH987" s="147">
        <f>IF(OR(G987="",G987=0),"",IF(G987&lt;1,TEXT(G987*100,"0")&amp;IFERROR(INDEX(Lists!$U$2:$U$12,MATCH(C987,Lists!$I$2:$I$12,0)),"c"),IFERROR(INDEX(Lists!$L$2:$L$12,MATCH(C987,Lists!$I$2:$I$12,0)),"$")&amp;IF(G987=INT(G987),TEXT(G987,"0"),TEXT(G987,"0.00")))&amp;" "&amp;AG987)</f>
        <v/>
      </c>
      <c r="AI987" s="147">
        <f>IF(X987="","",X987*IFERROR(INDEX(Lists!$M$2:$M$12,MATCH(C987,Lists!$I$2:$I$12,0)),1)/Lists!$Q$2)</f>
        <v/>
      </c>
      <c r="AJ987" s="147">
        <f>IF(Y987="","",Y987*IFERROR(INDEX(Lists!$M$2:$M$12,MATCH(C987,Lists!$I$2:$I$12,0)),1)/Lists!$Q$2)</f>
        <v/>
      </c>
      <c r="AK987" s="105" t="n"/>
      <c r="AL987" s="105" t="n"/>
      <c r="AM987" s="105" t="n"/>
      <c r="AN987" s="105" t="n"/>
      <c r="AO987" s="106" t="n"/>
    </row>
    <row r="988" ht="18" customHeight="1" s="74">
      <c r="A988" s="147">
        <f>IF(OR(F988="",C988="",D988=""),"",IFERROR(INDEX(Lists!$J$2:$J$12,MATCH(C988,Lists!$I$2:$I$12,0)),"XX")&amp;"-"&amp;D988&amp;"-"&amp;TEXT(SUMPRODUCT(($C$2:C988=C988)*($D$2:D988=D988)),"0000"))</f>
        <v/>
      </c>
      <c r="B988" s="152" t="n"/>
      <c r="C988" s="152" t="n"/>
      <c r="D988" s="152" t="n"/>
      <c r="E988" s="150" t="n"/>
      <c r="F988" s="152" t="n"/>
      <c r="G988" s="152" t="n"/>
      <c r="H988" s="152" t="n"/>
      <c r="I988" s="152" t="n"/>
      <c r="J988" s="150" t="n"/>
      <c r="K988" s="150" t="n"/>
      <c r="L988" s="150" t="n"/>
      <c r="M988" s="152" t="n"/>
      <c r="N988" s="150" t="n"/>
      <c r="O988" s="150" t="n"/>
      <c r="P988" s="150" t="n"/>
      <c r="Q988" s="151" t="n"/>
      <c r="R988" s="150" t="n"/>
      <c r="S988" s="150" t="n"/>
      <c r="T988" s="150" t="n"/>
      <c r="U988" s="152" t="n"/>
      <c r="V988" s="150" t="n"/>
      <c r="W988" s="150" t="n"/>
      <c r="X988" s="150" t="n"/>
      <c r="Y988" s="150" t="n"/>
      <c r="Z988" s="150" t="n"/>
      <c r="AA988" s="150" t="n"/>
      <c r="AB988" s="150" t="n"/>
      <c r="AC988" s="150" t="n"/>
      <c r="AD988" s="150" t="n"/>
      <c r="AE988" s="150" t="n"/>
      <c r="AF988" s="150" t="n"/>
      <c r="AG988" s="147">
        <f>IF(OR(C988="",G988="",G988=0),"",IFERROR(INDEX(Lists!$K$2:$K$12,MATCH(C988,Lists!$I$2:$I$12,0)),"AUD"))</f>
        <v/>
      </c>
      <c r="AH988" s="147">
        <f>IF(OR(G988="",G988=0),"",IF(G988&lt;1,TEXT(G988*100,"0")&amp;IFERROR(INDEX(Lists!$U$2:$U$12,MATCH(C988,Lists!$I$2:$I$12,0)),"c"),IFERROR(INDEX(Lists!$L$2:$L$12,MATCH(C988,Lists!$I$2:$I$12,0)),"$")&amp;IF(G988=INT(G988),TEXT(G988,"0"),TEXT(G988,"0.00")))&amp;" "&amp;AG988)</f>
        <v/>
      </c>
      <c r="AI988" s="147">
        <f>IF(X988="","",X988*IFERROR(INDEX(Lists!$M$2:$M$12,MATCH(C988,Lists!$I$2:$I$12,0)),1)/Lists!$Q$2)</f>
        <v/>
      </c>
      <c r="AJ988" s="147">
        <f>IF(Y988="","",Y988*IFERROR(INDEX(Lists!$M$2:$M$12,MATCH(C988,Lists!$I$2:$I$12,0)),1)/Lists!$Q$2)</f>
        <v/>
      </c>
      <c r="AK988" s="105" t="n"/>
      <c r="AL988" s="105" t="n"/>
      <c r="AM988" s="105" t="n"/>
      <c r="AN988" s="105" t="n"/>
      <c r="AO988" s="106" t="n"/>
    </row>
    <row r="989" ht="18" customHeight="1" s="74">
      <c r="A989" s="147">
        <f>IF(OR(F989="",C989="",D989=""),"",IFERROR(INDEX(Lists!$J$2:$J$12,MATCH(C989,Lists!$I$2:$I$12,0)),"XX")&amp;"-"&amp;D989&amp;"-"&amp;TEXT(SUMPRODUCT(($C$2:C989=C989)*($D$2:D989=D989)),"0000"))</f>
        <v/>
      </c>
      <c r="B989" s="152" t="n"/>
      <c r="C989" s="152" t="n"/>
      <c r="D989" s="152" t="n"/>
      <c r="E989" s="150" t="n"/>
      <c r="F989" s="152" t="n"/>
      <c r="G989" s="152" t="n"/>
      <c r="H989" s="152" t="n"/>
      <c r="I989" s="152" t="n"/>
      <c r="J989" s="150" t="n"/>
      <c r="K989" s="150" t="n"/>
      <c r="L989" s="150" t="n"/>
      <c r="M989" s="152" t="n"/>
      <c r="N989" s="150" t="n"/>
      <c r="O989" s="150" t="n"/>
      <c r="P989" s="150" t="n"/>
      <c r="Q989" s="151" t="n"/>
      <c r="R989" s="150" t="n"/>
      <c r="S989" s="150" t="n"/>
      <c r="T989" s="150" t="n"/>
      <c r="U989" s="152" t="n"/>
      <c r="V989" s="150" t="n"/>
      <c r="W989" s="150" t="n"/>
      <c r="X989" s="150" t="n"/>
      <c r="Y989" s="150" t="n"/>
      <c r="Z989" s="150" t="n"/>
      <c r="AA989" s="150" t="n"/>
      <c r="AB989" s="150" t="n"/>
      <c r="AC989" s="150" t="n"/>
      <c r="AD989" s="150" t="n"/>
      <c r="AE989" s="150" t="n"/>
      <c r="AF989" s="150" t="n"/>
      <c r="AG989" s="147">
        <f>IF(OR(C989="",G989="",G989=0),"",IFERROR(INDEX(Lists!$K$2:$K$12,MATCH(C989,Lists!$I$2:$I$12,0)),"AUD"))</f>
        <v/>
      </c>
      <c r="AH989" s="147">
        <f>IF(OR(G989="",G989=0),"",IF(G989&lt;1,TEXT(G989*100,"0")&amp;IFERROR(INDEX(Lists!$U$2:$U$12,MATCH(C989,Lists!$I$2:$I$12,0)),"c"),IFERROR(INDEX(Lists!$L$2:$L$12,MATCH(C989,Lists!$I$2:$I$12,0)),"$")&amp;IF(G989=INT(G989),TEXT(G989,"0"),TEXT(G989,"0.00")))&amp;" "&amp;AG989)</f>
        <v/>
      </c>
      <c r="AI989" s="147">
        <f>IF(X989="","",X989*IFERROR(INDEX(Lists!$M$2:$M$12,MATCH(C989,Lists!$I$2:$I$12,0)),1)/Lists!$Q$2)</f>
        <v/>
      </c>
      <c r="AJ989" s="147">
        <f>IF(Y989="","",Y989*IFERROR(INDEX(Lists!$M$2:$M$12,MATCH(C989,Lists!$I$2:$I$12,0)),1)/Lists!$Q$2)</f>
        <v/>
      </c>
      <c r="AK989" s="105" t="n"/>
      <c r="AL989" s="105" t="n"/>
      <c r="AM989" s="105" t="n"/>
      <c r="AN989" s="105" t="n"/>
      <c r="AO989" s="106" t="n"/>
    </row>
    <row r="990" ht="18" customHeight="1" s="74">
      <c r="A990" s="147">
        <f>IF(OR(F990="",C990="",D990=""),"",IFERROR(INDEX(Lists!$J$2:$J$12,MATCH(C990,Lists!$I$2:$I$12,0)),"XX")&amp;"-"&amp;D990&amp;"-"&amp;TEXT(SUMPRODUCT(($C$2:C990=C990)*($D$2:D990=D990)),"0000"))</f>
        <v/>
      </c>
      <c r="B990" s="152" t="n"/>
      <c r="C990" s="152" t="n"/>
      <c r="D990" s="152" t="n"/>
      <c r="E990" s="150" t="n"/>
      <c r="F990" s="152" t="n"/>
      <c r="G990" s="152" t="n"/>
      <c r="H990" s="152" t="n"/>
      <c r="I990" s="152" t="n"/>
      <c r="J990" s="150" t="n"/>
      <c r="K990" s="150" t="n"/>
      <c r="L990" s="150" t="n"/>
      <c r="M990" s="152" t="n"/>
      <c r="N990" s="150" t="n"/>
      <c r="O990" s="150" t="n"/>
      <c r="P990" s="150" t="n"/>
      <c r="Q990" s="151" t="n"/>
      <c r="R990" s="150" t="n"/>
      <c r="S990" s="150" t="n"/>
      <c r="T990" s="150" t="n"/>
      <c r="U990" s="152" t="n"/>
      <c r="V990" s="150" t="n"/>
      <c r="W990" s="150" t="n"/>
      <c r="X990" s="150" t="n"/>
      <c r="Y990" s="150" t="n"/>
      <c r="Z990" s="150" t="n"/>
      <c r="AA990" s="150" t="n"/>
      <c r="AB990" s="150" t="n"/>
      <c r="AC990" s="150" t="n"/>
      <c r="AD990" s="150" t="n"/>
      <c r="AE990" s="150" t="n"/>
      <c r="AF990" s="150" t="n"/>
      <c r="AG990" s="147">
        <f>IF(OR(C990="",G990="",G990=0),"",IFERROR(INDEX(Lists!$K$2:$K$12,MATCH(C990,Lists!$I$2:$I$12,0)),"AUD"))</f>
        <v/>
      </c>
      <c r="AH990" s="147">
        <f>IF(OR(G990="",G990=0),"",IF(G990&lt;1,TEXT(G990*100,"0")&amp;IFERROR(INDEX(Lists!$U$2:$U$12,MATCH(C990,Lists!$I$2:$I$12,0)),"c"),IFERROR(INDEX(Lists!$L$2:$L$12,MATCH(C990,Lists!$I$2:$I$12,0)),"$")&amp;IF(G990=INT(G990),TEXT(G990,"0"),TEXT(G990,"0.00")))&amp;" "&amp;AG990)</f>
        <v/>
      </c>
      <c r="AI990" s="147">
        <f>IF(X990="","",X990*IFERROR(INDEX(Lists!$M$2:$M$12,MATCH(C990,Lists!$I$2:$I$12,0)),1)/Lists!$Q$2)</f>
        <v/>
      </c>
      <c r="AJ990" s="147">
        <f>IF(Y990="","",Y990*IFERROR(INDEX(Lists!$M$2:$M$12,MATCH(C990,Lists!$I$2:$I$12,0)),1)/Lists!$Q$2)</f>
        <v/>
      </c>
      <c r="AK990" s="105" t="n"/>
      <c r="AL990" s="105" t="n"/>
      <c r="AM990" s="105" t="n"/>
      <c r="AN990" s="105" t="n"/>
      <c r="AO990" s="106" t="n"/>
    </row>
    <row r="991" ht="18" customHeight="1" s="74">
      <c r="A991" s="147">
        <f>IF(OR(F991="",C991="",D991=""),"",IFERROR(INDEX(Lists!$J$2:$J$12,MATCH(C991,Lists!$I$2:$I$12,0)),"XX")&amp;"-"&amp;D991&amp;"-"&amp;TEXT(SUMPRODUCT(($C$2:C991=C991)*($D$2:D991=D991)),"0000"))</f>
        <v/>
      </c>
      <c r="B991" s="152" t="n"/>
      <c r="C991" s="152" t="n"/>
      <c r="D991" s="152" t="n"/>
      <c r="E991" s="150" t="n"/>
      <c r="F991" s="152" t="n"/>
      <c r="G991" s="152" t="n"/>
      <c r="H991" s="152" t="n"/>
      <c r="I991" s="152" t="n"/>
      <c r="J991" s="150" t="n"/>
      <c r="K991" s="150" t="n"/>
      <c r="L991" s="150" t="n"/>
      <c r="M991" s="152" t="n"/>
      <c r="N991" s="150" t="n"/>
      <c r="O991" s="150" t="n"/>
      <c r="P991" s="150" t="n"/>
      <c r="Q991" s="151" t="n"/>
      <c r="R991" s="150" t="n"/>
      <c r="S991" s="150" t="n"/>
      <c r="T991" s="150" t="n"/>
      <c r="U991" s="152" t="n"/>
      <c r="V991" s="150" t="n"/>
      <c r="W991" s="150" t="n"/>
      <c r="X991" s="150" t="n"/>
      <c r="Y991" s="150" t="n"/>
      <c r="Z991" s="150" t="n"/>
      <c r="AA991" s="150" t="n"/>
      <c r="AB991" s="150" t="n"/>
      <c r="AC991" s="150" t="n"/>
      <c r="AD991" s="150" t="n"/>
      <c r="AE991" s="150" t="n"/>
      <c r="AF991" s="150" t="n"/>
      <c r="AG991" s="147">
        <f>IF(OR(C991="",G991="",G991=0),"",IFERROR(INDEX(Lists!$K$2:$K$12,MATCH(C991,Lists!$I$2:$I$12,0)),"AUD"))</f>
        <v/>
      </c>
      <c r="AH991" s="147">
        <f>IF(OR(G991="",G991=0),"",IF(G991&lt;1,TEXT(G991*100,"0")&amp;IFERROR(INDEX(Lists!$U$2:$U$12,MATCH(C991,Lists!$I$2:$I$12,0)),"c"),IFERROR(INDEX(Lists!$L$2:$L$12,MATCH(C991,Lists!$I$2:$I$12,0)),"$")&amp;IF(G991=INT(G991),TEXT(G991,"0"),TEXT(G991,"0.00")))&amp;" "&amp;AG991)</f>
        <v/>
      </c>
      <c r="AI991" s="147">
        <f>IF(X991="","",X991*IFERROR(INDEX(Lists!$M$2:$M$12,MATCH(C991,Lists!$I$2:$I$12,0)),1)/Lists!$Q$2)</f>
        <v/>
      </c>
      <c r="AJ991" s="147">
        <f>IF(Y991="","",Y991*IFERROR(INDEX(Lists!$M$2:$M$12,MATCH(C991,Lists!$I$2:$I$12,0)),1)/Lists!$Q$2)</f>
        <v/>
      </c>
      <c r="AK991" s="105" t="n"/>
      <c r="AL991" s="105" t="n"/>
      <c r="AM991" s="105" t="n"/>
      <c r="AN991" s="105" t="n"/>
      <c r="AO991" s="106" t="n"/>
    </row>
    <row r="992" ht="18" customHeight="1" s="74">
      <c r="A992" s="147">
        <f>IF(OR(F992="",C992="",D992=""),"",IFERROR(INDEX(Lists!$J$2:$J$12,MATCH(C992,Lists!$I$2:$I$12,0)),"XX")&amp;"-"&amp;D992&amp;"-"&amp;TEXT(SUMPRODUCT(($C$2:C992=C992)*($D$2:D992=D992)),"0000"))</f>
        <v/>
      </c>
      <c r="B992" s="152" t="n"/>
      <c r="C992" s="152" t="n"/>
      <c r="D992" s="152" t="n"/>
      <c r="E992" s="150" t="n"/>
      <c r="F992" s="152" t="n"/>
      <c r="G992" s="152" t="n"/>
      <c r="H992" s="152" t="n"/>
      <c r="I992" s="152" t="n"/>
      <c r="J992" s="150" t="n"/>
      <c r="K992" s="150" t="n"/>
      <c r="L992" s="150" t="n"/>
      <c r="M992" s="152" t="n"/>
      <c r="N992" s="150" t="n"/>
      <c r="O992" s="150" t="n"/>
      <c r="P992" s="150" t="n"/>
      <c r="Q992" s="151" t="n"/>
      <c r="R992" s="150" t="n"/>
      <c r="S992" s="150" t="n"/>
      <c r="T992" s="150" t="n"/>
      <c r="U992" s="152" t="n"/>
      <c r="V992" s="150" t="n"/>
      <c r="W992" s="150" t="n"/>
      <c r="X992" s="150" t="n"/>
      <c r="Y992" s="150" t="n"/>
      <c r="Z992" s="150" t="n"/>
      <c r="AA992" s="150" t="n"/>
      <c r="AB992" s="150" t="n"/>
      <c r="AC992" s="150" t="n"/>
      <c r="AD992" s="150" t="n"/>
      <c r="AE992" s="150" t="n"/>
      <c r="AF992" s="150" t="n"/>
      <c r="AG992" s="147">
        <f>IF(OR(C992="",G992="",G992=0),"",IFERROR(INDEX(Lists!$K$2:$K$12,MATCH(C992,Lists!$I$2:$I$12,0)),"AUD"))</f>
        <v/>
      </c>
      <c r="AH992" s="147">
        <f>IF(OR(G992="",G992=0),"",IF(G992&lt;1,TEXT(G992*100,"0")&amp;IFERROR(INDEX(Lists!$U$2:$U$12,MATCH(C992,Lists!$I$2:$I$12,0)),"c"),IFERROR(INDEX(Lists!$L$2:$L$12,MATCH(C992,Lists!$I$2:$I$12,0)),"$")&amp;IF(G992=INT(G992),TEXT(G992,"0"),TEXT(G992,"0.00")))&amp;" "&amp;AG992)</f>
        <v/>
      </c>
      <c r="AI992" s="147">
        <f>IF(X992="","",X992*IFERROR(INDEX(Lists!$M$2:$M$12,MATCH(C992,Lists!$I$2:$I$12,0)),1)/Lists!$Q$2)</f>
        <v/>
      </c>
      <c r="AJ992" s="147">
        <f>IF(Y992="","",Y992*IFERROR(INDEX(Lists!$M$2:$M$12,MATCH(C992,Lists!$I$2:$I$12,0)),1)/Lists!$Q$2)</f>
        <v/>
      </c>
      <c r="AK992" s="105" t="n"/>
      <c r="AL992" s="105" t="n"/>
      <c r="AM992" s="105" t="n"/>
      <c r="AN992" s="105" t="n"/>
      <c r="AO992" s="106" t="n"/>
    </row>
    <row r="993" ht="18" customHeight="1" s="74">
      <c r="A993" s="147">
        <f>IF(OR(F993="",C993="",D993=""),"",IFERROR(INDEX(Lists!$J$2:$J$12,MATCH(C993,Lists!$I$2:$I$12,0)),"XX")&amp;"-"&amp;D993&amp;"-"&amp;TEXT(SUMPRODUCT(($C$2:C993=C993)*($D$2:D993=D993)),"0000"))</f>
        <v/>
      </c>
      <c r="B993" s="152" t="n"/>
      <c r="C993" s="152" t="n"/>
      <c r="D993" s="152" t="n"/>
      <c r="E993" s="150" t="n"/>
      <c r="F993" s="152" t="n"/>
      <c r="G993" s="152" t="n"/>
      <c r="H993" s="152" t="n"/>
      <c r="I993" s="152" t="n"/>
      <c r="J993" s="150" t="n"/>
      <c r="K993" s="150" t="n"/>
      <c r="L993" s="150" t="n"/>
      <c r="M993" s="152" t="n"/>
      <c r="N993" s="150" t="n"/>
      <c r="O993" s="150" t="n"/>
      <c r="P993" s="150" t="n"/>
      <c r="Q993" s="151" t="n"/>
      <c r="R993" s="150" t="n"/>
      <c r="S993" s="150" t="n"/>
      <c r="T993" s="150" t="n"/>
      <c r="U993" s="152" t="n"/>
      <c r="V993" s="150" t="n"/>
      <c r="W993" s="150" t="n"/>
      <c r="X993" s="150" t="n"/>
      <c r="Y993" s="150" t="n"/>
      <c r="Z993" s="150" t="n"/>
      <c r="AA993" s="150" t="n"/>
      <c r="AB993" s="150" t="n"/>
      <c r="AC993" s="150" t="n"/>
      <c r="AD993" s="150" t="n"/>
      <c r="AE993" s="150" t="n"/>
      <c r="AF993" s="150" t="n"/>
      <c r="AG993" s="147">
        <f>IF(OR(C993="",G993="",G993=0),"",IFERROR(INDEX(Lists!$K$2:$K$12,MATCH(C993,Lists!$I$2:$I$12,0)),"AUD"))</f>
        <v/>
      </c>
      <c r="AH993" s="147">
        <f>IF(OR(G993="",G993=0),"",IF(G993&lt;1,TEXT(G993*100,"0")&amp;IFERROR(INDEX(Lists!$U$2:$U$12,MATCH(C993,Lists!$I$2:$I$12,0)),"c"),IFERROR(INDEX(Lists!$L$2:$L$12,MATCH(C993,Lists!$I$2:$I$12,0)),"$")&amp;IF(G993=INT(G993),TEXT(G993,"0"),TEXT(G993,"0.00")))&amp;" "&amp;AG993)</f>
        <v/>
      </c>
      <c r="AI993" s="147">
        <f>IF(X993="","",X993*IFERROR(INDEX(Lists!$M$2:$M$12,MATCH(C993,Lists!$I$2:$I$12,0)),1)/Lists!$Q$2)</f>
        <v/>
      </c>
      <c r="AJ993" s="147">
        <f>IF(Y993="","",Y993*IFERROR(INDEX(Lists!$M$2:$M$12,MATCH(C993,Lists!$I$2:$I$12,0)),1)/Lists!$Q$2)</f>
        <v/>
      </c>
      <c r="AK993" s="105" t="n"/>
      <c r="AL993" s="105" t="n"/>
      <c r="AM993" s="105" t="n"/>
      <c r="AN993" s="105" t="n"/>
      <c r="AO993" s="106" t="n"/>
    </row>
    <row r="994" ht="18" customHeight="1" s="74">
      <c r="A994" s="147">
        <f>IF(OR(F994="",C994="",D994=""),"",IFERROR(INDEX(Lists!$J$2:$J$12,MATCH(C994,Lists!$I$2:$I$12,0)),"XX")&amp;"-"&amp;D994&amp;"-"&amp;TEXT(SUMPRODUCT(($C$2:C994=C994)*($D$2:D994=D994)),"0000"))</f>
        <v/>
      </c>
      <c r="B994" s="152" t="n"/>
      <c r="C994" s="152" t="n"/>
      <c r="D994" s="152" t="n"/>
      <c r="E994" s="150" t="n"/>
      <c r="F994" s="152" t="n"/>
      <c r="G994" s="152" t="n"/>
      <c r="H994" s="152" t="n"/>
      <c r="I994" s="152" t="n"/>
      <c r="J994" s="150" t="n"/>
      <c r="K994" s="150" t="n"/>
      <c r="L994" s="150" t="n"/>
      <c r="M994" s="152" t="n"/>
      <c r="N994" s="150" t="n"/>
      <c r="O994" s="150" t="n"/>
      <c r="P994" s="150" t="n"/>
      <c r="Q994" s="151" t="n"/>
      <c r="R994" s="150" t="n"/>
      <c r="S994" s="150" t="n"/>
      <c r="T994" s="150" t="n"/>
      <c r="U994" s="152" t="n"/>
      <c r="V994" s="150" t="n"/>
      <c r="W994" s="150" t="n"/>
      <c r="X994" s="150" t="n"/>
      <c r="Y994" s="150" t="n"/>
      <c r="Z994" s="150" t="n"/>
      <c r="AA994" s="150" t="n"/>
      <c r="AB994" s="150" t="n"/>
      <c r="AC994" s="150" t="n"/>
      <c r="AD994" s="150" t="n"/>
      <c r="AE994" s="150" t="n"/>
      <c r="AF994" s="150" t="n"/>
      <c r="AG994" s="147">
        <f>IF(OR(C994="",G994="",G994=0),"",IFERROR(INDEX(Lists!$K$2:$K$12,MATCH(C994,Lists!$I$2:$I$12,0)),"AUD"))</f>
        <v/>
      </c>
      <c r="AH994" s="147">
        <f>IF(OR(G994="",G994=0),"",IF(G994&lt;1,TEXT(G994*100,"0")&amp;IFERROR(INDEX(Lists!$U$2:$U$12,MATCH(C994,Lists!$I$2:$I$12,0)),"c"),IFERROR(INDEX(Lists!$L$2:$L$12,MATCH(C994,Lists!$I$2:$I$12,0)),"$")&amp;IF(G994=INT(G994),TEXT(G994,"0"),TEXT(G994,"0.00")))&amp;" "&amp;AG994)</f>
        <v/>
      </c>
      <c r="AI994" s="147">
        <f>IF(X994="","",X994*IFERROR(INDEX(Lists!$M$2:$M$12,MATCH(C994,Lists!$I$2:$I$12,0)),1)/Lists!$Q$2)</f>
        <v/>
      </c>
      <c r="AJ994" s="147">
        <f>IF(Y994="","",Y994*IFERROR(INDEX(Lists!$M$2:$M$12,MATCH(C994,Lists!$I$2:$I$12,0)),1)/Lists!$Q$2)</f>
        <v/>
      </c>
      <c r="AK994" s="105" t="n"/>
      <c r="AL994" s="105" t="n"/>
      <c r="AM994" s="105" t="n"/>
      <c r="AN994" s="105" t="n"/>
      <c r="AO994" s="106" t="n"/>
    </row>
    <row r="995" ht="18" customHeight="1" s="74">
      <c r="A995" s="147">
        <f>IF(OR(F995="",C995="",D995=""),"",IFERROR(INDEX(Lists!$J$2:$J$12,MATCH(C995,Lists!$I$2:$I$12,0)),"XX")&amp;"-"&amp;D995&amp;"-"&amp;TEXT(SUMPRODUCT(($C$2:C995=C995)*($D$2:D995=D995)),"0000"))</f>
        <v/>
      </c>
      <c r="B995" s="152" t="n"/>
      <c r="C995" s="152" t="n"/>
      <c r="D995" s="152" t="n"/>
      <c r="E995" s="150" t="n"/>
      <c r="F995" s="152" t="n"/>
      <c r="G995" s="152" t="n"/>
      <c r="H995" s="152" t="n"/>
      <c r="I995" s="152" t="n"/>
      <c r="J995" s="150" t="n"/>
      <c r="K995" s="150" t="n"/>
      <c r="L995" s="150" t="n"/>
      <c r="M995" s="152" t="n"/>
      <c r="N995" s="150" t="n"/>
      <c r="O995" s="150" t="n"/>
      <c r="P995" s="150" t="n"/>
      <c r="Q995" s="151" t="n"/>
      <c r="R995" s="150" t="n"/>
      <c r="S995" s="150" t="n"/>
      <c r="T995" s="150" t="n"/>
      <c r="U995" s="152" t="n"/>
      <c r="V995" s="150" t="n"/>
      <c r="W995" s="150" t="n"/>
      <c r="X995" s="150" t="n"/>
      <c r="Y995" s="150" t="n"/>
      <c r="Z995" s="150" t="n"/>
      <c r="AA995" s="150" t="n"/>
      <c r="AB995" s="150" t="n"/>
      <c r="AC995" s="150" t="n"/>
      <c r="AD995" s="150" t="n"/>
      <c r="AE995" s="150" t="n"/>
      <c r="AF995" s="150" t="n"/>
      <c r="AG995" s="147">
        <f>IF(OR(C995="",G995="",G995=0),"",IFERROR(INDEX(Lists!$K$2:$K$12,MATCH(C995,Lists!$I$2:$I$12,0)),"AUD"))</f>
        <v/>
      </c>
      <c r="AH995" s="147">
        <f>IF(OR(G995="",G995=0),"",IF(G995&lt;1,TEXT(G995*100,"0")&amp;IFERROR(INDEX(Lists!$U$2:$U$12,MATCH(C995,Lists!$I$2:$I$12,0)),"c"),IFERROR(INDEX(Lists!$L$2:$L$12,MATCH(C995,Lists!$I$2:$I$12,0)),"$")&amp;IF(G995=INT(G995),TEXT(G995,"0"),TEXT(G995,"0.00")))&amp;" "&amp;AG995)</f>
        <v/>
      </c>
      <c r="AI995" s="147">
        <f>IF(X995="","",X995*IFERROR(INDEX(Lists!$M$2:$M$12,MATCH(C995,Lists!$I$2:$I$12,0)),1)/Lists!$Q$2)</f>
        <v/>
      </c>
      <c r="AJ995" s="147">
        <f>IF(Y995="","",Y995*IFERROR(INDEX(Lists!$M$2:$M$12,MATCH(C995,Lists!$I$2:$I$12,0)),1)/Lists!$Q$2)</f>
        <v/>
      </c>
      <c r="AK995" s="105" t="n"/>
      <c r="AL995" s="105" t="n"/>
      <c r="AM995" s="105" t="n"/>
      <c r="AN995" s="105" t="n"/>
      <c r="AO995" s="106" t="n"/>
    </row>
    <row r="996" ht="18" customHeight="1" s="74">
      <c r="A996" s="147">
        <f>IF(OR(F996="",C996="",D996=""),"",IFERROR(INDEX(Lists!$J$2:$J$12,MATCH(C996,Lists!$I$2:$I$12,0)),"XX")&amp;"-"&amp;D996&amp;"-"&amp;TEXT(SUMPRODUCT(($C$2:C996=C996)*($D$2:D996=D996)),"0000"))</f>
        <v/>
      </c>
      <c r="B996" s="152" t="n"/>
      <c r="C996" s="152" t="n"/>
      <c r="D996" s="152" t="n"/>
      <c r="E996" s="150" t="n"/>
      <c r="F996" s="152" t="n"/>
      <c r="G996" s="152" t="n"/>
      <c r="H996" s="152" t="n"/>
      <c r="I996" s="152" t="n"/>
      <c r="J996" s="150" t="n"/>
      <c r="K996" s="150" t="n"/>
      <c r="L996" s="150" t="n"/>
      <c r="M996" s="152" t="n"/>
      <c r="N996" s="150" t="n"/>
      <c r="O996" s="150" t="n"/>
      <c r="P996" s="150" t="n"/>
      <c r="Q996" s="151" t="n"/>
      <c r="R996" s="150" t="n"/>
      <c r="S996" s="150" t="n"/>
      <c r="T996" s="150" t="n"/>
      <c r="U996" s="152" t="n"/>
      <c r="V996" s="150" t="n"/>
      <c r="W996" s="150" t="n"/>
      <c r="X996" s="150" t="n"/>
      <c r="Y996" s="150" t="n"/>
      <c r="Z996" s="150" t="n"/>
      <c r="AA996" s="150" t="n"/>
      <c r="AB996" s="150" t="n"/>
      <c r="AC996" s="150" t="n"/>
      <c r="AD996" s="150" t="n"/>
      <c r="AE996" s="150" t="n"/>
      <c r="AF996" s="150" t="n"/>
      <c r="AG996" s="147">
        <f>IF(OR(C996="",G996="",G996=0),"",IFERROR(INDEX(Lists!$K$2:$K$12,MATCH(C996,Lists!$I$2:$I$12,0)),"AUD"))</f>
        <v/>
      </c>
      <c r="AH996" s="147">
        <f>IF(OR(G996="",G996=0),"",IF(G996&lt;1,TEXT(G996*100,"0")&amp;IFERROR(INDEX(Lists!$U$2:$U$12,MATCH(C996,Lists!$I$2:$I$12,0)),"c"),IFERROR(INDEX(Lists!$L$2:$L$12,MATCH(C996,Lists!$I$2:$I$12,0)),"$")&amp;IF(G996=INT(G996),TEXT(G996,"0"),TEXT(G996,"0.00")))&amp;" "&amp;AG996)</f>
        <v/>
      </c>
      <c r="AI996" s="147">
        <f>IF(X996="","",X996*IFERROR(INDEX(Lists!$M$2:$M$12,MATCH(C996,Lists!$I$2:$I$12,0)),1)/Lists!$Q$2)</f>
        <v/>
      </c>
      <c r="AJ996" s="147">
        <f>IF(Y996="","",Y996*IFERROR(INDEX(Lists!$M$2:$M$12,MATCH(C996,Lists!$I$2:$I$12,0)),1)/Lists!$Q$2)</f>
        <v/>
      </c>
      <c r="AK996" s="105" t="n"/>
      <c r="AL996" s="105" t="n"/>
      <c r="AM996" s="105" t="n"/>
      <c r="AN996" s="105" t="n"/>
      <c r="AO996" s="106" t="n"/>
    </row>
    <row r="997" ht="18" customHeight="1" s="74">
      <c r="A997" s="147">
        <f>IF(OR(F997="",C997="",D997=""),"",IFERROR(INDEX(Lists!$J$2:$J$12,MATCH(C997,Lists!$I$2:$I$12,0)),"XX")&amp;"-"&amp;D997&amp;"-"&amp;TEXT(SUMPRODUCT(($C$2:C997=C997)*($D$2:D997=D997)),"0000"))</f>
        <v/>
      </c>
      <c r="B997" s="152" t="n"/>
      <c r="C997" s="152" t="n"/>
      <c r="D997" s="152" t="n"/>
      <c r="E997" s="150" t="n"/>
      <c r="F997" s="152" t="n"/>
      <c r="G997" s="152" t="n"/>
      <c r="H997" s="152" t="n"/>
      <c r="I997" s="152" t="n"/>
      <c r="J997" s="150" t="n"/>
      <c r="K997" s="150" t="n"/>
      <c r="L997" s="150" t="n"/>
      <c r="M997" s="152" t="n"/>
      <c r="N997" s="150" t="n"/>
      <c r="O997" s="150" t="n"/>
      <c r="P997" s="150" t="n"/>
      <c r="Q997" s="151" t="n"/>
      <c r="R997" s="150" t="n"/>
      <c r="S997" s="150" t="n"/>
      <c r="T997" s="150" t="n"/>
      <c r="U997" s="152" t="n"/>
      <c r="V997" s="150" t="n"/>
      <c r="W997" s="150" t="n"/>
      <c r="X997" s="150" t="n"/>
      <c r="Y997" s="150" t="n"/>
      <c r="Z997" s="150" t="n"/>
      <c r="AA997" s="150" t="n"/>
      <c r="AB997" s="150" t="n"/>
      <c r="AC997" s="150" t="n"/>
      <c r="AD997" s="150" t="n"/>
      <c r="AE997" s="150" t="n"/>
      <c r="AF997" s="150" t="n"/>
      <c r="AG997" s="147">
        <f>IF(OR(C997="",G997="",G997=0),"",IFERROR(INDEX(Lists!$K$2:$K$12,MATCH(C997,Lists!$I$2:$I$12,0)),"AUD"))</f>
        <v/>
      </c>
      <c r="AH997" s="147">
        <f>IF(OR(G997="",G997=0),"",IF(G997&lt;1,TEXT(G997*100,"0")&amp;IFERROR(INDEX(Lists!$U$2:$U$12,MATCH(C997,Lists!$I$2:$I$12,0)),"c"),IFERROR(INDEX(Lists!$L$2:$L$12,MATCH(C997,Lists!$I$2:$I$12,0)),"$")&amp;IF(G997=INT(G997),TEXT(G997,"0"),TEXT(G997,"0.00")))&amp;" "&amp;AG997)</f>
        <v/>
      </c>
      <c r="AI997" s="147">
        <f>IF(X997="","",X997*IFERROR(INDEX(Lists!$M$2:$M$12,MATCH(C997,Lists!$I$2:$I$12,0)),1)/Lists!$Q$2)</f>
        <v/>
      </c>
      <c r="AJ997" s="147">
        <f>IF(Y997="","",Y997*IFERROR(INDEX(Lists!$M$2:$M$12,MATCH(C997,Lists!$I$2:$I$12,0)),1)/Lists!$Q$2)</f>
        <v/>
      </c>
      <c r="AK997" s="105" t="n"/>
      <c r="AL997" s="105" t="n"/>
      <c r="AM997" s="105" t="n"/>
      <c r="AN997" s="105" t="n"/>
      <c r="AO997" s="106" t="n"/>
    </row>
    <row r="998" ht="18" customHeight="1" s="74">
      <c r="A998" s="147">
        <f>IF(OR(F998="",C998="",D998=""),"",IFERROR(INDEX(Lists!$J$2:$J$12,MATCH(C998,Lists!$I$2:$I$12,0)),"XX")&amp;"-"&amp;D998&amp;"-"&amp;TEXT(SUMPRODUCT(($C$2:C998=C998)*($D$2:D998=D998)),"0000"))</f>
        <v/>
      </c>
      <c r="B998" s="152" t="n"/>
      <c r="C998" s="152" t="n"/>
      <c r="D998" s="152" t="n"/>
      <c r="E998" s="150" t="n"/>
      <c r="F998" s="152" t="n"/>
      <c r="G998" s="152" t="n"/>
      <c r="H998" s="152" t="n"/>
      <c r="I998" s="152" t="n"/>
      <c r="J998" s="150" t="n"/>
      <c r="K998" s="150" t="n"/>
      <c r="L998" s="150" t="n"/>
      <c r="M998" s="152" t="n"/>
      <c r="N998" s="150" t="n"/>
      <c r="O998" s="150" t="n"/>
      <c r="P998" s="150" t="n"/>
      <c r="Q998" s="151" t="n"/>
      <c r="R998" s="150" t="n"/>
      <c r="S998" s="150" t="n"/>
      <c r="T998" s="150" t="n"/>
      <c r="U998" s="152" t="n"/>
      <c r="V998" s="150" t="n"/>
      <c r="W998" s="150" t="n"/>
      <c r="X998" s="150" t="n"/>
      <c r="Y998" s="150" t="n"/>
      <c r="Z998" s="150" t="n"/>
      <c r="AA998" s="150" t="n"/>
      <c r="AB998" s="150" t="n"/>
      <c r="AC998" s="150" t="n"/>
      <c r="AD998" s="150" t="n"/>
      <c r="AE998" s="150" t="n"/>
      <c r="AF998" s="150" t="n"/>
      <c r="AG998" s="147">
        <f>IF(OR(C998="",G998="",G998=0),"",IFERROR(INDEX(Lists!$K$2:$K$12,MATCH(C998,Lists!$I$2:$I$12,0)),"AUD"))</f>
        <v/>
      </c>
      <c r="AH998" s="147">
        <f>IF(OR(G998="",G998=0),"",IF(G998&lt;1,TEXT(G998*100,"0")&amp;IFERROR(INDEX(Lists!$U$2:$U$12,MATCH(C998,Lists!$I$2:$I$12,0)),"c"),IFERROR(INDEX(Lists!$L$2:$L$12,MATCH(C998,Lists!$I$2:$I$12,0)),"$")&amp;IF(G998=INT(G998),TEXT(G998,"0"),TEXT(G998,"0.00")))&amp;" "&amp;AG998)</f>
        <v/>
      </c>
      <c r="AI998" s="147">
        <f>IF(X998="","",X998*IFERROR(INDEX(Lists!$M$2:$M$12,MATCH(C998,Lists!$I$2:$I$12,0)),1)/Lists!$Q$2)</f>
        <v/>
      </c>
      <c r="AJ998" s="147">
        <f>IF(Y998="","",Y998*IFERROR(INDEX(Lists!$M$2:$M$12,MATCH(C998,Lists!$I$2:$I$12,0)),1)/Lists!$Q$2)</f>
        <v/>
      </c>
      <c r="AK998" s="105" t="n"/>
      <c r="AL998" s="105" t="n"/>
      <c r="AM998" s="105" t="n"/>
      <c r="AN998" s="105" t="n"/>
      <c r="AO998" s="106" t="n"/>
    </row>
    <row r="999" ht="18" customHeight="1" s="74">
      <c r="A999" s="147">
        <f>IF(OR(F999="",C999="",D999=""),"",IFERROR(INDEX(Lists!$J$2:$J$12,MATCH(C999,Lists!$I$2:$I$12,0)),"XX")&amp;"-"&amp;D999&amp;"-"&amp;TEXT(SUMPRODUCT(($C$2:C999=C999)*($D$2:D999=D999)),"0000"))</f>
        <v/>
      </c>
      <c r="B999" s="152" t="n"/>
      <c r="C999" s="152" t="n"/>
      <c r="D999" s="152" t="n"/>
      <c r="E999" s="150" t="n"/>
      <c r="F999" s="152" t="n"/>
      <c r="G999" s="152" t="n"/>
      <c r="H999" s="152" t="n"/>
      <c r="I999" s="152" t="n"/>
      <c r="J999" s="150" t="n"/>
      <c r="K999" s="150" t="n"/>
      <c r="L999" s="150" t="n"/>
      <c r="M999" s="152" t="n"/>
      <c r="N999" s="150" t="n"/>
      <c r="O999" s="150" t="n"/>
      <c r="P999" s="150" t="n"/>
      <c r="Q999" s="151" t="n"/>
      <c r="R999" s="150" t="n"/>
      <c r="S999" s="150" t="n"/>
      <c r="T999" s="150" t="n"/>
      <c r="U999" s="152" t="n"/>
      <c r="V999" s="150" t="n"/>
      <c r="W999" s="150" t="n"/>
      <c r="X999" s="150" t="n"/>
      <c r="Y999" s="150" t="n"/>
      <c r="Z999" s="150" t="n"/>
      <c r="AA999" s="150" t="n"/>
      <c r="AB999" s="150" t="n"/>
      <c r="AC999" s="150" t="n"/>
      <c r="AD999" s="150" t="n"/>
      <c r="AE999" s="150" t="n"/>
      <c r="AF999" s="150" t="n"/>
      <c r="AG999" s="147">
        <f>IF(OR(C999="",G999="",G999=0),"",IFERROR(INDEX(Lists!$K$2:$K$12,MATCH(C999,Lists!$I$2:$I$12,0)),"AUD"))</f>
        <v/>
      </c>
      <c r="AH999" s="147">
        <f>IF(OR(G999="",G999=0),"",IF(G999&lt;1,TEXT(G999*100,"0")&amp;IFERROR(INDEX(Lists!$U$2:$U$12,MATCH(C999,Lists!$I$2:$I$12,0)),"c"),IFERROR(INDEX(Lists!$L$2:$L$12,MATCH(C999,Lists!$I$2:$I$12,0)),"$")&amp;IF(G999=INT(G999),TEXT(G999,"0"),TEXT(G999,"0.00")))&amp;" "&amp;AG999)</f>
        <v/>
      </c>
      <c r="AI999" s="147">
        <f>IF(X999="","",X999*IFERROR(INDEX(Lists!$M$2:$M$12,MATCH(C999,Lists!$I$2:$I$12,0)),1)/Lists!$Q$2)</f>
        <v/>
      </c>
      <c r="AJ999" s="147">
        <f>IF(Y999="","",Y999*IFERROR(INDEX(Lists!$M$2:$M$12,MATCH(C999,Lists!$I$2:$I$12,0)),1)/Lists!$Q$2)</f>
        <v/>
      </c>
      <c r="AK999" s="105" t="n"/>
      <c r="AL999" s="105" t="n"/>
      <c r="AM999" s="105" t="n"/>
      <c r="AN999" s="105" t="n"/>
      <c r="AO999" s="106" t="n"/>
    </row>
    <row r="1000" hidden="1" ht="18" customHeight="1" s="74">
      <c r="A1000" s="153">
        <f>IF(OR(F1000="",C1000="",D1000=""),"",IFERROR(INDEX(Lists!$J$2:$J$12,MATCH(C1000,Lists!$I$2:$I$12,0)),"XX")&amp;"-"&amp;D1000&amp;"-"&amp;TEXT(SUMPRODUCT(($C$2:C1000=C1000)*($D$2:D1000=D1000)),"0000"))</f>
        <v/>
      </c>
      <c r="B1000" s="152" t="n"/>
      <c r="C1000" s="152" t="n"/>
      <c r="D1000" s="152" t="n"/>
      <c r="E1000" s="150" t="n"/>
      <c r="F1000" s="152" t="n"/>
      <c r="G1000" s="152" t="n"/>
      <c r="H1000" s="152" t="n"/>
      <c r="I1000" s="152" t="n"/>
      <c r="J1000" s="150" t="n"/>
      <c r="K1000" s="150" t="n"/>
      <c r="L1000" s="150" t="n"/>
      <c r="M1000" s="152" t="n"/>
      <c r="N1000" s="150" t="n"/>
      <c r="O1000" s="150" t="n"/>
      <c r="P1000" s="150" t="n"/>
      <c r="Q1000" s="151" t="n"/>
      <c r="R1000" s="150" t="n"/>
      <c r="S1000" s="150" t="n"/>
      <c r="T1000" s="150" t="n"/>
      <c r="U1000" s="152" t="n"/>
      <c r="V1000" s="150" t="n"/>
      <c r="W1000" s="150" t="n"/>
      <c r="X1000" s="150" t="n"/>
      <c r="Y1000" s="150" t="n"/>
      <c r="Z1000" s="150" t="n"/>
      <c r="AA1000" s="150" t="n"/>
      <c r="AB1000" s="150" t="n"/>
      <c r="AC1000" s="150" t="n"/>
      <c r="AD1000" s="150" t="n"/>
      <c r="AE1000" s="150" t="n"/>
      <c r="AF1000" s="150" t="n"/>
      <c r="AG1000" s="147">
        <f>IF(OR(C1000="",G1000="",G1000=0),"",IFERROR(INDEX(Lists!$K$2:$K$12,MATCH(C1000,Lists!$I$2:$I$12,0)),"AUD"))</f>
        <v/>
      </c>
      <c r="AH1000" s="147">
        <f>IF(OR(G1000="",G1000=0),"",IF(G1000&lt;1,TEXT(G1000*100,"0")&amp;IFERROR(INDEX(Lists!$U$2:$U$12,MATCH(C1000,Lists!$I$2:$I$12,0)),"c"),IFERROR(INDEX(Lists!$L$2:$L$12,MATCH(C1000,Lists!$I$2:$I$12,0)),"$")&amp;IF(G1000=INT(G1000),TEXT(G1000,"0"),TEXT(G1000,"0.00")))&amp;" "&amp;AG1000)</f>
        <v/>
      </c>
      <c r="AI1000" s="147">
        <f>IF(X1000="","",X1000*IFERROR(INDEX(Lists!$M$2:$M$12,MATCH(C1000,Lists!$I$2:$I$12,0)),1)/Lists!$Q$2)</f>
        <v/>
      </c>
      <c r="AJ1000" s="147">
        <f>IF(Y1000="","",Y1000*IFERROR(INDEX(Lists!$M$2:$M$12,MATCH(C1000,Lists!$I$2:$I$12,0)),1)/Lists!$Q$2)</f>
        <v/>
      </c>
      <c r="AK1000" s="105" t="n"/>
      <c r="AL1000" s="111" t="inlineStr">
        <is>
          <t>© 2026 Kevin Burdette (Sparker Kev's Coins) — CLH v1.6 — sparkerkevscoins@gmail.com</t>
        </is>
      </c>
      <c r="AM1000" s="111" t="inlineStr">
        <is>
          <t>© 2026 Kevin Burdette (Sparker Kev's Coins) — CLH v1.6 — sparkerkevscoins@gmail.com</t>
        </is>
      </c>
      <c r="AN1000" s="111" t="inlineStr">
        <is>
          <t>© 2026 Kevin Burdette (Sparker Kev's Coins) — CLH v1.6 — sparkerkevscoins@gmail.com</t>
        </is>
      </c>
      <c r="AO1000" s="112" t="inlineStr">
        <is>
          <t>© 2026 Kevin Burdette (Sparker Kev's Coins) — CLH v1.6 — sparkerkevscoins@gmail.com</t>
        </is>
      </c>
      <c r="AP1000" s="113" t="inlineStr">
        <is>
          <t>© 2026 Kevin Burdette (Sparker Kev's Coins) — CLH v1.6 — sparkerkevscoins@gmail.com</t>
        </is>
      </c>
      <c r="AQ1000" s="113" t="n"/>
    </row>
    <row r="1001" ht="18" customHeight="1" s="74">
      <c r="A1001" s="147">
        <f>IF(OR(F1001="",C1001="",D1001=""),"",IFERROR(INDEX(Lists!$J$2:$J$12,MATCH(C1001,Lists!$I$2:$I$12,0)),"XX")&amp;"-"&amp;D1001&amp;"-"&amp;TEXT(SUMPRODUCT(($C$2:C1001=C1001)*($D$2:D1001=D1001)),"0000"))</f>
        <v/>
      </c>
      <c r="B1001" s="152" t="n"/>
      <c r="C1001" s="152" t="n"/>
      <c r="D1001" s="152" t="n"/>
      <c r="E1001" s="150" t="n"/>
      <c r="F1001" s="152" t="n"/>
      <c r="G1001" s="152" t="n"/>
      <c r="H1001" s="152" t="n"/>
      <c r="I1001" s="152" t="n"/>
      <c r="J1001" s="150" t="n"/>
      <c r="K1001" s="150" t="n"/>
      <c r="L1001" s="150" t="n"/>
      <c r="M1001" s="152" t="n"/>
      <c r="N1001" s="150" t="n"/>
      <c r="O1001" s="150" t="n"/>
      <c r="P1001" s="150" t="n"/>
      <c r="Q1001" s="151" t="n"/>
      <c r="R1001" s="150" t="n"/>
      <c r="S1001" s="150" t="n"/>
      <c r="T1001" s="150" t="n"/>
      <c r="U1001" s="152" t="n"/>
      <c r="V1001" s="150" t="n"/>
      <c r="W1001" s="150" t="n"/>
      <c r="X1001" s="150" t="n"/>
      <c r="Y1001" s="150" t="n"/>
      <c r="Z1001" s="150" t="n"/>
      <c r="AA1001" s="150" t="n"/>
      <c r="AB1001" s="150" t="n"/>
      <c r="AC1001" s="150" t="n"/>
      <c r="AD1001" s="150" t="n"/>
      <c r="AE1001" s="150" t="n"/>
      <c r="AF1001" s="150" t="n"/>
      <c r="AG1001" s="147">
        <f>IF(OR(C1001="",G1001="",G1001=0),"",IFERROR(INDEX(Lists!$K$2:$K$12,MATCH(C1001,Lists!$I$2:$I$12,0)),"AUD"))</f>
        <v/>
      </c>
      <c r="AH1001" s="147">
        <f>IF(OR(G1001="",G1001=0),"",IF(G1001&lt;1,TEXT(G1001*100,"0")&amp;IFERROR(INDEX(Lists!$U$2:$U$12,MATCH(C1001,Lists!$I$2:$I$12,0)),"c"),IFERROR(INDEX(Lists!$L$2:$L$12,MATCH(C1001,Lists!$I$2:$I$12,0)),"$")&amp;IF(G1001=INT(G1001),TEXT(G1001,"0"),TEXT(G1001,"0.00")))&amp;" "&amp;AG1001)</f>
        <v/>
      </c>
      <c r="AI1001" s="147">
        <f>IF(X1001="","",X1001*IFERROR(INDEX(Lists!$M$2:$M$12,MATCH(C1001,Lists!$I$2:$I$12,0)),1)/Lists!$Q$2)</f>
        <v/>
      </c>
      <c r="AJ1001" s="147">
        <f>IF(Y1001="","",Y1001*IFERROR(INDEX(Lists!$M$2:$M$12,MATCH(C1001,Lists!$I$2:$I$12,0)),1)/Lists!$Q$2)</f>
        <v/>
      </c>
      <c r="AK1001" s="105" t="n"/>
      <c r="AL1001" s="105" t="n"/>
      <c r="AM1001" s="105" t="n"/>
      <c r="AN1001" s="105" t="n"/>
      <c r="AO1001" s="106" t="n"/>
    </row>
    <row r="1002" ht="18" customHeight="1" s="74">
      <c r="A1002" s="147">
        <f>IF(OR(F1002="",C1002="",D1002=""),"",IFERROR(INDEX(Lists!$J$2:$J$12,MATCH(C1002,Lists!$I$2:$I$12,0)),"XX")&amp;"-"&amp;D1002&amp;"-"&amp;TEXT(SUMPRODUCT(($C$2:C1002=C1002)*($D$2:D1002=D1002)),"0000"))</f>
        <v/>
      </c>
      <c r="B1002" s="152" t="n"/>
      <c r="C1002" s="152" t="n"/>
      <c r="D1002" s="152" t="n"/>
      <c r="E1002" s="150" t="n"/>
      <c r="F1002" s="152" t="n"/>
      <c r="G1002" s="152" t="n"/>
      <c r="H1002" s="152" t="n"/>
      <c r="I1002" s="152" t="n"/>
      <c r="J1002" s="150" t="n"/>
      <c r="K1002" s="150" t="n"/>
      <c r="L1002" s="150" t="n"/>
      <c r="M1002" s="152" t="n"/>
      <c r="N1002" s="150" t="n"/>
      <c r="O1002" s="150" t="n"/>
      <c r="P1002" s="150" t="n"/>
      <c r="Q1002" s="151" t="n"/>
      <c r="R1002" s="150" t="n"/>
      <c r="S1002" s="150" t="n"/>
      <c r="T1002" s="150" t="n"/>
      <c r="U1002" s="152" t="n"/>
      <c r="V1002" s="150" t="n"/>
      <c r="W1002" s="150" t="n"/>
      <c r="X1002" s="150" t="n"/>
      <c r="Y1002" s="150" t="n"/>
      <c r="Z1002" s="150" t="n"/>
      <c r="AA1002" s="150" t="n"/>
      <c r="AB1002" s="150" t="n"/>
      <c r="AC1002" s="150" t="n"/>
      <c r="AD1002" s="150" t="n"/>
      <c r="AE1002" s="150" t="n"/>
      <c r="AF1002" s="150" t="n"/>
      <c r="AG1002" s="147">
        <f>IF(OR(C1002="",G1002="",G1002=0),"",IFERROR(INDEX(Lists!$K$2:$K$12,MATCH(C1002,Lists!$I$2:$I$12,0)),"AUD"))</f>
        <v/>
      </c>
      <c r="AH1002" s="147">
        <f>IF(OR(G1002="",G1002=0),"",IF(G1002&lt;1,TEXT(G1002*100,"0")&amp;IFERROR(INDEX(Lists!$U$2:$U$12,MATCH(C1002,Lists!$I$2:$I$12,0)),"c"),IFERROR(INDEX(Lists!$L$2:$L$12,MATCH(C1002,Lists!$I$2:$I$12,0)),"$")&amp;IF(G1002=INT(G1002),TEXT(G1002,"0"),TEXT(G1002,"0.00")))&amp;" "&amp;AG1002)</f>
        <v/>
      </c>
      <c r="AI1002" s="147">
        <f>IF(X1002="","",X1002*IFERROR(INDEX(Lists!$M$2:$M$12,MATCH(C1002,Lists!$I$2:$I$12,0)),1)/Lists!$Q$2)</f>
        <v/>
      </c>
      <c r="AJ1002" s="147">
        <f>IF(Y1002="","",Y1002*IFERROR(INDEX(Lists!$M$2:$M$12,MATCH(C1002,Lists!$I$2:$I$12,0)),1)/Lists!$Q$2)</f>
        <v/>
      </c>
      <c r="AK1002" s="105" t="n"/>
      <c r="AL1002" s="105" t="n"/>
      <c r="AM1002" s="105" t="n"/>
      <c r="AN1002" s="105" t="n"/>
      <c r="AO1002" s="106" t="n"/>
    </row>
    <row r="1003" ht="18" customHeight="1" s="74">
      <c r="A1003" s="154">
        <f>IF(OR(F1003="",C1003="",D1003=""),"",IFERROR(INDEX(Lists!$J$2:$J$12,MATCH(C1003,Lists!$I$2:$I$12,0)),"XX")&amp;"-"&amp;D1003&amp;"-"&amp;TEXT(SUMPRODUCT(($C$2:C1003=C1003)*($D$2:D1003=D1003)),"0000"))</f>
        <v/>
      </c>
      <c r="B1003" s="155" t="n"/>
      <c r="C1003" s="155" t="n"/>
      <c r="D1003" s="155" t="n"/>
      <c r="E1003" s="155" t="n"/>
      <c r="F1003" s="155" t="n"/>
      <c r="G1003" s="155" t="n"/>
      <c r="H1003" s="155" t="n"/>
      <c r="I1003" s="155" t="n"/>
      <c r="J1003" s="155" t="n"/>
      <c r="K1003" s="155" t="n"/>
      <c r="L1003" s="155" t="n"/>
      <c r="M1003" s="155" t="n"/>
      <c r="N1003" s="155" t="n"/>
      <c r="O1003" s="155" t="n"/>
      <c r="P1003" s="155" t="n"/>
      <c r="Q1003" s="151" t="n"/>
      <c r="R1003" s="155" t="n"/>
      <c r="S1003" s="155" t="n"/>
      <c r="T1003" s="155" t="n"/>
      <c r="U1003" s="155" t="n"/>
      <c r="V1003" s="155" t="n"/>
      <c r="W1003" s="155" t="n"/>
      <c r="X1003" s="155" t="n"/>
      <c r="Y1003" s="155" t="n"/>
      <c r="Z1003" s="155" t="n"/>
      <c r="AA1003" s="155" t="n"/>
      <c r="AB1003" s="155" t="n"/>
      <c r="AC1003" s="155" t="n"/>
      <c r="AD1003" s="155" t="n"/>
      <c r="AE1003" s="155" t="n"/>
      <c r="AF1003" s="155" t="n"/>
      <c r="AG1003" s="154">
        <f>IF(OR(C1003="",G1003="",G1003=0),"",IFERROR(INDEX(Lists!$K$2:$K$12,MATCH(C1003,Lists!$I$2:$I$12,0)),"AUD"))</f>
        <v/>
      </c>
      <c r="AH1003" s="154">
        <f>IF(OR(G1003="",G1003=0),"",IF(G1003&lt;1,TEXT(G1003*100,"0")&amp;IFERROR(INDEX(Lists!$U$2:$U$12,MATCH(C1003,Lists!$I$2:$I$12,0)),"c"),IFERROR(INDEX(Lists!$L$2:$L$12,MATCH(C1003,Lists!$I$2:$I$12,0)),"$")&amp;IF(G1003=INT(G1003),TEXT(G1003,"0"),TEXT(G1003,"0.00")))&amp;" "&amp;AG1003)</f>
        <v/>
      </c>
      <c r="AI1003" s="154">
        <f>IF(X1003="","",X1003*IFERROR(INDEX(Lists!$M$2:$M$12,MATCH(C1003,Lists!$I$2:$I$12,0)),1)/Lists!$Q$2)</f>
        <v/>
      </c>
      <c r="AJ1003" s="154">
        <f>IF(Y1003="","",Y1003*IFERROR(INDEX(Lists!$M$2:$M$12,MATCH(C1003,Lists!$I$2:$I$12,0)),1)/Lists!$Q$2)</f>
        <v/>
      </c>
      <c r="AK1003" s="106" t="n"/>
      <c r="AL1003" s="106" t="n"/>
      <c r="AM1003" s="106" t="n"/>
      <c r="AN1003" s="106" t="n"/>
      <c r="AO1003" s="106" t="n"/>
    </row>
    <row r="1004" ht="18" customHeight="1" s="74">
      <c r="A1004" s="154">
        <f>IF(OR(F1004="",C1004="",D1004=""),"",IFERROR(INDEX(Lists!$J$2:$J$12,MATCH(C1004,Lists!$I$2:$I$12,0)),"XX")&amp;"-"&amp;D1004&amp;"-"&amp;TEXT(SUMPRODUCT(($C$2:C1004=C1004)*($D$2:D1004=D1004)),"0000"))</f>
        <v/>
      </c>
      <c r="B1004" s="155" t="n"/>
      <c r="C1004" s="155" t="n"/>
      <c r="D1004" s="155" t="n"/>
      <c r="E1004" s="155" t="n"/>
      <c r="F1004" s="155" t="n"/>
      <c r="G1004" s="155" t="n"/>
      <c r="H1004" s="155" t="n"/>
      <c r="I1004" s="155" t="n"/>
      <c r="J1004" s="155" t="n"/>
      <c r="K1004" s="155" t="n"/>
      <c r="L1004" s="155" t="n"/>
      <c r="M1004" s="155" t="n"/>
      <c r="N1004" s="155" t="n"/>
      <c r="O1004" s="155" t="n"/>
      <c r="P1004" s="155" t="n"/>
      <c r="Q1004" s="151" t="n"/>
      <c r="R1004" s="155" t="n"/>
      <c r="S1004" s="155" t="n"/>
      <c r="T1004" s="155" t="n"/>
      <c r="U1004" s="155" t="n"/>
      <c r="V1004" s="155" t="n"/>
      <c r="W1004" s="155" t="n"/>
      <c r="X1004" s="155" t="n"/>
      <c r="Y1004" s="155" t="n"/>
      <c r="Z1004" s="155" t="n"/>
      <c r="AA1004" s="155" t="n"/>
      <c r="AB1004" s="155" t="n"/>
      <c r="AC1004" s="155" t="n"/>
      <c r="AD1004" s="155" t="n"/>
      <c r="AE1004" s="155" t="n"/>
      <c r="AF1004" s="155" t="n"/>
      <c r="AG1004" s="154">
        <f>IF(OR(C1004="",G1004="",G1004=0),"",IFERROR(INDEX(Lists!$K$2:$K$12,MATCH(C1004,Lists!$I$2:$I$12,0)),"AUD"))</f>
        <v/>
      </c>
      <c r="AH1004" s="154">
        <f>IF(OR(G1004="",G1004=0),"",IF(G1004&lt;1,TEXT(G1004*100,"0")&amp;IFERROR(INDEX(Lists!$U$2:$U$12,MATCH(C1004,Lists!$I$2:$I$12,0)),"c"),IFERROR(INDEX(Lists!$L$2:$L$12,MATCH(C1004,Lists!$I$2:$I$12,0)),"$")&amp;IF(G1004=INT(G1004),TEXT(G1004,"0"),TEXT(G1004,"0.00")))&amp;" "&amp;AG1004)</f>
        <v/>
      </c>
      <c r="AI1004" s="154">
        <f>IF(X1004="","",X1004*IFERROR(INDEX(Lists!$M$2:$M$12,MATCH(C1004,Lists!$I$2:$I$12,0)),1)/Lists!$Q$2)</f>
        <v/>
      </c>
      <c r="AJ1004" s="154">
        <f>IF(Y1004="","",Y1004*IFERROR(INDEX(Lists!$M$2:$M$12,MATCH(C1004,Lists!$I$2:$I$12,0)),1)/Lists!$Q$2)</f>
        <v/>
      </c>
      <c r="AK1004" s="106" t="n"/>
      <c r="AL1004" s="106" t="n"/>
      <c r="AM1004" s="106" t="n"/>
      <c r="AN1004" s="106" t="n"/>
      <c r="AO1004" s="106" t="n"/>
    </row>
    <row r="1005" ht="18" customHeight="1" s="74">
      <c r="A1005" s="154">
        <f>IF(OR(F1005="",C1005="",D1005=""),"",IFERROR(INDEX(Lists!$J$2:$J$12,MATCH(C1005,Lists!$I$2:$I$12,0)),"XX")&amp;"-"&amp;D1005&amp;"-"&amp;TEXT(SUMPRODUCT(($C$2:C1005=C1005)*($D$2:D1005=D1005)),"0000"))</f>
        <v/>
      </c>
      <c r="B1005" s="155" t="n"/>
      <c r="C1005" s="155" t="n"/>
      <c r="D1005" s="155" t="n"/>
      <c r="E1005" s="155" t="n"/>
      <c r="F1005" s="155" t="n"/>
      <c r="G1005" s="155" t="n"/>
      <c r="H1005" s="155" t="n"/>
      <c r="I1005" s="155" t="n"/>
      <c r="J1005" s="155" t="n"/>
      <c r="K1005" s="155" t="n"/>
      <c r="L1005" s="155" t="n"/>
      <c r="M1005" s="155" t="n"/>
      <c r="N1005" s="155" t="n"/>
      <c r="O1005" s="155" t="n"/>
      <c r="P1005" s="155" t="n"/>
      <c r="Q1005" s="151" t="n"/>
      <c r="R1005" s="155" t="n"/>
      <c r="S1005" s="155" t="n"/>
      <c r="T1005" s="155" t="n"/>
      <c r="U1005" s="155" t="n"/>
      <c r="V1005" s="155" t="n"/>
      <c r="W1005" s="155" t="n"/>
      <c r="X1005" s="155" t="n"/>
      <c r="Y1005" s="155" t="n"/>
      <c r="Z1005" s="155" t="n"/>
      <c r="AA1005" s="155" t="n"/>
      <c r="AB1005" s="155" t="n"/>
      <c r="AC1005" s="155" t="n"/>
      <c r="AD1005" s="155" t="n"/>
      <c r="AE1005" s="155" t="n"/>
      <c r="AF1005" s="155" t="n"/>
      <c r="AG1005" s="154">
        <f>IF(OR(C1005="",G1005="",G1005=0),"",IFERROR(INDEX(Lists!$K$2:$K$12,MATCH(C1005,Lists!$I$2:$I$12,0)),"AUD"))</f>
        <v/>
      </c>
      <c r="AH1005" s="154">
        <f>IF(OR(G1005="",G1005=0),"",IF(G1005&lt;1,TEXT(G1005*100,"0")&amp;IFERROR(INDEX(Lists!$U$2:$U$12,MATCH(C1005,Lists!$I$2:$I$12,0)),"c"),IFERROR(INDEX(Lists!$L$2:$L$12,MATCH(C1005,Lists!$I$2:$I$12,0)),"$")&amp;IF(G1005=INT(G1005),TEXT(G1005,"0"),TEXT(G1005,"0.00")))&amp;" "&amp;AG1005)</f>
        <v/>
      </c>
      <c r="AI1005" s="154">
        <f>IF(X1005="","",X1005*IFERROR(INDEX(Lists!$M$2:$M$12,MATCH(C1005,Lists!$I$2:$I$12,0)),1)/Lists!$Q$2)</f>
        <v/>
      </c>
      <c r="AJ1005" s="154">
        <f>IF(Y1005="","",Y1005*IFERROR(INDEX(Lists!$M$2:$M$12,MATCH(C1005,Lists!$I$2:$I$12,0)),1)/Lists!$Q$2)</f>
        <v/>
      </c>
      <c r="AK1005" s="106" t="n"/>
      <c r="AL1005" s="106" t="n"/>
      <c r="AM1005" s="106" t="n"/>
      <c r="AN1005" s="106" t="n"/>
      <c r="AO1005" s="106" t="n"/>
    </row>
    <row r="1006" ht="18" customHeight="1" s="74">
      <c r="A1006" s="154">
        <f>IF(OR(F1006="",C1006="",D1006=""),"",IFERROR(INDEX(Lists!$J$2:$J$12,MATCH(C1006,Lists!$I$2:$I$12,0)),"XX")&amp;"-"&amp;D1006&amp;"-"&amp;TEXT(SUMPRODUCT(($C$2:C1006=C1006)*($D$2:D1006=D1006)),"0000"))</f>
        <v/>
      </c>
      <c r="B1006" s="155" t="n"/>
      <c r="C1006" s="155" t="n"/>
      <c r="D1006" s="155" t="n"/>
      <c r="E1006" s="155" t="n"/>
      <c r="F1006" s="155" t="n"/>
      <c r="G1006" s="155" t="n"/>
      <c r="H1006" s="155" t="n"/>
      <c r="I1006" s="155" t="n"/>
      <c r="J1006" s="155" t="n"/>
      <c r="K1006" s="155" t="n"/>
      <c r="L1006" s="155" t="n"/>
      <c r="M1006" s="155" t="n"/>
      <c r="N1006" s="155" t="n"/>
      <c r="O1006" s="155" t="n"/>
      <c r="P1006" s="155" t="n"/>
      <c r="Q1006" s="151" t="n"/>
      <c r="R1006" s="155" t="n"/>
      <c r="S1006" s="155" t="n"/>
      <c r="T1006" s="155" t="n"/>
      <c r="U1006" s="155" t="n"/>
      <c r="V1006" s="155" t="n"/>
      <c r="W1006" s="155" t="n"/>
      <c r="X1006" s="155" t="n"/>
      <c r="Y1006" s="155" t="n"/>
      <c r="Z1006" s="155" t="n"/>
      <c r="AA1006" s="155" t="n"/>
      <c r="AB1006" s="155" t="n"/>
      <c r="AC1006" s="155" t="n"/>
      <c r="AD1006" s="155" t="n"/>
      <c r="AE1006" s="155" t="n"/>
      <c r="AF1006" s="155" t="n"/>
      <c r="AG1006" s="154">
        <f>IF(OR(C1006="",G1006="",G1006=0),"",IFERROR(INDEX(Lists!$K$2:$K$12,MATCH(C1006,Lists!$I$2:$I$12,0)),"AUD"))</f>
        <v/>
      </c>
      <c r="AH1006" s="154">
        <f>IF(OR(G1006="",G1006=0),"",IF(G1006&lt;1,TEXT(G1006*100,"0")&amp;IFERROR(INDEX(Lists!$U$2:$U$12,MATCH(C1006,Lists!$I$2:$I$12,0)),"c"),IFERROR(INDEX(Lists!$L$2:$L$12,MATCH(C1006,Lists!$I$2:$I$12,0)),"$")&amp;IF(G1006=INT(G1006),TEXT(G1006,"0"),TEXT(G1006,"0.00")))&amp;" "&amp;AG1006)</f>
        <v/>
      </c>
      <c r="AI1006" s="154">
        <f>IF(X1006="","",X1006*IFERROR(INDEX(Lists!$M$2:$M$12,MATCH(C1006,Lists!$I$2:$I$12,0)),1)/Lists!$Q$2)</f>
        <v/>
      </c>
      <c r="AJ1006" s="154">
        <f>IF(Y1006="","",Y1006*IFERROR(INDEX(Lists!$M$2:$M$12,MATCH(C1006,Lists!$I$2:$I$12,0)),1)/Lists!$Q$2)</f>
        <v/>
      </c>
      <c r="AK1006" s="106" t="n"/>
      <c r="AL1006" s="106" t="n"/>
      <c r="AM1006" s="106" t="n"/>
      <c r="AN1006" s="106" t="n"/>
      <c r="AO1006" s="106" t="n"/>
    </row>
    <row r="1007" ht="18" customHeight="1" s="74">
      <c r="A1007" s="154">
        <f>IF(OR(F1007="",C1007="",D1007=""),"",IFERROR(INDEX(Lists!$J$2:$J$12,MATCH(C1007,Lists!$I$2:$I$12,0)),"XX")&amp;"-"&amp;D1007&amp;"-"&amp;TEXT(SUMPRODUCT(($C$2:C1007=C1007)*($D$2:D1007=D1007)),"0000"))</f>
        <v/>
      </c>
      <c r="B1007" s="155" t="n"/>
      <c r="C1007" s="155" t="n"/>
      <c r="D1007" s="155" t="n"/>
      <c r="E1007" s="155" t="n"/>
      <c r="F1007" s="155" t="n"/>
      <c r="G1007" s="155" t="n"/>
      <c r="H1007" s="155" t="n"/>
      <c r="I1007" s="155" t="n"/>
      <c r="J1007" s="155" t="n"/>
      <c r="K1007" s="155" t="n"/>
      <c r="L1007" s="155" t="n"/>
      <c r="M1007" s="155" t="n"/>
      <c r="N1007" s="155" t="n"/>
      <c r="O1007" s="155" t="n"/>
      <c r="P1007" s="155" t="n"/>
      <c r="Q1007" s="151" t="n"/>
      <c r="R1007" s="155" t="n"/>
      <c r="S1007" s="155" t="n"/>
      <c r="T1007" s="155" t="n"/>
      <c r="U1007" s="155" t="n"/>
      <c r="V1007" s="155" t="n"/>
      <c r="W1007" s="155" t="n"/>
      <c r="X1007" s="155" t="n"/>
      <c r="Y1007" s="155" t="n"/>
      <c r="Z1007" s="155" t="n"/>
      <c r="AA1007" s="155" t="n"/>
      <c r="AB1007" s="155" t="n"/>
      <c r="AC1007" s="155" t="n"/>
      <c r="AD1007" s="155" t="n"/>
      <c r="AE1007" s="155" t="n"/>
      <c r="AF1007" s="155" t="n"/>
      <c r="AG1007" s="154">
        <f>IF(OR(C1007="",G1007="",G1007=0),"",IFERROR(INDEX(Lists!$K$2:$K$12,MATCH(C1007,Lists!$I$2:$I$12,0)),"AUD"))</f>
        <v/>
      </c>
      <c r="AH1007" s="154">
        <f>IF(OR(G1007="",G1007=0),"",IF(G1007&lt;1,TEXT(G1007*100,"0")&amp;IFERROR(INDEX(Lists!$U$2:$U$12,MATCH(C1007,Lists!$I$2:$I$12,0)),"c"),IFERROR(INDEX(Lists!$L$2:$L$12,MATCH(C1007,Lists!$I$2:$I$12,0)),"$")&amp;IF(G1007=INT(G1007),TEXT(G1007,"0"),TEXT(G1007,"0.00")))&amp;" "&amp;AG1007)</f>
        <v/>
      </c>
      <c r="AI1007" s="154">
        <f>IF(X1007="","",X1007*IFERROR(INDEX(Lists!$M$2:$M$12,MATCH(C1007,Lists!$I$2:$I$12,0)),1)/Lists!$Q$2)</f>
        <v/>
      </c>
      <c r="AJ1007" s="154">
        <f>IF(Y1007="","",Y1007*IFERROR(INDEX(Lists!$M$2:$M$12,MATCH(C1007,Lists!$I$2:$I$12,0)),1)/Lists!$Q$2)</f>
        <v/>
      </c>
      <c r="AK1007" s="106" t="n"/>
      <c r="AL1007" s="106" t="n"/>
      <c r="AM1007" s="106" t="n"/>
      <c r="AN1007" s="106" t="n"/>
      <c r="AO1007" s="106" t="n"/>
    </row>
    <row r="1008" ht="18" customHeight="1" s="74">
      <c r="A1008" s="154">
        <f>IF(OR(F1008="",C1008="",D1008=""),"",IFERROR(INDEX(Lists!$J$2:$J$12,MATCH(C1008,Lists!$I$2:$I$12,0)),"XX")&amp;"-"&amp;D1008&amp;"-"&amp;TEXT(SUMPRODUCT(($C$2:C1008=C1008)*($D$2:D1008=D1008)),"0000"))</f>
        <v/>
      </c>
      <c r="B1008" s="155" t="n"/>
      <c r="C1008" s="155" t="n"/>
      <c r="D1008" s="155" t="n"/>
      <c r="E1008" s="155" t="n"/>
      <c r="F1008" s="155" t="n"/>
      <c r="G1008" s="155" t="n"/>
      <c r="H1008" s="155" t="n"/>
      <c r="I1008" s="155" t="n"/>
      <c r="J1008" s="155" t="n"/>
      <c r="K1008" s="155" t="n"/>
      <c r="L1008" s="155" t="n"/>
      <c r="M1008" s="155" t="n"/>
      <c r="N1008" s="155" t="n"/>
      <c r="O1008" s="155" t="n"/>
      <c r="P1008" s="155" t="n"/>
      <c r="Q1008" s="151" t="n"/>
      <c r="R1008" s="155" t="n"/>
      <c r="S1008" s="155" t="n"/>
      <c r="T1008" s="155" t="n"/>
      <c r="U1008" s="155" t="n"/>
      <c r="V1008" s="155" t="n"/>
      <c r="W1008" s="155" t="n"/>
      <c r="X1008" s="155" t="n"/>
      <c r="Y1008" s="155" t="n"/>
      <c r="Z1008" s="155" t="n"/>
      <c r="AA1008" s="155" t="n"/>
      <c r="AB1008" s="155" t="n"/>
      <c r="AC1008" s="155" t="n"/>
      <c r="AD1008" s="155" t="n"/>
      <c r="AE1008" s="155" t="n"/>
      <c r="AF1008" s="155" t="n"/>
      <c r="AG1008" s="154">
        <f>IF(OR(C1008="",G1008="",G1008=0),"",IFERROR(INDEX(Lists!$K$2:$K$12,MATCH(C1008,Lists!$I$2:$I$12,0)),"AUD"))</f>
        <v/>
      </c>
      <c r="AH1008" s="154">
        <f>IF(OR(G1008="",G1008=0),"",IF(G1008&lt;1,TEXT(G1008*100,"0")&amp;IFERROR(INDEX(Lists!$U$2:$U$12,MATCH(C1008,Lists!$I$2:$I$12,0)),"c"),IFERROR(INDEX(Lists!$L$2:$L$12,MATCH(C1008,Lists!$I$2:$I$12,0)),"$")&amp;IF(G1008=INT(G1008),TEXT(G1008,"0"),TEXT(G1008,"0.00")))&amp;" "&amp;AG1008)</f>
        <v/>
      </c>
      <c r="AI1008" s="154">
        <f>IF(X1008="","",X1008*IFERROR(INDEX(Lists!$M$2:$M$12,MATCH(C1008,Lists!$I$2:$I$12,0)),1)/Lists!$Q$2)</f>
        <v/>
      </c>
      <c r="AJ1008" s="154">
        <f>IF(Y1008="","",Y1008*IFERROR(INDEX(Lists!$M$2:$M$12,MATCH(C1008,Lists!$I$2:$I$12,0)),1)/Lists!$Q$2)</f>
        <v/>
      </c>
      <c r="AK1008" s="106" t="n"/>
      <c r="AL1008" s="106" t="n"/>
      <c r="AM1008" s="106" t="n"/>
      <c r="AN1008" s="106" t="n"/>
      <c r="AO1008" s="106" t="n"/>
    </row>
    <row r="1009" ht="18" customHeight="1" s="74">
      <c r="A1009" s="154">
        <f>IF(OR(F1009="",C1009="",D1009=""),"",IFERROR(INDEX(Lists!$J$2:$J$12,MATCH(C1009,Lists!$I$2:$I$12,0)),"XX")&amp;"-"&amp;D1009&amp;"-"&amp;TEXT(SUMPRODUCT(($C$2:C1009=C1009)*($D$2:D1009=D1009)),"0000"))</f>
        <v/>
      </c>
      <c r="B1009" s="155" t="n"/>
      <c r="C1009" s="155" t="n"/>
      <c r="D1009" s="155" t="n"/>
      <c r="E1009" s="155" t="n"/>
      <c r="F1009" s="155" t="n"/>
      <c r="G1009" s="155" t="n"/>
      <c r="H1009" s="155" t="n"/>
      <c r="I1009" s="155" t="n"/>
      <c r="J1009" s="155" t="n"/>
      <c r="K1009" s="155" t="n"/>
      <c r="L1009" s="155" t="n"/>
      <c r="M1009" s="155" t="n"/>
      <c r="N1009" s="155" t="n"/>
      <c r="O1009" s="155" t="n"/>
      <c r="P1009" s="155" t="n"/>
      <c r="Q1009" s="151" t="n"/>
      <c r="R1009" s="155" t="n"/>
      <c r="S1009" s="155" t="n"/>
      <c r="T1009" s="155" t="n"/>
      <c r="U1009" s="155" t="n"/>
      <c r="V1009" s="155" t="n"/>
      <c r="W1009" s="155" t="n"/>
      <c r="X1009" s="155" t="n"/>
      <c r="Y1009" s="155" t="n"/>
      <c r="Z1009" s="155" t="n"/>
      <c r="AA1009" s="155" t="n"/>
      <c r="AB1009" s="155" t="n"/>
      <c r="AC1009" s="155" t="n"/>
      <c r="AD1009" s="155" t="n"/>
      <c r="AE1009" s="155" t="n"/>
      <c r="AF1009" s="155" t="n"/>
      <c r="AG1009" s="154">
        <f>IF(OR(C1009="",G1009="",G1009=0),"",IFERROR(INDEX(Lists!$K$2:$K$12,MATCH(C1009,Lists!$I$2:$I$12,0)),"AUD"))</f>
        <v/>
      </c>
      <c r="AH1009" s="154">
        <f>IF(OR(G1009="",G1009=0),"",IF(G1009&lt;1,TEXT(G1009*100,"0")&amp;IFERROR(INDEX(Lists!$U$2:$U$12,MATCH(C1009,Lists!$I$2:$I$12,0)),"c"),IFERROR(INDEX(Lists!$L$2:$L$12,MATCH(C1009,Lists!$I$2:$I$12,0)),"$")&amp;IF(G1009=INT(G1009),TEXT(G1009,"0"),TEXT(G1009,"0.00")))&amp;" "&amp;AG1009)</f>
        <v/>
      </c>
      <c r="AI1009" s="154">
        <f>IF(X1009="","",X1009*IFERROR(INDEX(Lists!$M$2:$M$12,MATCH(C1009,Lists!$I$2:$I$12,0)),1)/Lists!$Q$2)</f>
        <v/>
      </c>
      <c r="AJ1009" s="154">
        <f>IF(Y1009="","",Y1009*IFERROR(INDEX(Lists!$M$2:$M$12,MATCH(C1009,Lists!$I$2:$I$12,0)),1)/Lists!$Q$2)</f>
        <v/>
      </c>
      <c r="AK1009" s="106" t="n"/>
      <c r="AL1009" s="106" t="n"/>
      <c r="AM1009" s="106" t="n"/>
      <c r="AN1009" s="106" t="n"/>
      <c r="AO1009" s="106" t="n"/>
    </row>
    <row r="1010" ht="18" customHeight="1" s="74">
      <c r="A1010" s="154">
        <f>IF(OR(F1010="",C1010="",D1010=""),"",IFERROR(INDEX(Lists!$J$2:$J$12,MATCH(C1010,Lists!$I$2:$I$12,0)),"XX")&amp;"-"&amp;D1010&amp;"-"&amp;TEXT(SUMPRODUCT(($C$2:C1010=C1010)*($D$2:D1010=D1010)),"0000"))</f>
        <v/>
      </c>
      <c r="B1010" s="155" t="n"/>
      <c r="C1010" s="155" t="n"/>
      <c r="D1010" s="155" t="n"/>
      <c r="E1010" s="155" t="n"/>
      <c r="F1010" s="155" t="n"/>
      <c r="G1010" s="155" t="n"/>
      <c r="H1010" s="155" t="n"/>
      <c r="I1010" s="155" t="n"/>
      <c r="J1010" s="155" t="n"/>
      <c r="K1010" s="155" t="n"/>
      <c r="L1010" s="155" t="n"/>
      <c r="M1010" s="155" t="n"/>
      <c r="N1010" s="155" t="n"/>
      <c r="O1010" s="155" t="n"/>
      <c r="P1010" s="155" t="n"/>
      <c r="Q1010" s="151" t="n"/>
      <c r="R1010" s="155" t="n"/>
      <c r="S1010" s="155" t="n"/>
      <c r="T1010" s="155" t="n"/>
      <c r="U1010" s="155" t="n"/>
      <c r="V1010" s="155" t="n"/>
      <c r="W1010" s="155" t="n"/>
      <c r="X1010" s="155" t="n"/>
      <c r="Y1010" s="155" t="n"/>
      <c r="Z1010" s="155" t="n"/>
      <c r="AA1010" s="155" t="n"/>
      <c r="AB1010" s="155" t="n"/>
      <c r="AC1010" s="155" t="n"/>
      <c r="AD1010" s="155" t="n"/>
      <c r="AE1010" s="155" t="n"/>
      <c r="AF1010" s="155" t="n"/>
      <c r="AG1010" s="154">
        <f>IF(OR(C1010="",G1010="",G1010=0),"",IFERROR(INDEX(Lists!$K$2:$K$12,MATCH(C1010,Lists!$I$2:$I$12,0)),"AUD"))</f>
        <v/>
      </c>
      <c r="AH1010" s="154">
        <f>IF(OR(G1010="",G1010=0),"",IF(G1010&lt;1,TEXT(G1010*100,"0")&amp;IFERROR(INDEX(Lists!$U$2:$U$12,MATCH(C1010,Lists!$I$2:$I$12,0)),"c"),IFERROR(INDEX(Lists!$L$2:$L$12,MATCH(C1010,Lists!$I$2:$I$12,0)),"$")&amp;IF(G1010=INT(G1010),TEXT(G1010,"0"),TEXT(G1010,"0.00")))&amp;" "&amp;AG1010)</f>
        <v/>
      </c>
      <c r="AI1010" s="154">
        <f>IF(X1010="","",X1010*IFERROR(INDEX(Lists!$M$2:$M$12,MATCH(C1010,Lists!$I$2:$I$12,0)),1)/Lists!$Q$2)</f>
        <v/>
      </c>
      <c r="AJ1010" s="154">
        <f>IF(Y1010="","",Y1010*IFERROR(INDEX(Lists!$M$2:$M$12,MATCH(C1010,Lists!$I$2:$I$12,0)),1)/Lists!$Q$2)</f>
        <v/>
      </c>
      <c r="AK1010" s="106" t="n"/>
      <c r="AL1010" s="106" t="n"/>
      <c r="AM1010" s="106" t="n"/>
      <c r="AN1010" s="106" t="n"/>
      <c r="AO1010" s="106" t="n"/>
    </row>
    <row r="1011" ht="18" customHeight="1" s="74">
      <c r="A1011" s="154">
        <f>IF(OR(F1011="",C1011="",D1011=""),"",IFERROR(INDEX(Lists!$J$2:$J$12,MATCH(C1011,Lists!$I$2:$I$12,0)),"XX")&amp;"-"&amp;D1011&amp;"-"&amp;TEXT(SUMPRODUCT(($C$2:C1011=C1011)*($D$2:D1011=D1011)),"0000"))</f>
        <v/>
      </c>
      <c r="B1011" s="155" t="n"/>
      <c r="C1011" s="155" t="n"/>
      <c r="D1011" s="155" t="n"/>
      <c r="E1011" s="155" t="n"/>
      <c r="F1011" s="155" t="n"/>
      <c r="G1011" s="155" t="n"/>
      <c r="H1011" s="155" t="n"/>
      <c r="I1011" s="155" t="n"/>
      <c r="J1011" s="155" t="n"/>
      <c r="K1011" s="155" t="n"/>
      <c r="L1011" s="155" t="n"/>
      <c r="M1011" s="155" t="n"/>
      <c r="N1011" s="155" t="n"/>
      <c r="O1011" s="155" t="n"/>
      <c r="P1011" s="155" t="n"/>
      <c r="Q1011" s="151" t="n"/>
      <c r="R1011" s="155" t="n"/>
      <c r="S1011" s="155" t="n"/>
      <c r="T1011" s="155" t="n"/>
      <c r="U1011" s="155" t="n"/>
      <c r="V1011" s="155" t="n"/>
      <c r="W1011" s="155" t="n"/>
      <c r="X1011" s="155" t="n"/>
      <c r="Y1011" s="155" t="n"/>
      <c r="Z1011" s="155" t="n"/>
      <c r="AA1011" s="155" t="n"/>
      <c r="AB1011" s="155" t="n"/>
      <c r="AC1011" s="155" t="n"/>
      <c r="AD1011" s="155" t="n"/>
      <c r="AE1011" s="155" t="n"/>
      <c r="AF1011" s="155" t="n"/>
      <c r="AG1011" s="154">
        <f>IF(OR(C1011="",G1011="",G1011=0),"",IFERROR(INDEX(Lists!$K$2:$K$12,MATCH(C1011,Lists!$I$2:$I$12,0)),"AUD"))</f>
        <v/>
      </c>
      <c r="AH1011" s="154">
        <f>IF(OR(G1011="",G1011=0),"",IF(G1011&lt;1,TEXT(G1011*100,"0")&amp;IFERROR(INDEX(Lists!$U$2:$U$12,MATCH(C1011,Lists!$I$2:$I$12,0)),"c"),IFERROR(INDEX(Lists!$L$2:$L$12,MATCH(C1011,Lists!$I$2:$I$12,0)),"$")&amp;IF(G1011=INT(G1011),TEXT(G1011,"0"),TEXT(G1011,"0.00")))&amp;" "&amp;AG1011)</f>
        <v/>
      </c>
      <c r="AI1011" s="154">
        <f>IF(X1011="","",X1011*IFERROR(INDEX(Lists!$M$2:$M$12,MATCH(C1011,Lists!$I$2:$I$12,0)),1)/Lists!$Q$2)</f>
        <v/>
      </c>
      <c r="AJ1011" s="154">
        <f>IF(Y1011="","",Y1011*IFERROR(INDEX(Lists!$M$2:$M$12,MATCH(C1011,Lists!$I$2:$I$12,0)),1)/Lists!$Q$2)</f>
        <v/>
      </c>
      <c r="AK1011" s="106" t="n"/>
      <c r="AL1011" s="106" t="n"/>
      <c r="AM1011" s="106" t="n"/>
      <c r="AN1011" s="106" t="n"/>
      <c r="AO1011" s="106" t="n"/>
    </row>
    <row r="1012" ht="18" customHeight="1" s="74">
      <c r="A1012" s="154">
        <f>IF(OR(F1012="",C1012="",D1012=""),"",IFERROR(INDEX(Lists!$J$2:$J$12,MATCH(C1012,Lists!$I$2:$I$12,0)),"XX")&amp;"-"&amp;D1012&amp;"-"&amp;TEXT(SUMPRODUCT(($C$2:C1012=C1012)*($D$2:D1012=D1012)),"0000"))</f>
        <v/>
      </c>
      <c r="B1012" s="155" t="n"/>
      <c r="C1012" s="155" t="n"/>
      <c r="D1012" s="155" t="n"/>
      <c r="E1012" s="155" t="n"/>
      <c r="F1012" s="155" t="n"/>
      <c r="G1012" s="155" t="n"/>
      <c r="H1012" s="155" t="n"/>
      <c r="I1012" s="155" t="n"/>
      <c r="J1012" s="155" t="n"/>
      <c r="K1012" s="155" t="n"/>
      <c r="L1012" s="155" t="n"/>
      <c r="M1012" s="155" t="n"/>
      <c r="N1012" s="155" t="n"/>
      <c r="O1012" s="155" t="n"/>
      <c r="P1012" s="155" t="n"/>
      <c r="Q1012" s="151" t="n"/>
      <c r="R1012" s="155" t="n"/>
      <c r="S1012" s="155" t="n"/>
      <c r="T1012" s="155" t="n"/>
      <c r="U1012" s="155" t="n"/>
      <c r="V1012" s="155" t="n"/>
      <c r="W1012" s="155" t="n"/>
      <c r="X1012" s="155" t="n"/>
      <c r="Y1012" s="155" t="n"/>
      <c r="Z1012" s="155" t="n"/>
      <c r="AA1012" s="155" t="n"/>
      <c r="AB1012" s="155" t="n"/>
      <c r="AC1012" s="155" t="n"/>
      <c r="AD1012" s="155" t="n"/>
      <c r="AE1012" s="155" t="n"/>
      <c r="AF1012" s="155" t="n"/>
      <c r="AG1012" s="154">
        <f>IF(OR(C1012="",G1012="",G1012=0),"",IFERROR(INDEX(Lists!$K$2:$K$12,MATCH(C1012,Lists!$I$2:$I$12,0)),"AUD"))</f>
        <v/>
      </c>
      <c r="AH1012" s="154">
        <f>IF(OR(G1012="",G1012=0),"",IF(G1012&lt;1,TEXT(G1012*100,"0")&amp;IFERROR(INDEX(Lists!$U$2:$U$12,MATCH(C1012,Lists!$I$2:$I$12,0)),"c"),IFERROR(INDEX(Lists!$L$2:$L$12,MATCH(C1012,Lists!$I$2:$I$12,0)),"$")&amp;IF(G1012=INT(G1012),TEXT(G1012,"0"),TEXT(G1012,"0.00")))&amp;" "&amp;AG1012)</f>
        <v/>
      </c>
      <c r="AI1012" s="154">
        <f>IF(X1012="","",X1012*IFERROR(INDEX(Lists!$M$2:$M$12,MATCH(C1012,Lists!$I$2:$I$12,0)),1)/Lists!$Q$2)</f>
        <v/>
      </c>
      <c r="AJ1012" s="154">
        <f>IF(Y1012="","",Y1012*IFERROR(INDEX(Lists!$M$2:$M$12,MATCH(C1012,Lists!$I$2:$I$12,0)),1)/Lists!$Q$2)</f>
        <v/>
      </c>
      <c r="AK1012" s="106" t="n"/>
      <c r="AL1012" s="106" t="n"/>
      <c r="AM1012" s="106" t="n"/>
      <c r="AN1012" s="106" t="n"/>
      <c r="AO1012" s="106" t="n"/>
    </row>
    <row r="1013" ht="18" customHeight="1" s="74">
      <c r="A1013" s="154">
        <f>IF(OR(F1013="",C1013="",D1013=""),"",IFERROR(INDEX(Lists!$J$2:$J$12,MATCH(C1013,Lists!$I$2:$I$12,0)),"XX")&amp;"-"&amp;D1013&amp;"-"&amp;TEXT(SUMPRODUCT(($C$2:C1013=C1013)*($D$2:D1013=D1013)),"0000"))</f>
        <v/>
      </c>
      <c r="B1013" s="155" t="n"/>
      <c r="C1013" s="155" t="n"/>
      <c r="D1013" s="155" t="n"/>
      <c r="E1013" s="155" t="n"/>
      <c r="F1013" s="155" t="n"/>
      <c r="G1013" s="155" t="n"/>
      <c r="H1013" s="155" t="n"/>
      <c r="I1013" s="155" t="n"/>
      <c r="J1013" s="155" t="n"/>
      <c r="K1013" s="155" t="n"/>
      <c r="L1013" s="155" t="n"/>
      <c r="M1013" s="155" t="n"/>
      <c r="N1013" s="155" t="n"/>
      <c r="O1013" s="155" t="n"/>
      <c r="P1013" s="155" t="n"/>
      <c r="Q1013" s="151" t="n"/>
      <c r="R1013" s="155" t="n"/>
      <c r="S1013" s="155" t="n"/>
      <c r="T1013" s="155" t="n"/>
      <c r="U1013" s="155" t="n"/>
      <c r="V1013" s="155" t="n"/>
      <c r="W1013" s="155" t="n"/>
      <c r="X1013" s="155" t="n"/>
      <c r="Y1013" s="155" t="n"/>
      <c r="Z1013" s="155" t="n"/>
      <c r="AA1013" s="155" t="n"/>
      <c r="AB1013" s="155" t="n"/>
      <c r="AC1013" s="155" t="n"/>
      <c r="AD1013" s="155" t="n"/>
      <c r="AE1013" s="155" t="n"/>
      <c r="AF1013" s="155" t="n"/>
      <c r="AG1013" s="154">
        <f>IF(OR(C1013="",G1013="",G1013=0),"",IFERROR(INDEX(Lists!$K$2:$K$12,MATCH(C1013,Lists!$I$2:$I$12,0)),"AUD"))</f>
        <v/>
      </c>
      <c r="AH1013" s="154">
        <f>IF(OR(G1013="",G1013=0),"",IF(G1013&lt;1,TEXT(G1013*100,"0")&amp;IFERROR(INDEX(Lists!$U$2:$U$12,MATCH(C1013,Lists!$I$2:$I$12,0)),"c"),IFERROR(INDEX(Lists!$L$2:$L$12,MATCH(C1013,Lists!$I$2:$I$12,0)),"$")&amp;IF(G1013=INT(G1013),TEXT(G1013,"0"),TEXT(G1013,"0.00")))&amp;" "&amp;AG1013)</f>
        <v/>
      </c>
      <c r="AI1013" s="154">
        <f>IF(X1013="","",X1013*IFERROR(INDEX(Lists!$M$2:$M$12,MATCH(C1013,Lists!$I$2:$I$12,0)),1)/Lists!$Q$2)</f>
        <v/>
      </c>
      <c r="AJ1013" s="154">
        <f>IF(Y1013="","",Y1013*IFERROR(INDEX(Lists!$M$2:$M$12,MATCH(C1013,Lists!$I$2:$I$12,0)),1)/Lists!$Q$2)</f>
        <v/>
      </c>
      <c r="AK1013" s="106" t="n"/>
      <c r="AL1013" s="106" t="n"/>
      <c r="AM1013" s="106" t="n"/>
      <c r="AN1013" s="106" t="n"/>
      <c r="AO1013" s="106" t="n"/>
    </row>
    <row r="1014" ht="18" customHeight="1" s="74">
      <c r="A1014" s="154">
        <f>IF(OR(F1014="",C1014="",D1014=""),"",IFERROR(INDEX(Lists!$J$2:$J$12,MATCH(C1014,Lists!$I$2:$I$12,0)),"XX")&amp;"-"&amp;D1014&amp;"-"&amp;TEXT(SUMPRODUCT(($C$2:C1014=C1014)*($D$2:D1014=D1014)),"0000"))</f>
        <v/>
      </c>
      <c r="B1014" s="155" t="n"/>
      <c r="C1014" s="155" t="n"/>
      <c r="D1014" s="155" t="n"/>
      <c r="E1014" s="155" t="n"/>
      <c r="F1014" s="155" t="n"/>
      <c r="G1014" s="155" t="n"/>
      <c r="H1014" s="155" t="n"/>
      <c r="I1014" s="155" t="n"/>
      <c r="J1014" s="155" t="n"/>
      <c r="K1014" s="155" t="n"/>
      <c r="L1014" s="155" t="n"/>
      <c r="M1014" s="155" t="n"/>
      <c r="N1014" s="155" t="n"/>
      <c r="O1014" s="155" t="n"/>
      <c r="P1014" s="155" t="n"/>
      <c r="Q1014" s="151" t="n"/>
      <c r="R1014" s="155" t="n"/>
      <c r="S1014" s="155" t="n"/>
      <c r="T1014" s="155" t="n"/>
      <c r="U1014" s="155" t="n"/>
      <c r="V1014" s="155" t="n"/>
      <c r="W1014" s="155" t="n"/>
      <c r="X1014" s="155" t="n"/>
      <c r="Y1014" s="155" t="n"/>
      <c r="Z1014" s="155" t="n"/>
      <c r="AA1014" s="155" t="n"/>
      <c r="AB1014" s="155" t="n"/>
      <c r="AC1014" s="155" t="n"/>
      <c r="AD1014" s="155" t="n"/>
      <c r="AE1014" s="155" t="n"/>
      <c r="AF1014" s="155" t="n"/>
      <c r="AG1014" s="154">
        <f>IF(OR(C1014="",G1014="",G1014=0),"",IFERROR(INDEX(Lists!$K$2:$K$12,MATCH(C1014,Lists!$I$2:$I$12,0)),"AUD"))</f>
        <v/>
      </c>
      <c r="AH1014" s="154">
        <f>IF(OR(G1014="",G1014=0),"",IF(G1014&lt;1,TEXT(G1014*100,"0")&amp;IFERROR(INDEX(Lists!$U$2:$U$12,MATCH(C1014,Lists!$I$2:$I$12,0)),"c"),IFERROR(INDEX(Lists!$L$2:$L$12,MATCH(C1014,Lists!$I$2:$I$12,0)),"$")&amp;IF(G1014=INT(G1014),TEXT(G1014,"0"),TEXT(G1014,"0.00")))&amp;" "&amp;AG1014)</f>
        <v/>
      </c>
      <c r="AI1014" s="154">
        <f>IF(X1014="","",X1014*IFERROR(INDEX(Lists!$M$2:$M$12,MATCH(C1014,Lists!$I$2:$I$12,0)),1)/Lists!$Q$2)</f>
        <v/>
      </c>
      <c r="AJ1014" s="154">
        <f>IF(Y1014="","",Y1014*IFERROR(INDEX(Lists!$M$2:$M$12,MATCH(C1014,Lists!$I$2:$I$12,0)),1)/Lists!$Q$2)</f>
        <v/>
      </c>
      <c r="AK1014" s="106" t="n"/>
      <c r="AL1014" s="106" t="n"/>
      <c r="AM1014" s="106" t="n"/>
      <c r="AN1014" s="106" t="n"/>
      <c r="AO1014" s="106" t="n"/>
    </row>
    <row r="1015" ht="18" customHeight="1" s="74">
      <c r="A1015" s="154">
        <f>IF(OR(F1015="",C1015="",D1015=""),"",IFERROR(INDEX(Lists!$J$2:$J$12,MATCH(C1015,Lists!$I$2:$I$12,0)),"XX")&amp;"-"&amp;D1015&amp;"-"&amp;TEXT(SUMPRODUCT(($C$2:C1015=C1015)*($D$2:D1015=D1015)),"0000"))</f>
        <v/>
      </c>
      <c r="B1015" s="155" t="n"/>
      <c r="C1015" s="155" t="n"/>
      <c r="D1015" s="155" t="n"/>
      <c r="E1015" s="155" t="n"/>
      <c r="F1015" s="155" t="n"/>
      <c r="G1015" s="155" t="n"/>
      <c r="H1015" s="155" t="n"/>
      <c r="I1015" s="155" t="n"/>
      <c r="J1015" s="155" t="n"/>
      <c r="K1015" s="155" t="n"/>
      <c r="L1015" s="155" t="n"/>
      <c r="M1015" s="155" t="n"/>
      <c r="N1015" s="155" t="n"/>
      <c r="O1015" s="155" t="n"/>
      <c r="P1015" s="155" t="n"/>
      <c r="Q1015" s="151" t="n"/>
      <c r="R1015" s="155" t="n"/>
      <c r="S1015" s="155" t="n"/>
      <c r="T1015" s="155" t="n"/>
      <c r="U1015" s="155" t="n"/>
      <c r="V1015" s="155" t="n"/>
      <c r="W1015" s="155" t="n"/>
      <c r="X1015" s="155" t="n"/>
      <c r="Y1015" s="155" t="n"/>
      <c r="Z1015" s="155" t="n"/>
      <c r="AA1015" s="155" t="n"/>
      <c r="AB1015" s="155" t="n"/>
      <c r="AC1015" s="155" t="n"/>
      <c r="AD1015" s="155" t="n"/>
      <c r="AE1015" s="155" t="n"/>
      <c r="AF1015" s="155" t="n"/>
      <c r="AG1015" s="154">
        <f>IF(OR(C1015="",G1015="",G1015=0),"",IFERROR(INDEX(Lists!$K$2:$K$12,MATCH(C1015,Lists!$I$2:$I$12,0)),"AUD"))</f>
        <v/>
      </c>
      <c r="AH1015" s="154">
        <f>IF(OR(G1015="",G1015=0),"",IF(G1015&lt;1,TEXT(G1015*100,"0")&amp;IFERROR(INDEX(Lists!$U$2:$U$12,MATCH(C1015,Lists!$I$2:$I$12,0)),"c"),IFERROR(INDEX(Lists!$L$2:$L$12,MATCH(C1015,Lists!$I$2:$I$12,0)),"$")&amp;IF(G1015=INT(G1015),TEXT(G1015,"0"),TEXT(G1015,"0.00")))&amp;" "&amp;AG1015)</f>
        <v/>
      </c>
      <c r="AI1015" s="154">
        <f>IF(X1015="","",X1015*IFERROR(INDEX(Lists!$M$2:$M$12,MATCH(C1015,Lists!$I$2:$I$12,0)),1)/Lists!$Q$2)</f>
        <v/>
      </c>
      <c r="AJ1015" s="154">
        <f>IF(Y1015="","",Y1015*IFERROR(INDEX(Lists!$M$2:$M$12,MATCH(C1015,Lists!$I$2:$I$12,0)),1)/Lists!$Q$2)</f>
        <v/>
      </c>
      <c r="AK1015" s="106" t="n"/>
      <c r="AL1015" s="106" t="n"/>
      <c r="AM1015" s="106" t="n"/>
      <c r="AN1015" s="106" t="n"/>
      <c r="AO1015" s="106" t="n"/>
    </row>
    <row r="1016" ht="18" customHeight="1" s="74">
      <c r="A1016" s="154">
        <f>IF(OR(F1016="",C1016="",D1016=""),"",IFERROR(INDEX(Lists!$J$2:$J$12,MATCH(C1016,Lists!$I$2:$I$12,0)),"XX")&amp;"-"&amp;D1016&amp;"-"&amp;TEXT(SUMPRODUCT(($C$2:C1016=C1016)*($D$2:D1016=D1016)),"0000"))</f>
        <v/>
      </c>
      <c r="B1016" s="155" t="n"/>
      <c r="C1016" s="155" t="n"/>
      <c r="D1016" s="155" t="n"/>
      <c r="E1016" s="155" t="n"/>
      <c r="F1016" s="155" t="n"/>
      <c r="G1016" s="155" t="n"/>
      <c r="H1016" s="155" t="n"/>
      <c r="I1016" s="155" t="n"/>
      <c r="J1016" s="155" t="n"/>
      <c r="K1016" s="155" t="n"/>
      <c r="L1016" s="155" t="n"/>
      <c r="M1016" s="155" t="n"/>
      <c r="N1016" s="155" t="n"/>
      <c r="O1016" s="155" t="n"/>
      <c r="P1016" s="155" t="n"/>
      <c r="Q1016" s="151" t="n"/>
      <c r="R1016" s="155" t="n"/>
      <c r="S1016" s="155" t="n"/>
      <c r="T1016" s="155" t="n"/>
      <c r="U1016" s="155" t="n"/>
      <c r="V1016" s="155" t="n"/>
      <c r="W1016" s="155" t="n"/>
      <c r="X1016" s="155" t="n"/>
      <c r="Y1016" s="155" t="n"/>
      <c r="Z1016" s="155" t="n"/>
      <c r="AA1016" s="155" t="n"/>
      <c r="AB1016" s="155" t="n"/>
      <c r="AC1016" s="155" t="n"/>
      <c r="AD1016" s="155" t="n"/>
      <c r="AE1016" s="155" t="n"/>
      <c r="AF1016" s="155" t="n"/>
      <c r="AG1016" s="154">
        <f>IF(OR(C1016="",G1016="",G1016=0),"",IFERROR(INDEX(Lists!$K$2:$K$12,MATCH(C1016,Lists!$I$2:$I$12,0)),"AUD"))</f>
        <v/>
      </c>
      <c r="AH1016" s="154">
        <f>IF(OR(G1016="",G1016=0),"",IF(G1016&lt;1,TEXT(G1016*100,"0")&amp;IFERROR(INDEX(Lists!$U$2:$U$12,MATCH(C1016,Lists!$I$2:$I$12,0)),"c"),IFERROR(INDEX(Lists!$L$2:$L$12,MATCH(C1016,Lists!$I$2:$I$12,0)),"$")&amp;IF(G1016=INT(G1016),TEXT(G1016,"0"),TEXT(G1016,"0.00")))&amp;" "&amp;AG1016)</f>
        <v/>
      </c>
      <c r="AI1016" s="154">
        <f>IF(X1016="","",X1016*IFERROR(INDEX(Lists!$M$2:$M$12,MATCH(C1016,Lists!$I$2:$I$12,0)),1)/Lists!$Q$2)</f>
        <v/>
      </c>
      <c r="AJ1016" s="154">
        <f>IF(Y1016="","",Y1016*IFERROR(INDEX(Lists!$M$2:$M$12,MATCH(C1016,Lists!$I$2:$I$12,0)),1)/Lists!$Q$2)</f>
        <v/>
      </c>
      <c r="AK1016" s="106" t="n"/>
      <c r="AL1016" s="106" t="n"/>
      <c r="AM1016" s="106" t="n"/>
      <c r="AN1016" s="106" t="n"/>
      <c r="AO1016" s="106" t="n"/>
    </row>
    <row r="1017" ht="18" customHeight="1" s="74">
      <c r="A1017" s="154">
        <f>IF(OR(F1017="",C1017="",D1017=""),"",IFERROR(INDEX(Lists!$J$2:$J$12,MATCH(C1017,Lists!$I$2:$I$12,0)),"XX")&amp;"-"&amp;D1017&amp;"-"&amp;TEXT(SUMPRODUCT(($C$2:C1017=C1017)*($D$2:D1017=D1017)),"0000"))</f>
        <v/>
      </c>
      <c r="B1017" s="155" t="n"/>
      <c r="C1017" s="155" t="n"/>
      <c r="D1017" s="155" t="n"/>
      <c r="E1017" s="155" t="n"/>
      <c r="F1017" s="155" t="n"/>
      <c r="G1017" s="155" t="n"/>
      <c r="H1017" s="155" t="n"/>
      <c r="I1017" s="155" t="n"/>
      <c r="J1017" s="155" t="n"/>
      <c r="K1017" s="155" t="n"/>
      <c r="L1017" s="155" t="n"/>
      <c r="M1017" s="155" t="n"/>
      <c r="N1017" s="155" t="n"/>
      <c r="O1017" s="155" t="n"/>
      <c r="P1017" s="155" t="n"/>
      <c r="Q1017" s="151" t="n"/>
      <c r="R1017" s="155" t="n"/>
      <c r="S1017" s="155" t="n"/>
      <c r="T1017" s="155" t="n"/>
      <c r="U1017" s="155" t="n"/>
      <c r="V1017" s="155" t="n"/>
      <c r="W1017" s="155" t="n"/>
      <c r="X1017" s="155" t="n"/>
      <c r="Y1017" s="155" t="n"/>
      <c r="Z1017" s="155" t="n"/>
      <c r="AA1017" s="155" t="n"/>
      <c r="AB1017" s="155" t="n"/>
      <c r="AC1017" s="155" t="n"/>
      <c r="AD1017" s="155" t="n"/>
      <c r="AE1017" s="155" t="n"/>
      <c r="AF1017" s="155" t="n"/>
      <c r="AG1017" s="154">
        <f>IF(OR(C1017="",G1017="",G1017=0),"",IFERROR(INDEX(Lists!$K$2:$K$12,MATCH(C1017,Lists!$I$2:$I$12,0)),"AUD"))</f>
        <v/>
      </c>
      <c r="AH1017" s="154">
        <f>IF(OR(G1017="",G1017=0),"",IF(G1017&lt;1,TEXT(G1017*100,"0")&amp;IFERROR(INDEX(Lists!$U$2:$U$12,MATCH(C1017,Lists!$I$2:$I$12,0)),"c"),IFERROR(INDEX(Lists!$L$2:$L$12,MATCH(C1017,Lists!$I$2:$I$12,0)),"$")&amp;IF(G1017=INT(G1017),TEXT(G1017,"0"),TEXT(G1017,"0.00")))&amp;" "&amp;AG1017)</f>
        <v/>
      </c>
      <c r="AI1017" s="154">
        <f>IF(X1017="","",X1017*IFERROR(INDEX(Lists!$M$2:$M$12,MATCH(C1017,Lists!$I$2:$I$12,0)),1)/Lists!$Q$2)</f>
        <v/>
      </c>
      <c r="AJ1017" s="154">
        <f>IF(Y1017="","",Y1017*IFERROR(INDEX(Lists!$M$2:$M$12,MATCH(C1017,Lists!$I$2:$I$12,0)),1)/Lists!$Q$2)</f>
        <v/>
      </c>
      <c r="AK1017" s="106" t="n"/>
      <c r="AL1017" s="106" t="n"/>
      <c r="AM1017" s="106" t="n"/>
      <c r="AN1017" s="106" t="n"/>
      <c r="AO1017" s="106" t="n"/>
    </row>
    <row r="1018" ht="18" customHeight="1" s="74">
      <c r="A1018" s="154">
        <f>IF(OR(F1018="",C1018="",D1018=""),"",IFERROR(INDEX(Lists!$J$2:$J$12,MATCH(C1018,Lists!$I$2:$I$12,0)),"XX")&amp;"-"&amp;D1018&amp;"-"&amp;TEXT(SUMPRODUCT(($C$2:C1018=C1018)*($D$2:D1018=D1018)),"0000"))</f>
        <v/>
      </c>
      <c r="B1018" s="155" t="n"/>
      <c r="C1018" s="155" t="n"/>
      <c r="D1018" s="155" t="n"/>
      <c r="E1018" s="155" t="n"/>
      <c r="F1018" s="155" t="n"/>
      <c r="G1018" s="155" t="n"/>
      <c r="H1018" s="155" t="n"/>
      <c r="I1018" s="155" t="n"/>
      <c r="J1018" s="155" t="n"/>
      <c r="K1018" s="155" t="n"/>
      <c r="L1018" s="155" t="n"/>
      <c r="M1018" s="155" t="n"/>
      <c r="N1018" s="155" t="n"/>
      <c r="O1018" s="155" t="n"/>
      <c r="P1018" s="155" t="n"/>
      <c r="Q1018" s="151" t="n"/>
      <c r="R1018" s="155" t="n"/>
      <c r="S1018" s="155" t="n"/>
      <c r="T1018" s="155" t="n"/>
      <c r="U1018" s="155" t="n"/>
      <c r="V1018" s="155" t="n"/>
      <c r="W1018" s="155" t="n"/>
      <c r="X1018" s="155" t="n"/>
      <c r="Y1018" s="155" t="n"/>
      <c r="Z1018" s="155" t="n"/>
      <c r="AA1018" s="155" t="n"/>
      <c r="AB1018" s="155" t="n"/>
      <c r="AC1018" s="155" t="n"/>
      <c r="AD1018" s="155" t="n"/>
      <c r="AE1018" s="155" t="n"/>
      <c r="AF1018" s="155" t="n"/>
      <c r="AG1018" s="154">
        <f>IF(OR(C1018="",G1018="",G1018=0),"",IFERROR(INDEX(Lists!$K$2:$K$12,MATCH(C1018,Lists!$I$2:$I$12,0)),"AUD"))</f>
        <v/>
      </c>
      <c r="AH1018" s="154">
        <f>IF(OR(G1018="",G1018=0),"",IF(G1018&lt;1,TEXT(G1018*100,"0")&amp;IFERROR(INDEX(Lists!$U$2:$U$12,MATCH(C1018,Lists!$I$2:$I$12,0)),"c"),IFERROR(INDEX(Lists!$L$2:$L$12,MATCH(C1018,Lists!$I$2:$I$12,0)),"$")&amp;IF(G1018=INT(G1018),TEXT(G1018,"0"),TEXT(G1018,"0.00")))&amp;" "&amp;AG1018)</f>
        <v/>
      </c>
      <c r="AI1018" s="154">
        <f>IF(X1018="","",X1018*IFERROR(INDEX(Lists!$M$2:$M$12,MATCH(C1018,Lists!$I$2:$I$12,0)),1)/Lists!$Q$2)</f>
        <v/>
      </c>
      <c r="AJ1018" s="154">
        <f>IF(Y1018="","",Y1018*IFERROR(INDEX(Lists!$M$2:$M$12,MATCH(C1018,Lists!$I$2:$I$12,0)),1)/Lists!$Q$2)</f>
        <v/>
      </c>
      <c r="AK1018" s="106" t="n"/>
      <c r="AL1018" s="106" t="n"/>
      <c r="AM1018" s="106" t="n"/>
      <c r="AN1018" s="106" t="n"/>
      <c r="AO1018" s="106" t="n"/>
    </row>
    <row r="1019" ht="18" customHeight="1" s="74">
      <c r="A1019" s="154">
        <f>IF(OR(F1019="",C1019="",D1019=""),"",IFERROR(INDEX(Lists!$J$2:$J$12,MATCH(C1019,Lists!$I$2:$I$12,0)),"XX")&amp;"-"&amp;D1019&amp;"-"&amp;TEXT(SUMPRODUCT(($C$2:C1019=C1019)*($D$2:D1019=D1019)),"0000"))</f>
        <v/>
      </c>
      <c r="B1019" s="155" t="n"/>
      <c r="C1019" s="155" t="n"/>
      <c r="D1019" s="155" t="n"/>
      <c r="E1019" s="155" t="n"/>
      <c r="F1019" s="155" t="n"/>
      <c r="G1019" s="155" t="n"/>
      <c r="H1019" s="155" t="n"/>
      <c r="I1019" s="155" t="n"/>
      <c r="J1019" s="155" t="n"/>
      <c r="K1019" s="155" t="n"/>
      <c r="L1019" s="155" t="n"/>
      <c r="M1019" s="155" t="n"/>
      <c r="N1019" s="155" t="n"/>
      <c r="O1019" s="155" t="n"/>
      <c r="P1019" s="155" t="n"/>
      <c r="Q1019" s="151" t="n"/>
      <c r="R1019" s="155" t="n"/>
      <c r="S1019" s="155" t="n"/>
      <c r="T1019" s="155" t="n"/>
      <c r="U1019" s="155" t="n"/>
      <c r="V1019" s="155" t="n"/>
      <c r="W1019" s="155" t="n"/>
      <c r="X1019" s="155" t="n"/>
      <c r="Y1019" s="155" t="n"/>
      <c r="Z1019" s="155" t="n"/>
      <c r="AA1019" s="155" t="n"/>
      <c r="AB1019" s="155" t="n"/>
      <c r="AC1019" s="155" t="n"/>
      <c r="AD1019" s="155" t="n"/>
      <c r="AE1019" s="155" t="n"/>
      <c r="AF1019" s="155" t="n"/>
      <c r="AG1019" s="154">
        <f>IF(OR(C1019="",G1019="",G1019=0),"",IFERROR(INDEX(Lists!$K$2:$K$12,MATCH(C1019,Lists!$I$2:$I$12,0)),"AUD"))</f>
        <v/>
      </c>
      <c r="AH1019" s="154">
        <f>IF(OR(G1019="",G1019=0),"",IF(G1019&lt;1,TEXT(G1019*100,"0")&amp;IFERROR(INDEX(Lists!$U$2:$U$12,MATCH(C1019,Lists!$I$2:$I$12,0)),"c"),IFERROR(INDEX(Lists!$L$2:$L$12,MATCH(C1019,Lists!$I$2:$I$12,0)),"$")&amp;IF(G1019=INT(G1019),TEXT(G1019,"0"),TEXT(G1019,"0.00")))&amp;" "&amp;AG1019)</f>
        <v/>
      </c>
      <c r="AI1019" s="154">
        <f>IF(X1019="","",X1019*IFERROR(INDEX(Lists!$M$2:$M$12,MATCH(C1019,Lists!$I$2:$I$12,0)),1)/Lists!$Q$2)</f>
        <v/>
      </c>
      <c r="AJ1019" s="154">
        <f>IF(Y1019="","",Y1019*IFERROR(INDEX(Lists!$M$2:$M$12,MATCH(C1019,Lists!$I$2:$I$12,0)),1)/Lists!$Q$2)</f>
        <v/>
      </c>
      <c r="AK1019" s="106" t="n"/>
      <c r="AL1019" s="106" t="n"/>
      <c r="AM1019" s="106" t="n"/>
      <c r="AN1019" s="106" t="n"/>
      <c r="AO1019" s="106" t="n"/>
    </row>
    <row r="1020" ht="18" customHeight="1" s="74">
      <c r="A1020" s="154">
        <f>IF(OR(F1020="",C1020="",D1020=""),"",IFERROR(INDEX(Lists!$J$2:$J$12,MATCH(C1020,Lists!$I$2:$I$12,0)),"XX")&amp;"-"&amp;D1020&amp;"-"&amp;TEXT(SUMPRODUCT(($C$2:C1020=C1020)*($D$2:D1020=D1020)),"0000"))</f>
        <v/>
      </c>
      <c r="B1020" s="155" t="n"/>
      <c r="C1020" s="155" t="n"/>
      <c r="D1020" s="155" t="n"/>
      <c r="E1020" s="155" t="n"/>
      <c r="F1020" s="155" t="n"/>
      <c r="G1020" s="155" t="n"/>
      <c r="H1020" s="155" t="n"/>
      <c r="I1020" s="155" t="n"/>
      <c r="J1020" s="155" t="n"/>
      <c r="K1020" s="155" t="n"/>
      <c r="L1020" s="155" t="n"/>
      <c r="M1020" s="155" t="n"/>
      <c r="N1020" s="155" t="n"/>
      <c r="O1020" s="155" t="n"/>
      <c r="P1020" s="155" t="n"/>
      <c r="Q1020" s="151" t="n"/>
      <c r="R1020" s="155" t="n"/>
      <c r="S1020" s="155" t="n"/>
      <c r="T1020" s="155" t="n"/>
      <c r="U1020" s="155" t="n"/>
      <c r="V1020" s="155" t="n"/>
      <c r="W1020" s="155" t="n"/>
      <c r="X1020" s="155" t="n"/>
      <c r="Y1020" s="155" t="n"/>
      <c r="Z1020" s="155" t="n"/>
      <c r="AA1020" s="155" t="n"/>
      <c r="AB1020" s="155" t="n"/>
      <c r="AC1020" s="155" t="n"/>
      <c r="AD1020" s="155" t="n"/>
      <c r="AE1020" s="155" t="n"/>
      <c r="AF1020" s="155" t="n"/>
      <c r="AG1020" s="154">
        <f>IF(OR(C1020="",G1020="",G1020=0),"",IFERROR(INDEX(Lists!$K$2:$K$12,MATCH(C1020,Lists!$I$2:$I$12,0)),"AUD"))</f>
        <v/>
      </c>
      <c r="AH1020" s="154">
        <f>IF(OR(G1020="",G1020=0),"",IF(G1020&lt;1,TEXT(G1020*100,"0")&amp;IFERROR(INDEX(Lists!$U$2:$U$12,MATCH(C1020,Lists!$I$2:$I$12,0)),"c"),IFERROR(INDEX(Lists!$L$2:$L$12,MATCH(C1020,Lists!$I$2:$I$12,0)),"$")&amp;IF(G1020=INT(G1020),TEXT(G1020,"0"),TEXT(G1020,"0.00")))&amp;" "&amp;AG1020)</f>
        <v/>
      </c>
      <c r="AI1020" s="154">
        <f>IF(X1020="","",X1020*IFERROR(INDEX(Lists!$M$2:$M$12,MATCH(C1020,Lists!$I$2:$I$12,0)),1)/Lists!$Q$2)</f>
        <v/>
      </c>
      <c r="AJ1020" s="154">
        <f>IF(Y1020="","",Y1020*IFERROR(INDEX(Lists!$M$2:$M$12,MATCH(C1020,Lists!$I$2:$I$12,0)),1)/Lists!$Q$2)</f>
        <v/>
      </c>
      <c r="AK1020" s="106" t="n"/>
      <c r="AL1020" s="106" t="n"/>
      <c r="AM1020" s="106" t="n"/>
      <c r="AN1020" s="106" t="n"/>
      <c r="AO1020" s="106" t="n"/>
    </row>
    <row r="1021" ht="18" customHeight="1" s="74">
      <c r="A1021" s="154">
        <f>IF(OR(F1021="",C1021="",D1021=""),"",IFERROR(INDEX(Lists!$J$2:$J$12,MATCH(C1021,Lists!$I$2:$I$12,0)),"XX")&amp;"-"&amp;D1021&amp;"-"&amp;TEXT(SUMPRODUCT(($C$2:C1021=C1021)*($D$2:D1021=D1021)),"0000"))</f>
        <v/>
      </c>
      <c r="B1021" s="155" t="n"/>
      <c r="C1021" s="155" t="n"/>
      <c r="D1021" s="155" t="n"/>
      <c r="E1021" s="155" t="n"/>
      <c r="F1021" s="155" t="n"/>
      <c r="G1021" s="155" t="n"/>
      <c r="H1021" s="155" t="n"/>
      <c r="I1021" s="155" t="n"/>
      <c r="J1021" s="155" t="n"/>
      <c r="K1021" s="155" t="n"/>
      <c r="L1021" s="155" t="n"/>
      <c r="M1021" s="155" t="n"/>
      <c r="N1021" s="155" t="n"/>
      <c r="O1021" s="155" t="n"/>
      <c r="P1021" s="155" t="n"/>
      <c r="Q1021" s="151" t="n"/>
      <c r="R1021" s="155" t="n"/>
      <c r="S1021" s="155" t="n"/>
      <c r="T1021" s="155" t="n"/>
      <c r="U1021" s="155" t="n"/>
      <c r="V1021" s="155" t="n"/>
      <c r="W1021" s="155" t="n"/>
      <c r="X1021" s="155" t="n"/>
      <c r="Y1021" s="155" t="n"/>
      <c r="Z1021" s="155" t="n"/>
      <c r="AA1021" s="155" t="n"/>
      <c r="AB1021" s="155" t="n"/>
      <c r="AC1021" s="155" t="n"/>
      <c r="AD1021" s="155" t="n"/>
      <c r="AE1021" s="155" t="n"/>
      <c r="AF1021" s="155" t="n"/>
      <c r="AG1021" s="154">
        <f>IF(OR(C1021="",G1021="",G1021=0),"",IFERROR(INDEX(Lists!$K$2:$K$12,MATCH(C1021,Lists!$I$2:$I$12,0)),"AUD"))</f>
        <v/>
      </c>
      <c r="AH1021" s="154">
        <f>IF(OR(G1021="",G1021=0),"",IF(G1021&lt;1,TEXT(G1021*100,"0")&amp;IFERROR(INDEX(Lists!$U$2:$U$12,MATCH(C1021,Lists!$I$2:$I$12,0)),"c"),IFERROR(INDEX(Lists!$L$2:$L$12,MATCH(C1021,Lists!$I$2:$I$12,0)),"$")&amp;IF(G1021=INT(G1021),TEXT(G1021,"0"),TEXT(G1021,"0.00")))&amp;" "&amp;AG1021)</f>
        <v/>
      </c>
      <c r="AI1021" s="154">
        <f>IF(X1021="","",X1021*IFERROR(INDEX(Lists!$M$2:$M$12,MATCH(C1021,Lists!$I$2:$I$12,0)),1)/Lists!$Q$2)</f>
        <v/>
      </c>
      <c r="AJ1021" s="154">
        <f>IF(Y1021="","",Y1021*IFERROR(INDEX(Lists!$M$2:$M$12,MATCH(C1021,Lists!$I$2:$I$12,0)),1)/Lists!$Q$2)</f>
        <v/>
      </c>
      <c r="AK1021" s="106" t="n"/>
      <c r="AL1021" s="106" t="n"/>
      <c r="AM1021" s="106" t="n"/>
      <c r="AN1021" s="106" t="n"/>
      <c r="AO1021" s="106" t="n"/>
    </row>
    <row r="1022" ht="18" customHeight="1" s="74">
      <c r="A1022" s="154">
        <f>IF(OR(F1022="",C1022="",D1022=""),"",IFERROR(INDEX(Lists!$J$2:$J$12,MATCH(C1022,Lists!$I$2:$I$12,0)),"XX")&amp;"-"&amp;D1022&amp;"-"&amp;TEXT(SUMPRODUCT(($C$2:C1022=C1022)*($D$2:D1022=D1022)),"0000"))</f>
        <v/>
      </c>
      <c r="B1022" s="155" t="n"/>
      <c r="C1022" s="155" t="n"/>
      <c r="D1022" s="155" t="n"/>
      <c r="E1022" s="155" t="n"/>
      <c r="F1022" s="155" t="n"/>
      <c r="G1022" s="155" t="n"/>
      <c r="H1022" s="155" t="n"/>
      <c r="I1022" s="155" t="n"/>
      <c r="J1022" s="155" t="n"/>
      <c r="K1022" s="155" t="n"/>
      <c r="L1022" s="155" t="n"/>
      <c r="M1022" s="155" t="n"/>
      <c r="N1022" s="155" t="n"/>
      <c r="O1022" s="155" t="n"/>
      <c r="P1022" s="155" t="n"/>
      <c r="Q1022" s="151" t="n"/>
      <c r="R1022" s="155" t="n"/>
      <c r="S1022" s="155" t="n"/>
      <c r="T1022" s="155" t="n"/>
      <c r="U1022" s="155" t="n"/>
      <c r="V1022" s="155" t="n"/>
      <c r="W1022" s="155" t="n"/>
      <c r="X1022" s="155" t="n"/>
      <c r="Y1022" s="155" t="n"/>
      <c r="Z1022" s="155" t="n"/>
      <c r="AA1022" s="155" t="n"/>
      <c r="AB1022" s="155" t="n"/>
      <c r="AC1022" s="155" t="n"/>
      <c r="AD1022" s="155" t="n"/>
      <c r="AE1022" s="155" t="n"/>
      <c r="AF1022" s="155" t="n"/>
      <c r="AG1022" s="154">
        <f>IF(OR(C1022="",G1022="",G1022=0),"",IFERROR(INDEX(Lists!$K$2:$K$12,MATCH(C1022,Lists!$I$2:$I$12,0)),"AUD"))</f>
        <v/>
      </c>
      <c r="AH1022" s="154">
        <f>IF(OR(G1022="",G1022=0),"",IF(G1022&lt;1,TEXT(G1022*100,"0")&amp;IFERROR(INDEX(Lists!$U$2:$U$12,MATCH(C1022,Lists!$I$2:$I$12,0)),"c"),IFERROR(INDEX(Lists!$L$2:$L$12,MATCH(C1022,Lists!$I$2:$I$12,0)),"$")&amp;IF(G1022=INT(G1022),TEXT(G1022,"0"),TEXT(G1022,"0.00")))&amp;" "&amp;AG1022)</f>
        <v/>
      </c>
      <c r="AI1022" s="154">
        <f>IF(X1022="","",X1022*IFERROR(INDEX(Lists!$M$2:$M$12,MATCH(C1022,Lists!$I$2:$I$12,0)),1)/Lists!$Q$2)</f>
        <v/>
      </c>
      <c r="AJ1022" s="154">
        <f>IF(Y1022="","",Y1022*IFERROR(INDEX(Lists!$M$2:$M$12,MATCH(C1022,Lists!$I$2:$I$12,0)),1)/Lists!$Q$2)</f>
        <v/>
      </c>
      <c r="AK1022" s="106" t="n"/>
      <c r="AL1022" s="106" t="n"/>
      <c r="AM1022" s="106" t="n"/>
      <c r="AN1022" s="106" t="n"/>
      <c r="AO1022" s="106" t="n"/>
    </row>
    <row r="1023" ht="18" customHeight="1" s="74">
      <c r="A1023" s="154">
        <f>IF(OR(F1023="",C1023="",D1023=""),"",IFERROR(INDEX(Lists!$J$2:$J$12,MATCH(C1023,Lists!$I$2:$I$12,0)),"XX")&amp;"-"&amp;D1023&amp;"-"&amp;TEXT(SUMPRODUCT(($C$2:C1023=C1023)*($D$2:D1023=D1023)),"0000"))</f>
        <v/>
      </c>
      <c r="B1023" s="155" t="n"/>
      <c r="C1023" s="155" t="n"/>
      <c r="D1023" s="155" t="n"/>
      <c r="E1023" s="155" t="n"/>
      <c r="F1023" s="155" t="n"/>
      <c r="G1023" s="155" t="n"/>
      <c r="H1023" s="155" t="n"/>
      <c r="I1023" s="155" t="n"/>
      <c r="J1023" s="155" t="n"/>
      <c r="K1023" s="155" t="n"/>
      <c r="L1023" s="155" t="n"/>
      <c r="M1023" s="155" t="n"/>
      <c r="N1023" s="155" t="n"/>
      <c r="O1023" s="155" t="n"/>
      <c r="P1023" s="155" t="n"/>
      <c r="Q1023" s="151" t="n"/>
      <c r="R1023" s="155" t="n"/>
      <c r="S1023" s="155" t="n"/>
      <c r="T1023" s="155" t="n"/>
      <c r="U1023" s="155" t="n"/>
      <c r="V1023" s="155" t="n"/>
      <c r="W1023" s="155" t="n"/>
      <c r="X1023" s="155" t="n"/>
      <c r="Y1023" s="155" t="n"/>
      <c r="Z1023" s="155" t="n"/>
      <c r="AA1023" s="155" t="n"/>
      <c r="AB1023" s="155" t="n"/>
      <c r="AC1023" s="155" t="n"/>
      <c r="AD1023" s="155" t="n"/>
      <c r="AE1023" s="155" t="n"/>
      <c r="AF1023" s="155" t="n"/>
      <c r="AG1023" s="154">
        <f>IF(OR(C1023="",G1023="",G1023=0),"",IFERROR(INDEX(Lists!$K$2:$K$12,MATCH(C1023,Lists!$I$2:$I$12,0)),"AUD"))</f>
        <v/>
      </c>
      <c r="AH1023" s="154">
        <f>IF(OR(G1023="",G1023=0),"",IF(G1023&lt;1,TEXT(G1023*100,"0")&amp;IFERROR(INDEX(Lists!$U$2:$U$12,MATCH(C1023,Lists!$I$2:$I$12,0)),"c"),IFERROR(INDEX(Lists!$L$2:$L$12,MATCH(C1023,Lists!$I$2:$I$12,0)),"$")&amp;IF(G1023=INT(G1023),TEXT(G1023,"0"),TEXT(G1023,"0.00")))&amp;" "&amp;AG1023)</f>
        <v/>
      </c>
      <c r="AI1023" s="154">
        <f>IF(X1023="","",X1023*IFERROR(INDEX(Lists!$M$2:$M$12,MATCH(C1023,Lists!$I$2:$I$12,0)),1)/Lists!$Q$2)</f>
        <v/>
      </c>
      <c r="AJ1023" s="154">
        <f>IF(Y1023="","",Y1023*IFERROR(INDEX(Lists!$M$2:$M$12,MATCH(C1023,Lists!$I$2:$I$12,0)),1)/Lists!$Q$2)</f>
        <v/>
      </c>
      <c r="AK1023" s="106" t="n"/>
      <c r="AL1023" s="106" t="n"/>
      <c r="AM1023" s="106" t="n"/>
      <c r="AN1023" s="106" t="n"/>
      <c r="AO1023" s="106" t="n"/>
    </row>
    <row r="1024" ht="18" customHeight="1" s="74">
      <c r="A1024" s="154">
        <f>IF(OR(F1024="",C1024="",D1024=""),"",IFERROR(INDEX(Lists!$J$2:$J$12,MATCH(C1024,Lists!$I$2:$I$12,0)),"XX")&amp;"-"&amp;D1024&amp;"-"&amp;TEXT(SUMPRODUCT(($C$2:C1024=C1024)*($D$2:D1024=D1024)),"0000"))</f>
        <v/>
      </c>
      <c r="B1024" s="155" t="n"/>
      <c r="C1024" s="155" t="n"/>
      <c r="D1024" s="155" t="n"/>
      <c r="E1024" s="155" t="n"/>
      <c r="F1024" s="155" t="n"/>
      <c r="G1024" s="155" t="n"/>
      <c r="H1024" s="155" t="n"/>
      <c r="I1024" s="155" t="n"/>
      <c r="J1024" s="155" t="n"/>
      <c r="K1024" s="155" t="n"/>
      <c r="L1024" s="155" t="n"/>
      <c r="M1024" s="155" t="n"/>
      <c r="N1024" s="155" t="n"/>
      <c r="O1024" s="155" t="n"/>
      <c r="P1024" s="155" t="n"/>
      <c r="Q1024" s="151" t="n"/>
      <c r="R1024" s="155" t="n"/>
      <c r="S1024" s="155" t="n"/>
      <c r="T1024" s="155" t="n"/>
      <c r="U1024" s="155" t="n"/>
      <c r="V1024" s="155" t="n"/>
      <c r="W1024" s="155" t="n"/>
      <c r="X1024" s="155" t="n"/>
      <c r="Y1024" s="155" t="n"/>
      <c r="Z1024" s="155" t="n"/>
      <c r="AA1024" s="155" t="n"/>
      <c r="AB1024" s="155" t="n"/>
      <c r="AC1024" s="155" t="n"/>
      <c r="AD1024" s="155" t="n"/>
      <c r="AE1024" s="155" t="n"/>
      <c r="AF1024" s="155" t="n"/>
      <c r="AG1024" s="154">
        <f>IF(OR(C1024="",G1024="",G1024=0),"",IFERROR(INDEX(Lists!$K$2:$K$12,MATCH(C1024,Lists!$I$2:$I$12,0)),"AUD"))</f>
        <v/>
      </c>
      <c r="AH1024" s="154">
        <f>IF(OR(G1024="",G1024=0),"",IF(G1024&lt;1,TEXT(G1024*100,"0")&amp;IFERROR(INDEX(Lists!$U$2:$U$12,MATCH(C1024,Lists!$I$2:$I$12,0)),"c"),IFERROR(INDEX(Lists!$L$2:$L$12,MATCH(C1024,Lists!$I$2:$I$12,0)),"$")&amp;IF(G1024=INT(G1024),TEXT(G1024,"0"),TEXT(G1024,"0.00")))&amp;" "&amp;AG1024)</f>
        <v/>
      </c>
      <c r="AI1024" s="154">
        <f>IF(X1024="","",X1024*IFERROR(INDEX(Lists!$M$2:$M$12,MATCH(C1024,Lists!$I$2:$I$12,0)),1)/Lists!$Q$2)</f>
        <v/>
      </c>
      <c r="AJ1024" s="154">
        <f>IF(Y1024="","",Y1024*IFERROR(INDEX(Lists!$M$2:$M$12,MATCH(C1024,Lists!$I$2:$I$12,0)),1)/Lists!$Q$2)</f>
        <v/>
      </c>
      <c r="AK1024" s="106" t="n"/>
      <c r="AL1024" s="106" t="n"/>
      <c r="AM1024" s="106" t="n"/>
      <c r="AN1024" s="106" t="n"/>
      <c r="AO1024" s="106" t="n"/>
    </row>
    <row r="1025" ht="18" customHeight="1" s="74">
      <c r="A1025" s="154">
        <f>IF(OR(F1025="",C1025="",D1025=""),"",IFERROR(INDEX(Lists!$J$2:$J$12,MATCH(C1025,Lists!$I$2:$I$12,0)),"XX")&amp;"-"&amp;D1025&amp;"-"&amp;TEXT(SUMPRODUCT(($C$2:C1025=C1025)*($D$2:D1025=D1025)),"0000"))</f>
        <v/>
      </c>
      <c r="B1025" s="155" t="n"/>
      <c r="C1025" s="155" t="n"/>
      <c r="D1025" s="155" t="n"/>
      <c r="E1025" s="155" t="n"/>
      <c r="F1025" s="155" t="n"/>
      <c r="G1025" s="155" t="n"/>
      <c r="H1025" s="155" t="n"/>
      <c r="I1025" s="155" t="n"/>
      <c r="J1025" s="155" t="n"/>
      <c r="K1025" s="155" t="n"/>
      <c r="L1025" s="155" t="n"/>
      <c r="M1025" s="155" t="n"/>
      <c r="N1025" s="155" t="n"/>
      <c r="O1025" s="155" t="n"/>
      <c r="P1025" s="155" t="n"/>
      <c r="Q1025" s="151" t="n"/>
      <c r="R1025" s="155" t="n"/>
      <c r="S1025" s="155" t="n"/>
      <c r="T1025" s="155" t="n"/>
      <c r="U1025" s="155" t="n"/>
      <c r="V1025" s="155" t="n"/>
      <c r="W1025" s="155" t="n"/>
      <c r="X1025" s="155" t="n"/>
      <c r="Y1025" s="155" t="n"/>
      <c r="Z1025" s="155" t="n"/>
      <c r="AA1025" s="155" t="n"/>
      <c r="AB1025" s="155" t="n"/>
      <c r="AC1025" s="155" t="n"/>
      <c r="AD1025" s="155" t="n"/>
      <c r="AE1025" s="155" t="n"/>
      <c r="AF1025" s="155" t="n"/>
      <c r="AG1025" s="154">
        <f>IF(OR(C1025="",G1025="",G1025=0),"",IFERROR(INDEX(Lists!$K$2:$K$12,MATCH(C1025,Lists!$I$2:$I$12,0)),"AUD"))</f>
        <v/>
      </c>
      <c r="AH1025" s="154">
        <f>IF(OR(G1025="",G1025=0),"",IF(G1025&lt;1,TEXT(G1025*100,"0")&amp;IFERROR(INDEX(Lists!$U$2:$U$12,MATCH(C1025,Lists!$I$2:$I$12,0)),"c"),IFERROR(INDEX(Lists!$L$2:$L$12,MATCH(C1025,Lists!$I$2:$I$12,0)),"$")&amp;IF(G1025=INT(G1025),TEXT(G1025,"0"),TEXT(G1025,"0.00")))&amp;" "&amp;AG1025)</f>
        <v/>
      </c>
      <c r="AI1025" s="154">
        <f>IF(X1025="","",X1025*IFERROR(INDEX(Lists!$M$2:$M$12,MATCH(C1025,Lists!$I$2:$I$12,0)),1)/Lists!$Q$2)</f>
        <v/>
      </c>
      <c r="AJ1025" s="154">
        <f>IF(Y1025="","",Y1025*IFERROR(INDEX(Lists!$M$2:$M$12,MATCH(C1025,Lists!$I$2:$I$12,0)),1)/Lists!$Q$2)</f>
        <v/>
      </c>
      <c r="AK1025" s="106" t="n"/>
      <c r="AL1025" s="106" t="n"/>
      <c r="AM1025" s="106" t="n"/>
      <c r="AN1025" s="106" t="n"/>
      <c r="AO1025" s="106" t="n"/>
    </row>
    <row r="1026" ht="18" customHeight="1" s="74">
      <c r="A1026" s="154">
        <f>IF(OR(F1026="",C1026="",D1026=""),"",IFERROR(INDEX(Lists!$J$2:$J$12,MATCH(C1026,Lists!$I$2:$I$12,0)),"XX")&amp;"-"&amp;D1026&amp;"-"&amp;TEXT(SUMPRODUCT(($C$2:C1026=C1026)*($D$2:D1026=D1026)),"0000"))</f>
        <v/>
      </c>
      <c r="B1026" s="155" t="n"/>
      <c r="C1026" s="155" t="n"/>
      <c r="D1026" s="155" t="n"/>
      <c r="E1026" s="155" t="n"/>
      <c r="F1026" s="155" t="n"/>
      <c r="G1026" s="155" t="n"/>
      <c r="H1026" s="155" t="n"/>
      <c r="I1026" s="155" t="n"/>
      <c r="J1026" s="155" t="n"/>
      <c r="K1026" s="155" t="n"/>
      <c r="L1026" s="155" t="n"/>
      <c r="M1026" s="155" t="n"/>
      <c r="N1026" s="155" t="n"/>
      <c r="O1026" s="155" t="n"/>
      <c r="P1026" s="155" t="n"/>
      <c r="Q1026" s="151" t="n"/>
      <c r="R1026" s="155" t="n"/>
      <c r="S1026" s="155" t="n"/>
      <c r="T1026" s="155" t="n"/>
      <c r="U1026" s="155" t="n"/>
      <c r="V1026" s="155" t="n"/>
      <c r="W1026" s="155" t="n"/>
      <c r="X1026" s="155" t="n"/>
      <c r="Y1026" s="155" t="n"/>
      <c r="Z1026" s="155" t="n"/>
      <c r="AA1026" s="155" t="n"/>
      <c r="AB1026" s="155" t="n"/>
      <c r="AC1026" s="155" t="n"/>
      <c r="AD1026" s="155" t="n"/>
      <c r="AE1026" s="155" t="n"/>
      <c r="AF1026" s="155" t="n"/>
      <c r="AG1026" s="154">
        <f>IF(OR(C1026="",G1026="",G1026=0),"",IFERROR(INDEX(Lists!$K$2:$K$12,MATCH(C1026,Lists!$I$2:$I$12,0)),"AUD"))</f>
        <v/>
      </c>
      <c r="AH1026" s="154">
        <f>IF(OR(G1026="",G1026=0),"",IF(G1026&lt;1,TEXT(G1026*100,"0")&amp;IFERROR(INDEX(Lists!$U$2:$U$12,MATCH(C1026,Lists!$I$2:$I$12,0)),"c"),IFERROR(INDEX(Lists!$L$2:$L$12,MATCH(C1026,Lists!$I$2:$I$12,0)),"$")&amp;IF(G1026=INT(G1026),TEXT(G1026,"0"),TEXT(G1026,"0.00")))&amp;" "&amp;AG1026)</f>
        <v/>
      </c>
      <c r="AI1026" s="154">
        <f>IF(X1026="","",X1026*IFERROR(INDEX(Lists!$M$2:$M$12,MATCH(C1026,Lists!$I$2:$I$12,0)),1)/Lists!$Q$2)</f>
        <v/>
      </c>
      <c r="AJ1026" s="154">
        <f>IF(Y1026="","",Y1026*IFERROR(INDEX(Lists!$M$2:$M$12,MATCH(C1026,Lists!$I$2:$I$12,0)),1)/Lists!$Q$2)</f>
        <v/>
      </c>
      <c r="AK1026" s="106" t="n"/>
      <c r="AL1026" s="106" t="n"/>
      <c r="AM1026" s="106" t="n"/>
      <c r="AN1026" s="106" t="n"/>
      <c r="AO1026" s="106" t="n"/>
    </row>
    <row r="1027" ht="18" customHeight="1" s="74">
      <c r="A1027" s="154">
        <f>IF(OR(F1027="",C1027="",D1027=""),"",IFERROR(INDEX(Lists!$J$2:$J$12,MATCH(C1027,Lists!$I$2:$I$12,0)),"XX")&amp;"-"&amp;D1027&amp;"-"&amp;TEXT(SUMPRODUCT(($C$2:C1027=C1027)*($D$2:D1027=D1027)),"0000"))</f>
        <v/>
      </c>
      <c r="B1027" s="155" t="n"/>
      <c r="C1027" s="155" t="n"/>
      <c r="D1027" s="155" t="n"/>
      <c r="E1027" s="155" t="n"/>
      <c r="F1027" s="155" t="n"/>
      <c r="G1027" s="155" t="n"/>
      <c r="H1027" s="155" t="n"/>
      <c r="I1027" s="155" t="n"/>
      <c r="J1027" s="155" t="n"/>
      <c r="K1027" s="155" t="n"/>
      <c r="L1027" s="155" t="n"/>
      <c r="M1027" s="155" t="n"/>
      <c r="N1027" s="155" t="n"/>
      <c r="O1027" s="155" t="n"/>
      <c r="P1027" s="155" t="n"/>
      <c r="Q1027" s="151" t="n"/>
      <c r="R1027" s="155" t="n"/>
      <c r="S1027" s="155" t="n"/>
      <c r="T1027" s="155" t="n"/>
      <c r="U1027" s="155" t="n"/>
      <c r="V1027" s="155" t="n"/>
      <c r="W1027" s="155" t="n"/>
      <c r="X1027" s="155" t="n"/>
      <c r="Y1027" s="155" t="n"/>
      <c r="Z1027" s="155" t="n"/>
      <c r="AA1027" s="155" t="n"/>
      <c r="AB1027" s="155" t="n"/>
      <c r="AC1027" s="155" t="n"/>
      <c r="AD1027" s="155" t="n"/>
      <c r="AE1027" s="155" t="n"/>
      <c r="AF1027" s="155" t="n"/>
      <c r="AG1027" s="154">
        <f>IF(OR(C1027="",G1027="",G1027=0),"",IFERROR(INDEX(Lists!$K$2:$K$12,MATCH(C1027,Lists!$I$2:$I$12,0)),"AUD"))</f>
        <v/>
      </c>
      <c r="AH1027" s="154">
        <f>IF(OR(G1027="",G1027=0),"",IF(G1027&lt;1,TEXT(G1027*100,"0")&amp;IFERROR(INDEX(Lists!$U$2:$U$12,MATCH(C1027,Lists!$I$2:$I$12,0)),"c"),IFERROR(INDEX(Lists!$L$2:$L$12,MATCH(C1027,Lists!$I$2:$I$12,0)),"$")&amp;IF(G1027=INT(G1027),TEXT(G1027,"0"),TEXT(G1027,"0.00")))&amp;" "&amp;AG1027)</f>
        <v/>
      </c>
      <c r="AI1027" s="154">
        <f>IF(X1027="","",X1027*IFERROR(INDEX(Lists!$M$2:$M$12,MATCH(C1027,Lists!$I$2:$I$12,0)),1)/Lists!$Q$2)</f>
        <v/>
      </c>
      <c r="AJ1027" s="154">
        <f>IF(Y1027="","",Y1027*IFERROR(INDEX(Lists!$M$2:$M$12,MATCH(C1027,Lists!$I$2:$I$12,0)),1)/Lists!$Q$2)</f>
        <v/>
      </c>
      <c r="AK1027" s="106" t="n"/>
      <c r="AL1027" s="106" t="n"/>
      <c r="AM1027" s="106" t="n"/>
      <c r="AN1027" s="106" t="n"/>
      <c r="AO1027" s="106" t="n"/>
    </row>
    <row r="1028" ht="18" customHeight="1" s="74">
      <c r="A1028" s="154">
        <f>IF(OR(F1028="",C1028="",D1028=""),"",IFERROR(INDEX(Lists!$J$2:$J$12,MATCH(C1028,Lists!$I$2:$I$12,0)),"XX")&amp;"-"&amp;D1028&amp;"-"&amp;TEXT(SUMPRODUCT(($C$2:C1028=C1028)*($D$2:D1028=D1028)),"0000"))</f>
        <v/>
      </c>
      <c r="B1028" s="155" t="n"/>
      <c r="C1028" s="155" t="n"/>
      <c r="D1028" s="155" t="n"/>
      <c r="E1028" s="155" t="n"/>
      <c r="F1028" s="155" t="n"/>
      <c r="G1028" s="155" t="n"/>
      <c r="H1028" s="155" t="n"/>
      <c r="I1028" s="155" t="n"/>
      <c r="J1028" s="155" t="n"/>
      <c r="K1028" s="155" t="n"/>
      <c r="L1028" s="155" t="n"/>
      <c r="M1028" s="155" t="n"/>
      <c r="N1028" s="155" t="n"/>
      <c r="O1028" s="155" t="n"/>
      <c r="P1028" s="155" t="n"/>
      <c r="Q1028" s="151" t="n"/>
      <c r="R1028" s="155" t="n"/>
      <c r="S1028" s="155" t="n"/>
      <c r="T1028" s="155" t="n"/>
      <c r="U1028" s="155" t="n"/>
      <c r="V1028" s="155" t="n"/>
      <c r="W1028" s="155" t="n"/>
      <c r="X1028" s="155" t="n"/>
      <c r="Y1028" s="155" t="n"/>
      <c r="Z1028" s="155" t="n"/>
      <c r="AA1028" s="155" t="n"/>
      <c r="AB1028" s="155" t="n"/>
      <c r="AC1028" s="155" t="n"/>
      <c r="AD1028" s="155" t="n"/>
      <c r="AE1028" s="155" t="n"/>
      <c r="AF1028" s="155" t="n"/>
      <c r="AG1028" s="154">
        <f>IF(OR(C1028="",G1028="",G1028=0),"",IFERROR(INDEX(Lists!$K$2:$K$12,MATCH(C1028,Lists!$I$2:$I$12,0)),"AUD"))</f>
        <v/>
      </c>
      <c r="AH1028" s="154">
        <f>IF(OR(G1028="",G1028=0),"",IF(G1028&lt;1,TEXT(G1028*100,"0")&amp;IFERROR(INDEX(Lists!$U$2:$U$12,MATCH(C1028,Lists!$I$2:$I$12,0)),"c"),IFERROR(INDEX(Lists!$L$2:$L$12,MATCH(C1028,Lists!$I$2:$I$12,0)),"$")&amp;IF(G1028=INT(G1028),TEXT(G1028,"0"),TEXT(G1028,"0.00")))&amp;" "&amp;AG1028)</f>
        <v/>
      </c>
      <c r="AI1028" s="154">
        <f>IF(X1028="","",X1028*IFERROR(INDEX(Lists!$M$2:$M$12,MATCH(C1028,Lists!$I$2:$I$12,0)),1)/Lists!$Q$2)</f>
        <v/>
      </c>
      <c r="AJ1028" s="154">
        <f>IF(Y1028="","",Y1028*IFERROR(INDEX(Lists!$M$2:$M$12,MATCH(C1028,Lists!$I$2:$I$12,0)),1)/Lists!$Q$2)</f>
        <v/>
      </c>
      <c r="AK1028" s="106" t="n"/>
      <c r="AL1028" s="106" t="n"/>
      <c r="AM1028" s="106" t="n"/>
      <c r="AN1028" s="106" t="n"/>
      <c r="AO1028" s="106" t="n"/>
    </row>
    <row r="1029" ht="18" customHeight="1" s="74">
      <c r="A1029" s="154">
        <f>IF(OR(F1029="",C1029="",D1029=""),"",IFERROR(INDEX(Lists!$J$2:$J$12,MATCH(C1029,Lists!$I$2:$I$12,0)),"XX")&amp;"-"&amp;D1029&amp;"-"&amp;TEXT(SUMPRODUCT(($C$2:C1029=C1029)*($D$2:D1029=D1029)),"0000"))</f>
        <v/>
      </c>
      <c r="B1029" s="155" t="n"/>
      <c r="C1029" s="155" t="n"/>
      <c r="D1029" s="155" t="n"/>
      <c r="E1029" s="155" t="n"/>
      <c r="F1029" s="155" t="n"/>
      <c r="G1029" s="155" t="n"/>
      <c r="H1029" s="155" t="n"/>
      <c r="I1029" s="155" t="n"/>
      <c r="J1029" s="155" t="n"/>
      <c r="K1029" s="155" t="n"/>
      <c r="L1029" s="155" t="n"/>
      <c r="M1029" s="155" t="n"/>
      <c r="N1029" s="155" t="n"/>
      <c r="O1029" s="155" t="n"/>
      <c r="P1029" s="155" t="n"/>
      <c r="Q1029" s="151" t="n"/>
      <c r="R1029" s="155" t="n"/>
      <c r="S1029" s="155" t="n"/>
      <c r="T1029" s="155" t="n"/>
      <c r="U1029" s="155" t="n"/>
      <c r="V1029" s="155" t="n"/>
      <c r="W1029" s="155" t="n"/>
      <c r="X1029" s="155" t="n"/>
      <c r="Y1029" s="155" t="n"/>
      <c r="Z1029" s="155" t="n"/>
      <c r="AA1029" s="155" t="n"/>
      <c r="AB1029" s="155" t="n"/>
      <c r="AC1029" s="155" t="n"/>
      <c r="AD1029" s="155" t="n"/>
      <c r="AE1029" s="155" t="n"/>
      <c r="AF1029" s="155" t="n"/>
      <c r="AG1029" s="154">
        <f>IF(OR(C1029="",G1029="",G1029=0),"",IFERROR(INDEX(Lists!$K$2:$K$12,MATCH(C1029,Lists!$I$2:$I$12,0)),"AUD"))</f>
        <v/>
      </c>
      <c r="AH1029" s="154">
        <f>IF(OR(G1029="",G1029=0),"",IF(G1029&lt;1,TEXT(G1029*100,"0")&amp;IFERROR(INDEX(Lists!$U$2:$U$12,MATCH(C1029,Lists!$I$2:$I$12,0)),"c"),IFERROR(INDEX(Lists!$L$2:$L$12,MATCH(C1029,Lists!$I$2:$I$12,0)),"$")&amp;IF(G1029=INT(G1029),TEXT(G1029,"0"),TEXT(G1029,"0.00")))&amp;" "&amp;AG1029)</f>
        <v/>
      </c>
      <c r="AI1029" s="154">
        <f>IF(X1029="","",X1029*IFERROR(INDEX(Lists!$M$2:$M$12,MATCH(C1029,Lists!$I$2:$I$12,0)),1)/Lists!$Q$2)</f>
        <v/>
      </c>
      <c r="AJ1029" s="154">
        <f>IF(Y1029="","",Y1029*IFERROR(INDEX(Lists!$M$2:$M$12,MATCH(C1029,Lists!$I$2:$I$12,0)),1)/Lists!$Q$2)</f>
        <v/>
      </c>
      <c r="AK1029" s="106" t="n"/>
      <c r="AL1029" s="106" t="n"/>
      <c r="AM1029" s="106" t="n"/>
      <c r="AN1029" s="106" t="n"/>
      <c r="AO1029" s="106" t="n"/>
    </row>
    <row r="1030" ht="18" customHeight="1" s="74">
      <c r="A1030" s="154">
        <f>IF(OR(F1030="",C1030="",D1030=""),"",IFERROR(INDEX(Lists!$J$2:$J$12,MATCH(C1030,Lists!$I$2:$I$12,0)),"XX")&amp;"-"&amp;D1030&amp;"-"&amp;TEXT(SUMPRODUCT(($C$2:C1030=C1030)*($D$2:D1030=D1030)),"0000"))</f>
        <v/>
      </c>
      <c r="B1030" s="155" t="n"/>
      <c r="C1030" s="155" t="n"/>
      <c r="D1030" s="155" t="n"/>
      <c r="E1030" s="155" t="n"/>
      <c r="F1030" s="155" t="n"/>
      <c r="G1030" s="155" t="n"/>
      <c r="H1030" s="155" t="n"/>
      <c r="I1030" s="155" t="n"/>
      <c r="J1030" s="155" t="n"/>
      <c r="K1030" s="155" t="n"/>
      <c r="L1030" s="155" t="n"/>
      <c r="M1030" s="155" t="n"/>
      <c r="N1030" s="155" t="n"/>
      <c r="O1030" s="155" t="n"/>
      <c r="P1030" s="155" t="n"/>
      <c r="Q1030" s="151" t="n"/>
      <c r="R1030" s="155" t="n"/>
      <c r="S1030" s="155" t="n"/>
      <c r="T1030" s="155" t="n"/>
      <c r="U1030" s="155" t="n"/>
      <c r="V1030" s="155" t="n"/>
      <c r="W1030" s="155" t="n"/>
      <c r="X1030" s="155" t="n"/>
      <c r="Y1030" s="155" t="n"/>
      <c r="Z1030" s="155" t="n"/>
      <c r="AA1030" s="155" t="n"/>
      <c r="AB1030" s="155" t="n"/>
      <c r="AC1030" s="155" t="n"/>
      <c r="AD1030" s="155" t="n"/>
      <c r="AE1030" s="155" t="n"/>
      <c r="AF1030" s="155" t="n"/>
      <c r="AG1030" s="154">
        <f>IF(OR(C1030="",G1030="",G1030=0),"",IFERROR(INDEX(Lists!$K$2:$K$12,MATCH(C1030,Lists!$I$2:$I$12,0)),"AUD"))</f>
        <v/>
      </c>
      <c r="AH1030" s="154">
        <f>IF(OR(G1030="",G1030=0),"",IF(G1030&lt;1,TEXT(G1030*100,"0")&amp;IFERROR(INDEX(Lists!$U$2:$U$12,MATCH(C1030,Lists!$I$2:$I$12,0)),"c"),IFERROR(INDEX(Lists!$L$2:$L$12,MATCH(C1030,Lists!$I$2:$I$12,0)),"$")&amp;IF(G1030=INT(G1030),TEXT(G1030,"0"),TEXT(G1030,"0.00")))&amp;" "&amp;AG1030)</f>
        <v/>
      </c>
      <c r="AI1030" s="154">
        <f>IF(X1030="","",X1030*IFERROR(INDEX(Lists!$M$2:$M$12,MATCH(C1030,Lists!$I$2:$I$12,0)),1)/Lists!$Q$2)</f>
        <v/>
      </c>
      <c r="AJ1030" s="154">
        <f>IF(Y1030="","",Y1030*IFERROR(INDEX(Lists!$M$2:$M$12,MATCH(C1030,Lists!$I$2:$I$12,0)),1)/Lists!$Q$2)</f>
        <v/>
      </c>
      <c r="AK1030" s="106" t="n"/>
      <c r="AL1030" s="106" t="n"/>
      <c r="AM1030" s="106" t="n"/>
      <c r="AN1030" s="106" t="n"/>
      <c r="AO1030" s="106" t="n"/>
    </row>
    <row r="1031" ht="18" customHeight="1" s="74">
      <c r="A1031" s="154">
        <f>IF(OR(F1031="",C1031="",D1031=""),"",IFERROR(INDEX(Lists!$J$2:$J$12,MATCH(C1031,Lists!$I$2:$I$12,0)),"XX")&amp;"-"&amp;D1031&amp;"-"&amp;TEXT(SUMPRODUCT(($C$2:C1031=C1031)*($D$2:D1031=D1031)),"0000"))</f>
        <v/>
      </c>
      <c r="B1031" s="155" t="n"/>
      <c r="C1031" s="155" t="n"/>
      <c r="D1031" s="155" t="n"/>
      <c r="E1031" s="155" t="n"/>
      <c r="F1031" s="155" t="n"/>
      <c r="G1031" s="155" t="n"/>
      <c r="H1031" s="155" t="n"/>
      <c r="I1031" s="155" t="n"/>
      <c r="J1031" s="155" t="n"/>
      <c r="K1031" s="155" t="n"/>
      <c r="L1031" s="155" t="n"/>
      <c r="M1031" s="155" t="n"/>
      <c r="N1031" s="155" t="n"/>
      <c r="O1031" s="155" t="n"/>
      <c r="P1031" s="155" t="n"/>
      <c r="Q1031" s="151" t="n"/>
      <c r="R1031" s="155" t="n"/>
      <c r="S1031" s="155" t="n"/>
      <c r="T1031" s="155" t="n"/>
      <c r="U1031" s="155" t="n"/>
      <c r="V1031" s="155" t="n"/>
      <c r="W1031" s="155" t="n"/>
      <c r="X1031" s="155" t="n"/>
      <c r="Y1031" s="155" t="n"/>
      <c r="Z1031" s="155" t="n"/>
      <c r="AA1031" s="155" t="n"/>
      <c r="AB1031" s="155" t="n"/>
      <c r="AC1031" s="155" t="n"/>
      <c r="AD1031" s="155" t="n"/>
      <c r="AE1031" s="155" t="n"/>
      <c r="AF1031" s="155" t="n"/>
      <c r="AG1031" s="154">
        <f>IF(OR(C1031="",G1031="",G1031=0),"",IFERROR(INDEX(Lists!$K$2:$K$12,MATCH(C1031,Lists!$I$2:$I$12,0)),"AUD"))</f>
        <v/>
      </c>
      <c r="AH1031" s="154">
        <f>IF(OR(G1031="",G1031=0),"",IF(G1031&lt;1,TEXT(G1031*100,"0")&amp;IFERROR(INDEX(Lists!$U$2:$U$12,MATCH(C1031,Lists!$I$2:$I$12,0)),"c"),IFERROR(INDEX(Lists!$L$2:$L$12,MATCH(C1031,Lists!$I$2:$I$12,0)),"$")&amp;IF(G1031=INT(G1031),TEXT(G1031,"0"),TEXT(G1031,"0.00")))&amp;" "&amp;AG1031)</f>
        <v/>
      </c>
      <c r="AI1031" s="154">
        <f>IF(X1031="","",X1031*IFERROR(INDEX(Lists!$M$2:$M$12,MATCH(C1031,Lists!$I$2:$I$12,0)),1)/Lists!$Q$2)</f>
        <v/>
      </c>
      <c r="AJ1031" s="154">
        <f>IF(Y1031="","",Y1031*IFERROR(INDEX(Lists!$M$2:$M$12,MATCH(C1031,Lists!$I$2:$I$12,0)),1)/Lists!$Q$2)</f>
        <v/>
      </c>
      <c r="AK1031" s="106" t="n"/>
      <c r="AL1031" s="106" t="n"/>
      <c r="AM1031" s="106" t="n"/>
      <c r="AN1031" s="106" t="n"/>
      <c r="AO1031" s="106" t="n"/>
    </row>
    <row r="1032" ht="18" customHeight="1" s="74">
      <c r="A1032" s="154">
        <f>IF(OR(F1032="",C1032="",D1032=""),"",IFERROR(INDEX(Lists!$J$2:$J$12,MATCH(C1032,Lists!$I$2:$I$12,0)),"XX")&amp;"-"&amp;D1032&amp;"-"&amp;TEXT(SUMPRODUCT(($C$2:C1032=C1032)*($D$2:D1032=D1032)),"0000"))</f>
        <v/>
      </c>
      <c r="B1032" s="155" t="n"/>
      <c r="C1032" s="155" t="n"/>
      <c r="D1032" s="155" t="n"/>
      <c r="E1032" s="155" t="n"/>
      <c r="F1032" s="155" t="n"/>
      <c r="G1032" s="155" t="n"/>
      <c r="H1032" s="155" t="n"/>
      <c r="I1032" s="155" t="n"/>
      <c r="J1032" s="155" t="n"/>
      <c r="K1032" s="155" t="n"/>
      <c r="L1032" s="155" t="n"/>
      <c r="M1032" s="155" t="n"/>
      <c r="N1032" s="155" t="n"/>
      <c r="O1032" s="155" t="n"/>
      <c r="P1032" s="155" t="n"/>
      <c r="Q1032" s="151" t="n"/>
      <c r="R1032" s="155" t="n"/>
      <c r="S1032" s="155" t="n"/>
      <c r="T1032" s="155" t="n"/>
      <c r="U1032" s="155" t="n"/>
      <c r="V1032" s="155" t="n"/>
      <c r="W1032" s="155" t="n"/>
      <c r="X1032" s="155" t="n"/>
      <c r="Y1032" s="155" t="n"/>
      <c r="Z1032" s="155" t="n"/>
      <c r="AA1032" s="155" t="n"/>
      <c r="AB1032" s="155" t="n"/>
      <c r="AC1032" s="155" t="n"/>
      <c r="AD1032" s="155" t="n"/>
      <c r="AE1032" s="155" t="n"/>
      <c r="AF1032" s="155" t="n"/>
      <c r="AG1032" s="154">
        <f>IF(OR(C1032="",G1032="",G1032=0),"",IFERROR(INDEX(Lists!$K$2:$K$12,MATCH(C1032,Lists!$I$2:$I$12,0)),"AUD"))</f>
        <v/>
      </c>
      <c r="AH1032" s="154">
        <f>IF(OR(G1032="",G1032=0),"",IF(G1032&lt;1,TEXT(G1032*100,"0")&amp;IFERROR(INDEX(Lists!$U$2:$U$12,MATCH(C1032,Lists!$I$2:$I$12,0)),"c"),IFERROR(INDEX(Lists!$L$2:$L$12,MATCH(C1032,Lists!$I$2:$I$12,0)),"$")&amp;IF(G1032=INT(G1032),TEXT(G1032,"0"),TEXT(G1032,"0.00")))&amp;" "&amp;AG1032)</f>
        <v/>
      </c>
      <c r="AI1032" s="154">
        <f>IF(X1032="","",X1032*IFERROR(INDEX(Lists!$M$2:$M$12,MATCH(C1032,Lists!$I$2:$I$12,0)),1)/Lists!$Q$2)</f>
        <v/>
      </c>
      <c r="AJ1032" s="154">
        <f>IF(Y1032="","",Y1032*IFERROR(INDEX(Lists!$M$2:$M$12,MATCH(C1032,Lists!$I$2:$I$12,0)),1)/Lists!$Q$2)</f>
        <v/>
      </c>
      <c r="AK1032" s="106" t="n"/>
      <c r="AL1032" s="106" t="n"/>
      <c r="AM1032" s="106" t="n"/>
      <c r="AN1032" s="106" t="n"/>
      <c r="AO1032" s="106" t="n"/>
    </row>
    <row r="1033" ht="18" customHeight="1" s="74">
      <c r="A1033" s="154">
        <f>IF(OR(F1033="",C1033="",D1033=""),"",IFERROR(INDEX(Lists!$J$2:$J$12,MATCH(C1033,Lists!$I$2:$I$12,0)),"XX")&amp;"-"&amp;D1033&amp;"-"&amp;TEXT(SUMPRODUCT(($C$2:C1033=C1033)*($D$2:D1033=D1033)),"0000"))</f>
        <v/>
      </c>
      <c r="B1033" s="155" t="n"/>
      <c r="C1033" s="155" t="n"/>
      <c r="D1033" s="155" t="n"/>
      <c r="E1033" s="155" t="n"/>
      <c r="F1033" s="155" t="n"/>
      <c r="G1033" s="155" t="n"/>
      <c r="H1033" s="155" t="n"/>
      <c r="I1033" s="155" t="n"/>
      <c r="J1033" s="155" t="n"/>
      <c r="K1033" s="155" t="n"/>
      <c r="L1033" s="155" t="n"/>
      <c r="M1033" s="155" t="n"/>
      <c r="N1033" s="155" t="n"/>
      <c r="O1033" s="155" t="n"/>
      <c r="P1033" s="155" t="n"/>
      <c r="Q1033" s="151" t="n"/>
      <c r="R1033" s="155" t="n"/>
      <c r="S1033" s="155" t="n"/>
      <c r="T1033" s="155" t="n"/>
      <c r="U1033" s="155" t="n"/>
      <c r="V1033" s="155" t="n"/>
      <c r="W1033" s="155" t="n"/>
      <c r="X1033" s="155" t="n"/>
      <c r="Y1033" s="155" t="n"/>
      <c r="Z1033" s="155" t="n"/>
      <c r="AA1033" s="155" t="n"/>
      <c r="AB1033" s="155" t="n"/>
      <c r="AC1033" s="155" t="n"/>
      <c r="AD1033" s="155" t="n"/>
      <c r="AE1033" s="155" t="n"/>
      <c r="AF1033" s="155" t="n"/>
      <c r="AG1033" s="154">
        <f>IF(OR(C1033="",G1033="",G1033=0),"",IFERROR(INDEX(Lists!$K$2:$K$12,MATCH(C1033,Lists!$I$2:$I$12,0)),"AUD"))</f>
        <v/>
      </c>
      <c r="AH1033" s="154">
        <f>IF(OR(G1033="",G1033=0),"",IF(G1033&lt;1,TEXT(G1033*100,"0")&amp;IFERROR(INDEX(Lists!$U$2:$U$12,MATCH(C1033,Lists!$I$2:$I$12,0)),"c"),IFERROR(INDEX(Lists!$L$2:$L$12,MATCH(C1033,Lists!$I$2:$I$12,0)),"$")&amp;IF(G1033=INT(G1033),TEXT(G1033,"0"),TEXT(G1033,"0.00")))&amp;" "&amp;AG1033)</f>
        <v/>
      </c>
      <c r="AI1033" s="154">
        <f>IF(X1033="","",X1033*IFERROR(INDEX(Lists!$M$2:$M$12,MATCH(C1033,Lists!$I$2:$I$12,0)),1)/Lists!$Q$2)</f>
        <v/>
      </c>
      <c r="AJ1033" s="154">
        <f>IF(Y1033="","",Y1033*IFERROR(INDEX(Lists!$M$2:$M$12,MATCH(C1033,Lists!$I$2:$I$12,0)),1)/Lists!$Q$2)</f>
        <v/>
      </c>
      <c r="AK1033" s="106" t="n"/>
      <c r="AL1033" s="106" t="n"/>
      <c r="AM1033" s="106" t="n"/>
      <c r="AN1033" s="106" t="n"/>
      <c r="AO1033" s="106" t="n"/>
    </row>
    <row r="1034" ht="18" customHeight="1" s="74">
      <c r="A1034" s="154">
        <f>IF(OR(F1034="",C1034="",D1034=""),"",IFERROR(INDEX(Lists!$J$2:$J$12,MATCH(C1034,Lists!$I$2:$I$12,0)),"XX")&amp;"-"&amp;D1034&amp;"-"&amp;TEXT(SUMPRODUCT(($C$2:C1034=C1034)*($D$2:D1034=D1034)),"0000"))</f>
        <v/>
      </c>
      <c r="B1034" s="155" t="n"/>
      <c r="C1034" s="155" t="n"/>
      <c r="D1034" s="155" t="n"/>
      <c r="E1034" s="155" t="n"/>
      <c r="F1034" s="155" t="n"/>
      <c r="G1034" s="155" t="n"/>
      <c r="H1034" s="155" t="n"/>
      <c r="I1034" s="155" t="n"/>
      <c r="J1034" s="155" t="n"/>
      <c r="K1034" s="155" t="n"/>
      <c r="L1034" s="155" t="n"/>
      <c r="M1034" s="155" t="n"/>
      <c r="N1034" s="155" t="n"/>
      <c r="O1034" s="155" t="n"/>
      <c r="P1034" s="155" t="n"/>
      <c r="Q1034" s="151" t="n"/>
      <c r="R1034" s="155" t="n"/>
      <c r="S1034" s="155" t="n"/>
      <c r="T1034" s="155" t="n"/>
      <c r="U1034" s="155" t="n"/>
      <c r="V1034" s="155" t="n"/>
      <c r="W1034" s="155" t="n"/>
      <c r="X1034" s="155" t="n"/>
      <c r="Y1034" s="155" t="n"/>
      <c r="Z1034" s="155" t="n"/>
      <c r="AA1034" s="155" t="n"/>
      <c r="AB1034" s="155" t="n"/>
      <c r="AC1034" s="155" t="n"/>
      <c r="AD1034" s="155" t="n"/>
      <c r="AE1034" s="155" t="n"/>
      <c r="AF1034" s="155" t="n"/>
      <c r="AG1034" s="154">
        <f>IF(OR(C1034="",G1034="",G1034=0),"",IFERROR(INDEX(Lists!$K$2:$K$12,MATCH(C1034,Lists!$I$2:$I$12,0)),"AUD"))</f>
        <v/>
      </c>
      <c r="AH1034" s="154">
        <f>IF(OR(G1034="",G1034=0),"",IF(G1034&lt;1,TEXT(G1034*100,"0")&amp;IFERROR(INDEX(Lists!$U$2:$U$12,MATCH(C1034,Lists!$I$2:$I$12,0)),"c"),IFERROR(INDEX(Lists!$L$2:$L$12,MATCH(C1034,Lists!$I$2:$I$12,0)),"$")&amp;IF(G1034=INT(G1034),TEXT(G1034,"0"),TEXT(G1034,"0.00")))&amp;" "&amp;AG1034)</f>
        <v/>
      </c>
      <c r="AI1034" s="154">
        <f>IF(X1034="","",X1034*IFERROR(INDEX(Lists!$M$2:$M$12,MATCH(C1034,Lists!$I$2:$I$12,0)),1)/Lists!$Q$2)</f>
        <v/>
      </c>
      <c r="AJ1034" s="154">
        <f>IF(Y1034="","",Y1034*IFERROR(INDEX(Lists!$M$2:$M$12,MATCH(C1034,Lists!$I$2:$I$12,0)),1)/Lists!$Q$2)</f>
        <v/>
      </c>
      <c r="AK1034" s="106" t="n"/>
      <c r="AL1034" s="106" t="n"/>
      <c r="AM1034" s="106" t="n"/>
      <c r="AN1034" s="106" t="n"/>
      <c r="AO1034" s="106" t="n"/>
    </row>
    <row r="1035" ht="18" customHeight="1" s="74">
      <c r="A1035" s="154">
        <f>IF(OR(F1035="",C1035="",D1035=""),"",IFERROR(INDEX(Lists!$J$2:$J$12,MATCH(C1035,Lists!$I$2:$I$12,0)),"XX")&amp;"-"&amp;D1035&amp;"-"&amp;TEXT(SUMPRODUCT(($C$2:C1035=C1035)*($D$2:D1035=D1035)),"0000"))</f>
        <v/>
      </c>
      <c r="B1035" s="155" t="n"/>
      <c r="C1035" s="155" t="n"/>
      <c r="D1035" s="155" t="n"/>
      <c r="E1035" s="155" t="n"/>
      <c r="F1035" s="155" t="n"/>
      <c r="G1035" s="155" t="n"/>
      <c r="H1035" s="155" t="n"/>
      <c r="I1035" s="155" t="n"/>
      <c r="J1035" s="155" t="n"/>
      <c r="K1035" s="155" t="n"/>
      <c r="L1035" s="155" t="n"/>
      <c r="M1035" s="155" t="n"/>
      <c r="N1035" s="155" t="n"/>
      <c r="O1035" s="155" t="n"/>
      <c r="P1035" s="155" t="n"/>
      <c r="Q1035" s="151" t="n"/>
      <c r="R1035" s="155" t="n"/>
      <c r="S1035" s="155" t="n"/>
      <c r="T1035" s="155" t="n"/>
      <c r="U1035" s="155" t="n"/>
      <c r="V1035" s="155" t="n"/>
      <c r="W1035" s="155" t="n"/>
      <c r="X1035" s="155" t="n"/>
      <c r="Y1035" s="155" t="n"/>
      <c r="Z1035" s="155" t="n"/>
      <c r="AA1035" s="155" t="n"/>
      <c r="AB1035" s="155" t="n"/>
      <c r="AC1035" s="155" t="n"/>
      <c r="AD1035" s="155" t="n"/>
      <c r="AE1035" s="155" t="n"/>
      <c r="AF1035" s="155" t="n"/>
      <c r="AG1035" s="154">
        <f>IF(OR(C1035="",G1035="",G1035=0),"",IFERROR(INDEX(Lists!$K$2:$K$12,MATCH(C1035,Lists!$I$2:$I$12,0)),"AUD"))</f>
        <v/>
      </c>
      <c r="AH1035" s="154">
        <f>IF(OR(G1035="",G1035=0),"",IF(G1035&lt;1,TEXT(G1035*100,"0")&amp;IFERROR(INDEX(Lists!$U$2:$U$12,MATCH(C1035,Lists!$I$2:$I$12,0)),"c"),IFERROR(INDEX(Lists!$L$2:$L$12,MATCH(C1035,Lists!$I$2:$I$12,0)),"$")&amp;IF(G1035=INT(G1035),TEXT(G1035,"0"),TEXT(G1035,"0.00")))&amp;" "&amp;AG1035)</f>
        <v/>
      </c>
      <c r="AI1035" s="154">
        <f>IF(X1035="","",X1035*IFERROR(INDEX(Lists!$M$2:$M$12,MATCH(C1035,Lists!$I$2:$I$12,0)),1)/Lists!$Q$2)</f>
        <v/>
      </c>
      <c r="AJ1035" s="154">
        <f>IF(Y1035="","",Y1035*IFERROR(INDEX(Lists!$M$2:$M$12,MATCH(C1035,Lists!$I$2:$I$12,0)),1)/Lists!$Q$2)</f>
        <v/>
      </c>
      <c r="AK1035" s="106" t="n"/>
      <c r="AL1035" s="106" t="n"/>
      <c r="AM1035" s="106" t="n"/>
      <c r="AN1035" s="106" t="n"/>
      <c r="AO1035" s="106" t="n"/>
    </row>
    <row r="1036" ht="18" customHeight="1" s="74">
      <c r="A1036" s="154">
        <f>IF(OR(F1036="",C1036="",D1036=""),"",IFERROR(INDEX(Lists!$J$2:$J$12,MATCH(C1036,Lists!$I$2:$I$12,0)),"XX")&amp;"-"&amp;D1036&amp;"-"&amp;TEXT(SUMPRODUCT(($C$2:C1036=C1036)*($D$2:D1036=D1036)),"0000"))</f>
        <v/>
      </c>
      <c r="B1036" s="155" t="n"/>
      <c r="C1036" s="155" t="n"/>
      <c r="D1036" s="155" t="n"/>
      <c r="E1036" s="155" t="n"/>
      <c r="F1036" s="155" t="n"/>
      <c r="G1036" s="155" t="n"/>
      <c r="H1036" s="155" t="n"/>
      <c r="I1036" s="155" t="n"/>
      <c r="J1036" s="155" t="n"/>
      <c r="K1036" s="155" t="n"/>
      <c r="L1036" s="155" t="n"/>
      <c r="M1036" s="155" t="n"/>
      <c r="N1036" s="155" t="n"/>
      <c r="O1036" s="155" t="n"/>
      <c r="P1036" s="155" t="n"/>
      <c r="Q1036" s="151" t="n"/>
      <c r="R1036" s="155" t="n"/>
      <c r="S1036" s="155" t="n"/>
      <c r="T1036" s="155" t="n"/>
      <c r="U1036" s="155" t="n"/>
      <c r="V1036" s="155" t="n"/>
      <c r="W1036" s="155" t="n"/>
      <c r="X1036" s="155" t="n"/>
      <c r="Y1036" s="155" t="n"/>
      <c r="Z1036" s="155" t="n"/>
      <c r="AA1036" s="155" t="n"/>
      <c r="AB1036" s="155" t="n"/>
      <c r="AC1036" s="155" t="n"/>
      <c r="AD1036" s="155" t="n"/>
      <c r="AE1036" s="155" t="n"/>
      <c r="AF1036" s="155" t="n"/>
      <c r="AG1036" s="154">
        <f>IF(OR(C1036="",G1036="",G1036=0),"",IFERROR(INDEX(Lists!$K$2:$K$12,MATCH(C1036,Lists!$I$2:$I$12,0)),"AUD"))</f>
        <v/>
      </c>
      <c r="AH1036" s="154">
        <f>IF(OR(G1036="",G1036=0),"",IF(G1036&lt;1,TEXT(G1036*100,"0")&amp;IFERROR(INDEX(Lists!$U$2:$U$12,MATCH(C1036,Lists!$I$2:$I$12,0)),"c"),IFERROR(INDEX(Lists!$L$2:$L$12,MATCH(C1036,Lists!$I$2:$I$12,0)),"$")&amp;IF(G1036=INT(G1036),TEXT(G1036,"0"),TEXT(G1036,"0.00")))&amp;" "&amp;AG1036)</f>
        <v/>
      </c>
      <c r="AI1036" s="154">
        <f>IF(X1036="","",X1036*IFERROR(INDEX(Lists!$M$2:$M$12,MATCH(C1036,Lists!$I$2:$I$12,0)),1)/Lists!$Q$2)</f>
        <v/>
      </c>
      <c r="AJ1036" s="154">
        <f>IF(Y1036="","",Y1036*IFERROR(INDEX(Lists!$M$2:$M$12,MATCH(C1036,Lists!$I$2:$I$12,0)),1)/Lists!$Q$2)</f>
        <v/>
      </c>
      <c r="AK1036" s="106" t="n"/>
      <c r="AL1036" s="106" t="n"/>
      <c r="AM1036" s="106" t="n"/>
      <c r="AN1036" s="106" t="n"/>
      <c r="AO1036" s="106" t="n"/>
    </row>
    <row r="1037" ht="18" customHeight="1" s="74">
      <c r="A1037" s="154">
        <f>IF(OR(F1037="",C1037="",D1037=""),"",IFERROR(INDEX(Lists!$J$2:$J$12,MATCH(C1037,Lists!$I$2:$I$12,0)),"XX")&amp;"-"&amp;D1037&amp;"-"&amp;TEXT(SUMPRODUCT(($C$2:C1037=C1037)*($D$2:D1037=D1037)),"0000"))</f>
        <v/>
      </c>
      <c r="B1037" s="155" t="n"/>
      <c r="C1037" s="155" t="n"/>
      <c r="D1037" s="155" t="n"/>
      <c r="E1037" s="155" t="n"/>
      <c r="F1037" s="155" t="n"/>
      <c r="G1037" s="155" t="n"/>
      <c r="H1037" s="155" t="n"/>
      <c r="I1037" s="155" t="n"/>
      <c r="J1037" s="155" t="n"/>
      <c r="K1037" s="155" t="n"/>
      <c r="L1037" s="155" t="n"/>
      <c r="M1037" s="155" t="n"/>
      <c r="N1037" s="155" t="n"/>
      <c r="O1037" s="155" t="n"/>
      <c r="P1037" s="155" t="n"/>
      <c r="Q1037" s="151" t="n"/>
      <c r="R1037" s="155" t="n"/>
      <c r="S1037" s="155" t="n"/>
      <c r="T1037" s="155" t="n"/>
      <c r="U1037" s="155" t="n"/>
      <c r="V1037" s="155" t="n"/>
      <c r="W1037" s="155" t="n"/>
      <c r="X1037" s="155" t="n"/>
      <c r="Y1037" s="155" t="n"/>
      <c r="Z1037" s="155" t="n"/>
      <c r="AA1037" s="155" t="n"/>
      <c r="AB1037" s="155" t="n"/>
      <c r="AC1037" s="155" t="n"/>
      <c r="AD1037" s="155" t="n"/>
      <c r="AE1037" s="155" t="n"/>
      <c r="AF1037" s="155" t="n"/>
      <c r="AG1037" s="154">
        <f>IF(OR(C1037="",G1037="",G1037=0),"",IFERROR(INDEX(Lists!$K$2:$K$12,MATCH(C1037,Lists!$I$2:$I$12,0)),"AUD"))</f>
        <v/>
      </c>
      <c r="AH1037" s="154">
        <f>IF(OR(G1037="",G1037=0),"",IF(G1037&lt;1,TEXT(G1037*100,"0")&amp;IFERROR(INDEX(Lists!$U$2:$U$12,MATCH(C1037,Lists!$I$2:$I$12,0)),"c"),IFERROR(INDEX(Lists!$L$2:$L$12,MATCH(C1037,Lists!$I$2:$I$12,0)),"$")&amp;IF(G1037=INT(G1037),TEXT(G1037,"0"),TEXT(G1037,"0.00")))&amp;" "&amp;AG1037)</f>
        <v/>
      </c>
      <c r="AI1037" s="154">
        <f>IF(X1037="","",X1037*IFERROR(INDEX(Lists!$M$2:$M$12,MATCH(C1037,Lists!$I$2:$I$12,0)),1)/Lists!$Q$2)</f>
        <v/>
      </c>
      <c r="AJ1037" s="154">
        <f>IF(Y1037="","",Y1037*IFERROR(INDEX(Lists!$M$2:$M$12,MATCH(C1037,Lists!$I$2:$I$12,0)),1)/Lists!$Q$2)</f>
        <v/>
      </c>
      <c r="AK1037" s="106" t="n"/>
      <c r="AL1037" s="106" t="n"/>
      <c r="AM1037" s="106" t="n"/>
      <c r="AN1037" s="106" t="n"/>
      <c r="AO1037" s="106" t="n"/>
    </row>
    <row r="1038" ht="18" customHeight="1" s="74">
      <c r="A1038" s="154">
        <f>IF(OR(F1038="",C1038="",D1038=""),"",IFERROR(INDEX(Lists!$J$2:$J$12,MATCH(C1038,Lists!$I$2:$I$12,0)),"XX")&amp;"-"&amp;D1038&amp;"-"&amp;TEXT(SUMPRODUCT(($C$2:C1038=C1038)*($D$2:D1038=D1038)),"0000"))</f>
        <v/>
      </c>
      <c r="B1038" s="155" t="n"/>
      <c r="C1038" s="155" t="n"/>
      <c r="D1038" s="155" t="n"/>
      <c r="E1038" s="155" t="n"/>
      <c r="F1038" s="155" t="n"/>
      <c r="G1038" s="155" t="n"/>
      <c r="H1038" s="155" t="n"/>
      <c r="I1038" s="155" t="n"/>
      <c r="J1038" s="155" t="n"/>
      <c r="K1038" s="155" t="n"/>
      <c r="L1038" s="155" t="n"/>
      <c r="M1038" s="155" t="n"/>
      <c r="N1038" s="155" t="n"/>
      <c r="O1038" s="155" t="n"/>
      <c r="P1038" s="155" t="n"/>
      <c r="Q1038" s="151" t="n"/>
      <c r="R1038" s="155" t="n"/>
      <c r="S1038" s="155" t="n"/>
      <c r="T1038" s="155" t="n"/>
      <c r="U1038" s="155" t="n"/>
      <c r="V1038" s="155" t="n"/>
      <c r="W1038" s="155" t="n"/>
      <c r="X1038" s="155" t="n"/>
      <c r="Y1038" s="155" t="n"/>
      <c r="Z1038" s="155" t="n"/>
      <c r="AA1038" s="155" t="n"/>
      <c r="AB1038" s="155" t="n"/>
      <c r="AC1038" s="155" t="n"/>
      <c r="AD1038" s="155" t="n"/>
      <c r="AE1038" s="155" t="n"/>
      <c r="AF1038" s="155" t="n"/>
      <c r="AG1038" s="154">
        <f>IF(OR(C1038="",G1038="",G1038=0),"",IFERROR(INDEX(Lists!$K$2:$K$12,MATCH(C1038,Lists!$I$2:$I$12,0)),"AUD"))</f>
        <v/>
      </c>
      <c r="AH1038" s="154">
        <f>IF(OR(G1038="",G1038=0),"",IF(G1038&lt;1,TEXT(G1038*100,"0")&amp;IFERROR(INDEX(Lists!$U$2:$U$12,MATCH(C1038,Lists!$I$2:$I$12,0)),"c"),IFERROR(INDEX(Lists!$L$2:$L$12,MATCH(C1038,Lists!$I$2:$I$12,0)),"$")&amp;IF(G1038=INT(G1038),TEXT(G1038,"0"),TEXT(G1038,"0.00")))&amp;" "&amp;AG1038)</f>
        <v/>
      </c>
      <c r="AI1038" s="154">
        <f>IF(X1038="","",X1038*IFERROR(INDEX(Lists!$M$2:$M$12,MATCH(C1038,Lists!$I$2:$I$12,0)),1)/Lists!$Q$2)</f>
        <v/>
      </c>
      <c r="AJ1038" s="154">
        <f>IF(Y1038="","",Y1038*IFERROR(INDEX(Lists!$M$2:$M$12,MATCH(C1038,Lists!$I$2:$I$12,0)),1)/Lists!$Q$2)</f>
        <v/>
      </c>
      <c r="AK1038" s="106" t="n"/>
      <c r="AL1038" s="106" t="n"/>
      <c r="AM1038" s="106" t="n"/>
      <c r="AN1038" s="106" t="n"/>
      <c r="AO1038" s="106" t="n"/>
    </row>
    <row r="1039" ht="18" customHeight="1" s="74">
      <c r="A1039" s="154">
        <f>IF(OR(F1039="",C1039="",D1039=""),"",IFERROR(INDEX(Lists!$J$2:$J$12,MATCH(C1039,Lists!$I$2:$I$12,0)),"XX")&amp;"-"&amp;D1039&amp;"-"&amp;TEXT(SUMPRODUCT(($C$2:C1039=C1039)*($D$2:D1039=D1039)),"0000"))</f>
        <v/>
      </c>
      <c r="B1039" s="155" t="n"/>
      <c r="C1039" s="155" t="n"/>
      <c r="D1039" s="155" t="n"/>
      <c r="E1039" s="155" t="n"/>
      <c r="F1039" s="155" t="n"/>
      <c r="G1039" s="155" t="n"/>
      <c r="H1039" s="155" t="n"/>
      <c r="I1039" s="155" t="n"/>
      <c r="J1039" s="155" t="n"/>
      <c r="K1039" s="155" t="n"/>
      <c r="L1039" s="155" t="n"/>
      <c r="M1039" s="155" t="n"/>
      <c r="N1039" s="155" t="n"/>
      <c r="O1039" s="155" t="n"/>
      <c r="P1039" s="155" t="n"/>
      <c r="Q1039" s="151" t="n"/>
      <c r="R1039" s="155" t="n"/>
      <c r="S1039" s="155" t="n"/>
      <c r="T1039" s="155" t="n"/>
      <c r="U1039" s="155" t="n"/>
      <c r="V1039" s="155" t="n"/>
      <c r="W1039" s="155" t="n"/>
      <c r="X1039" s="155" t="n"/>
      <c r="Y1039" s="155" t="n"/>
      <c r="Z1039" s="155" t="n"/>
      <c r="AA1039" s="155" t="n"/>
      <c r="AB1039" s="155" t="n"/>
      <c r="AC1039" s="155" t="n"/>
      <c r="AD1039" s="155" t="n"/>
      <c r="AE1039" s="155" t="n"/>
      <c r="AF1039" s="155" t="n"/>
      <c r="AG1039" s="154">
        <f>IF(OR(C1039="",G1039="",G1039=0),"",IFERROR(INDEX(Lists!$K$2:$K$12,MATCH(C1039,Lists!$I$2:$I$12,0)),"AUD"))</f>
        <v/>
      </c>
      <c r="AH1039" s="154">
        <f>IF(OR(G1039="",G1039=0),"",IF(G1039&lt;1,TEXT(G1039*100,"0")&amp;IFERROR(INDEX(Lists!$U$2:$U$12,MATCH(C1039,Lists!$I$2:$I$12,0)),"c"),IFERROR(INDEX(Lists!$L$2:$L$12,MATCH(C1039,Lists!$I$2:$I$12,0)),"$")&amp;IF(G1039=INT(G1039),TEXT(G1039,"0"),TEXT(G1039,"0.00")))&amp;" "&amp;AG1039)</f>
        <v/>
      </c>
      <c r="AI1039" s="154">
        <f>IF(X1039="","",X1039*IFERROR(INDEX(Lists!$M$2:$M$12,MATCH(C1039,Lists!$I$2:$I$12,0)),1)/Lists!$Q$2)</f>
        <v/>
      </c>
      <c r="AJ1039" s="154">
        <f>IF(Y1039="","",Y1039*IFERROR(INDEX(Lists!$M$2:$M$12,MATCH(C1039,Lists!$I$2:$I$12,0)),1)/Lists!$Q$2)</f>
        <v/>
      </c>
      <c r="AK1039" s="106" t="n"/>
      <c r="AL1039" s="106" t="n"/>
      <c r="AM1039" s="106" t="n"/>
      <c r="AN1039" s="106" t="n"/>
      <c r="AO1039" s="106" t="n"/>
    </row>
    <row r="1040" ht="18" customHeight="1" s="74">
      <c r="A1040" s="154">
        <f>IF(OR(F1040="",C1040="",D1040=""),"",IFERROR(INDEX(Lists!$J$2:$J$12,MATCH(C1040,Lists!$I$2:$I$12,0)),"XX")&amp;"-"&amp;D1040&amp;"-"&amp;TEXT(SUMPRODUCT(($C$2:C1040=C1040)*($D$2:D1040=D1040)),"0000"))</f>
        <v/>
      </c>
      <c r="B1040" s="155" t="n"/>
      <c r="C1040" s="155" t="n"/>
      <c r="D1040" s="155" t="n"/>
      <c r="E1040" s="155" t="n"/>
      <c r="F1040" s="155" t="n"/>
      <c r="G1040" s="155" t="n"/>
      <c r="H1040" s="155" t="n"/>
      <c r="I1040" s="155" t="n"/>
      <c r="J1040" s="155" t="n"/>
      <c r="K1040" s="155" t="n"/>
      <c r="L1040" s="155" t="n"/>
      <c r="M1040" s="155" t="n"/>
      <c r="N1040" s="155" t="n"/>
      <c r="O1040" s="155" t="n"/>
      <c r="P1040" s="155" t="n"/>
      <c r="Q1040" s="151" t="n"/>
      <c r="R1040" s="155" t="n"/>
      <c r="S1040" s="155" t="n"/>
      <c r="T1040" s="155" t="n"/>
      <c r="U1040" s="155" t="n"/>
      <c r="V1040" s="155" t="n"/>
      <c r="W1040" s="155" t="n"/>
      <c r="X1040" s="155" t="n"/>
      <c r="Y1040" s="155" t="n"/>
      <c r="Z1040" s="155" t="n"/>
      <c r="AA1040" s="155" t="n"/>
      <c r="AB1040" s="155" t="n"/>
      <c r="AC1040" s="155" t="n"/>
      <c r="AD1040" s="155" t="n"/>
      <c r="AE1040" s="155" t="n"/>
      <c r="AF1040" s="155" t="n"/>
      <c r="AG1040" s="154">
        <f>IF(OR(C1040="",G1040="",G1040=0),"",IFERROR(INDEX(Lists!$K$2:$K$12,MATCH(C1040,Lists!$I$2:$I$12,0)),"AUD"))</f>
        <v/>
      </c>
      <c r="AH1040" s="154">
        <f>IF(OR(G1040="",G1040=0),"",IF(G1040&lt;1,TEXT(G1040*100,"0")&amp;IFERROR(INDEX(Lists!$U$2:$U$12,MATCH(C1040,Lists!$I$2:$I$12,0)),"c"),IFERROR(INDEX(Lists!$L$2:$L$12,MATCH(C1040,Lists!$I$2:$I$12,0)),"$")&amp;IF(G1040=INT(G1040),TEXT(G1040,"0"),TEXT(G1040,"0.00")))&amp;" "&amp;AG1040)</f>
        <v/>
      </c>
      <c r="AI1040" s="154">
        <f>IF(X1040="","",X1040*IFERROR(INDEX(Lists!$M$2:$M$12,MATCH(C1040,Lists!$I$2:$I$12,0)),1)/Lists!$Q$2)</f>
        <v/>
      </c>
      <c r="AJ1040" s="154">
        <f>IF(Y1040="","",Y1040*IFERROR(INDEX(Lists!$M$2:$M$12,MATCH(C1040,Lists!$I$2:$I$12,0)),1)/Lists!$Q$2)</f>
        <v/>
      </c>
      <c r="AK1040" s="106" t="n"/>
      <c r="AL1040" s="106" t="n"/>
      <c r="AM1040" s="106" t="n"/>
      <c r="AN1040" s="106" t="n"/>
      <c r="AO1040" s="106" t="n"/>
    </row>
    <row r="1041" ht="18" customHeight="1" s="74">
      <c r="A1041" s="154">
        <f>IF(OR(F1041="",C1041="",D1041=""),"",IFERROR(INDEX(Lists!$J$2:$J$12,MATCH(C1041,Lists!$I$2:$I$12,0)),"XX")&amp;"-"&amp;D1041&amp;"-"&amp;TEXT(SUMPRODUCT(($C$2:C1041=C1041)*($D$2:D1041=D1041)),"0000"))</f>
        <v/>
      </c>
      <c r="B1041" s="155" t="n"/>
      <c r="C1041" s="155" t="n"/>
      <c r="D1041" s="155" t="n"/>
      <c r="E1041" s="155" t="n"/>
      <c r="F1041" s="155" t="n"/>
      <c r="G1041" s="155" t="n"/>
      <c r="H1041" s="155" t="n"/>
      <c r="I1041" s="155" t="n"/>
      <c r="J1041" s="155" t="n"/>
      <c r="K1041" s="155" t="n"/>
      <c r="L1041" s="155" t="n"/>
      <c r="M1041" s="155" t="n"/>
      <c r="N1041" s="155" t="n"/>
      <c r="O1041" s="155" t="n"/>
      <c r="P1041" s="155" t="n"/>
      <c r="Q1041" s="151" t="n"/>
      <c r="R1041" s="155" t="n"/>
      <c r="S1041" s="155" t="n"/>
      <c r="T1041" s="155" t="n"/>
      <c r="U1041" s="155" t="n"/>
      <c r="V1041" s="155" t="n"/>
      <c r="W1041" s="155" t="n"/>
      <c r="X1041" s="155" t="n"/>
      <c r="Y1041" s="155" t="n"/>
      <c r="Z1041" s="155" t="n"/>
      <c r="AA1041" s="155" t="n"/>
      <c r="AB1041" s="155" t="n"/>
      <c r="AC1041" s="155" t="n"/>
      <c r="AD1041" s="155" t="n"/>
      <c r="AE1041" s="155" t="n"/>
      <c r="AF1041" s="155" t="n"/>
      <c r="AG1041" s="154">
        <f>IF(OR(C1041="",G1041="",G1041=0),"",IFERROR(INDEX(Lists!$K$2:$K$12,MATCH(C1041,Lists!$I$2:$I$12,0)),"AUD"))</f>
        <v/>
      </c>
      <c r="AH1041" s="154">
        <f>IF(OR(G1041="",G1041=0),"",IF(G1041&lt;1,TEXT(G1041*100,"0")&amp;IFERROR(INDEX(Lists!$U$2:$U$12,MATCH(C1041,Lists!$I$2:$I$12,0)),"c"),IFERROR(INDEX(Lists!$L$2:$L$12,MATCH(C1041,Lists!$I$2:$I$12,0)),"$")&amp;IF(G1041=INT(G1041),TEXT(G1041,"0"),TEXT(G1041,"0.00")))&amp;" "&amp;AG1041)</f>
        <v/>
      </c>
      <c r="AI1041" s="154">
        <f>IF(X1041="","",X1041*IFERROR(INDEX(Lists!$M$2:$M$12,MATCH(C1041,Lists!$I$2:$I$12,0)),1)/Lists!$Q$2)</f>
        <v/>
      </c>
      <c r="AJ1041" s="154">
        <f>IF(Y1041="","",Y1041*IFERROR(INDEX(Lists!$M$2:$M$12,MATCH(C1041,Lists!$I$2:$I$12,0)),1)/Lists!$Q$2)</f>
        <v/>
      </c>
      <c r="AK1041" s="106" t="n"/>
      <c r="AL1041" s="106" t="n"/>
      <c r="AM1041" s="106" t="n"/>
      <c r="AN1041" s="106" t="n"/>
      <c r="AO1041" s="106" t="n"/>
    </row>
    <row r="1042" ht="18" customHeight="1" s="74">
      <c r="A1042" s="154">
        <f>IF(OR(F1042="",C1042="",D1042=""),"",IFERROR(INDEX(Lists!$J$2:$J$12,MATCH(C1042,Lists!$I$2:$I$12,0)),"XX")&amp;"-"&amp;D1042&amp;"-"&amp;TEXT(SUMPRODUCT(($C$2:C1042=C1042)*($D$2:D1042=D1042)),"0000"))</f>
        <v/>
      </c>
      <c r="B1042" s="155" t="n"/>
      <c r="C1042" s="155" t="n"/>
      <c r="D1042" s="155" t="n"/>
      <c r="E1042" s="155" t="n"/>
      <c r="F1042" s="155" t="n"/>
      <c r="G1042" s="155" t="n"/>
      <c r="H1042" s="155" t="n"/>
      <c r="I1042" s="155" t="n"/>
      <c r="J1042" s="155" t="n"/>
      <c r="K1042" s="155" t="n"/>
      <c r="L1042" s="155" t="n"/>
      <c r="M1042" s="155" t="n"/>
      <c r="N1042" s="155" t="n"/>
      <c r="O1042" s="155" t="n"/>
      <c r="P1042" s="155" t="n"/>
      <c r="Q1042" s="151" t="n"/>
      <c r="R1042" s="155" t="n"/>
      <c r="S1042" s="155" t="n"/>
      <c r="T1042" s="155" t="n"/>
      <c r="U1042" s="155" t="n"/>
      <c r="V1042" s="155" t="n"/>
      <c r="W1042" s="155" t="n"/>
      <c r="X1042" s="155" t="n"/>
      <c r="Y1042" s="155" t="n"/>
      <c r="Z1042" s="155" t="n"/>
      <c r="AA1042" s="155" t="n"/>
      <c r="AB1042" s="155" t="n"/>
      <c r="AC1042" s="155" t="n"/>
      <c r="AD1042" s="155" t="n"/>
      <c r="AE1042" s="155" t="n"/>
      <c r="AF1042" s="155" t="n"/>
      <c r="AG1042" s="154">
        <f>IF(OR(C1042="",G1042="",G1042=0),"",IFERROR(INDEX(Lists!$K$2:$K$12,MATCH(C1042,Lists!$I$2:$I$12,0)),"AUD"))</f>
        <v/>
      </c>
      <c r="AH1042" s="154">
        <f>IF(OR(G1042="",G1042=0),"",IF(G1042&lt;1,TEXT(G1042*100,"0")&amp;IFERROR(INDEX(Lists!$U$2:$U$12,MATCH(C1042,Lists!$I$2:$I$12,0)),"c"),IFERROR(INDEX(Lists!$L$2:$L$12,MATCH(C1042,Lists!$I$2:$I$12,0)),"$")&amp;IF(G1042=INT(G1042),TEXT(G1042,"0"),TEXT(G1042,"0.00")))&amp;" "&amp;AG1042)</f>
        <v/>
      </c>
      <c r="AI1042" s="154">
        <f>IF(X1042="","",X1042*IFERROR(INDEX(Lists!$M$2:$M$12,MATCH(C1042,Lists!$I$2:$I$12,0)),1)/Lists!$Q$2)</f>
        <v/>
      </c>
      <c r="AJ1042" s="154">
        <f>IF(Y1042="","",Y1042*IFERROR(INDEX(Lists!$M$2:$M$12,MATCH(C1042,Lists!$I$2:$I$12,0)),1)/Lists!$Q$2)</f>
        <v/>
      </c>
      <c r="AK1042" s="106" t="n"/>
      <c r="AL1042" s="106" t="n"/>
      <c r="AM1042" s="106" t="n"/>
      <c r="AN1042" s="106" t="n"/>
      <c r="AO1042" s="106" t="n"/>
    </row>
    <row r="1043" ht="18" customHeight="1" s="74">
      <c r="A1043" s="154">
        <f>IF(OR(F1043="",C1043="",D1043=""),"",IFERROR(INDEX(Lists!$J$2:$J$12,MATCH(C1043,Lists!$I$2:$I$12,0)),"XX")&amp;"-"&amp;D1043&amp;"-"&amp;TEXT(SUMPRODUCT(($C$2:C1043=C1043)*($D$2:D1043=D1043)),"0000"))</f>
        <v/>
      </c>
      <c r="B1043" s="155" t="n"/>
      <c r="C1043" s="155" t="n"/>
      <c r="D1043" s="155" t="n"/>
      <c r="E1043" s="155" t="n"/>
      <c r="F1043" s="155" t="n"/>
      <c r="G1043" s="155" t="n"/>
      <c r="H1043" s="155" t="n"/>
      <c r="I1043" s="155" t="n"/>
      <c r="J1043" s="155" t="n"/>
      <c r="K1043" s="155" t="n"/>
      <c r="L1043" s="155" t="n"/>
      <c r="M1043" s="155" t="n"/>
      <c r="N1043" s="155" t="n"/>
      <c r="O1043" s="155" t="n"/>
      <c r="P1043" s="155" t="n"/>
      <c r="Q1043" s="151" t="n"/>
      <c r="R1043" s="155" t="n"/>
      <c r="S1043" s="155" t="n"/>
      <c r="T1043" s="155" t="n"/>
      <c r="U1043" s="155" t="n"/>
      <c r="V1043" s="155" t="n"/>
      <c r="W1043" s="155" t="n"/>
      <c r="X1043" s="155" t="n"/>
      <c r="Y1043" s="155" t="n"/>
      <c r="Z1043" s="155" t="n"/>
      <c r="AA1043" s="155" t="n"/>
      <c r="AB1043" s="155" t="n"/>
      <c r="AC1043" s="155" t="n"/>
      <c r="AD1043" s="155" t="n"/>
      <c r="AE1043" s="155" t="n"/>
      <c r="AF1043" s="155" t="n"/>
      <c r="AG1043" s="154">
        <f>IF(OR(C1043="",G1043="",G1043=0),"",IFERROR(INDEX(Lists!$K$2:$K$12,MATCH(C1043,Lists!$I$2:$I$12,0)),"AUD"))</f>
        <v/>
      </c>
      <c r="AH1043" s="154">
        <f>IF(OR(G1043="",G1043=0),"",IF(G1043&lt;1,TEXT(G1043*100,"0")&amp;IFERROR(INDEX(Lists!$U$2:$U$12,MATCH(C1043,Lists!$I$2:$I$12,0)),"c"),IFERROR(INDEX(Lists!$L$2:$L$12,MATCH(C1043,Lists!$I$2:$I$12,0)),"$")&amp;IF(G1043=INT(G1043),TEXT(G1043,"0"),TEXT(G1043,"0.00")))&amp;" "&amp;AG1043)</f>
        <v/>
      </c>
      <c r="AI1043" s="154">
        <f>IF(X1043="","",X1043*IFERROR(INDEX(Lists!$M$2:$M$12,MATCH(C1043,Lists!$I$2:$I$12,0)),1)/Lists!$Q$2)</f>
        <v/>
      </c>
      <c r="AJ1043" s="154">
        <f>IF(Y1043="","",Y1043*IFERROR(INDEX(Lists!$M$2:$M$12,MATCH(C1043,Lists!$I$2:$I$12,0)),1)/Lists!$Q$2)</f>
        <v/>
      </c>
      <c r="AK1043" s="106" t="n"/>
      <c r="AL1043" s="106" t="n"/>
      <c r="AM1043" s="106" t="n"/>
      <c r="AN1043" s="106" t="n"/>
      <c r="AO1043" s="106" t="n"/>
    </row>
    <row r="1044" ht="18" customHeight="1" s="74">
      <c r="A1044" s="154">
        <f>IF(OR(F1044="",C1044="",D1044=""),"",IFERROR(INDEX(Lists!$J$2:$J$12,MATCH(C1044,Lists!$I$2:$I$12,0)),"XX")&amp;"-"&amp;D1044&amp;"-"&amp;TEXT(SUMPRODUCT(($C$2:C1044=C1044)*($D$2:D1044=D1044)),"0000"))</f>
        <v/>
      </c>
      <c r="B1044" s="155" t="n"/>
      <c r="C1044" s="155" t="n"/>
      <c r="D1044" s="155" t="n"/>
      <c r="E1044" s="155" t="n"/>
      <c r="F1044" s="155" t="n"/>
      <c r="G1044" s="155" t="n"/>
      <c r="H1044" s="155" t="n"/>
      <c r="I1044" s="155" t="n"/>
      <c r="J1044" s="155" t="n"/>
      <c r="K1044" s="155" t="n"/>
      <c r="L1044" s="155" t="n"/>
      <c r="M1044" s="155" t="n"/>
      <c r="N1044" s="155" t="n"/>
      <c r="O1044" s="155" t="n"/>
      <c r="P1044" s="155" t="n"/>
      <c r="Q1044" s="151" t="n"/>
      <c r="R1044" s="155" t="n"/>
      <c r="S1044" s="155" t="n"/>
      <c r="T1044" s="155" t="n"/>
      <c r="U1044" s="155" t="n"/>
      <c r="V1044" s="155" t="n"/>
      <c r="W1044" s="155" t="n"/>
      <c r="X1044" s="155" t="n"/>
      <c r="Y1044" s="155" t="n"/>
      <c r="Z1044" s="155" t="n"/>
      <c r="AA1044" s="155" t="n"/>
      <c r="AB1044" s="155" t="n"/>
      <c r="AC1044" s="155" t="n"/>
      <c r="AD1044" s="155" t="n"/>
      <c r="AE1044" s="155" t="n"/>
      <c r="AF1044" s="155" t="n"/>
      <c r="AG1044" s="154">
        <f>IF(OR(C1044="",G1044="",G1044=0),"",IFERROR(INDEX(Lists!$K$2:$K$12,MATCH(C1044,Lists!$I$2:$I$12,0)),"AUD"))</f>
        <v/>
      </c>
      <c r="AH1044" s="154">
        <f>IF(OR(G1044="",G1044=0),"",IF(G1044&lt;1,TEXT(G1044*100,"0")&amp;IFERROR(INDEX(Lists!$U$2:$U$12,MATCH(C1044,Lists!$I$2:$I$12,0)),"c"),IFERROR(INDEX(Lists!$L$2:$L$12,MATCH(C1044,Lists!$I$2:$I$12,0)),"$")&amp;IF(G1044=INT(G1044),TEXT(G1044,"0"),TEXT(G1044,"0.00")))&amp;" "&amp;AG1044)</f>
        <v/>
      </c>
      <c r="AI1044" s="154">
        <f>IF(X1044="","",X1044*IFERROR(INDEX(Lists!$M$2:$M$12,MATCH(C1044,Lists!$I$2:$I$12,0)),1)/Lists!$Q$2)</f>
        <v/>
      </c>
      <c r="AJ1044" s="154">
        <f>IF(Y1044="","",Y1044*IFERROR(INDEX(Lists!$M$2:$M$12,MATCH(C1044,Lists!$I$2:$I$12,0)),1)/Lists!$Q$2)</f>
        <v/>
      </c>
      <c r="AK1044" s="106" t="n"/>
      <c r="AL1044" s="106" t="n"/>
      <c r="AM1044" s="106" t="n"/>
      <c r="AN1044" s="106" t="n"/>
      <c r="AO1044" s="106" t="n"/>
    </row>
    <row r="1045" ht="18" customHeight="1" s="74">
      <c r="A1045" s="154">
        <f>IF(OR(F1045="",C1045="",D1045=""),"",IFERROR(INDEX(Lists!$J$2:$J$12,MATCH(C1045,Lists!$I$2:$I$12,0)),"XX")&amp;"-"&amp;D1045&amp;"-"&amp;TEXT(SUMPRODUCT(($C$2:C1045=C1045)*($D$2:D1045=D1045)),"0000"))</f>
        <v/>
      </c>
      <c r="B1045" s="155" t="n"/>
      <c r="C1045" s="155" t="n"/>
      <c r="D1045" s="155" t="n"/>
      <c r="E1045" s="155" t="n"/>
      <c r="F1045" s="155" t="n"/>
      <c r="G1045" s="155" t="n"/>
      <c r="H1045" s="155" t="n"/>
      <c r="I1045" s="155" t="n"/>
      <c r="J1045" s="155" t="n"/>
      <c r="K1045" s="155" t="n"/>
      <c r="L1045" s="155" t="n"/>
      <c r="M1045" s="155" t="n"/>
      <c r="N1045" s="155" t="n"/>
      <c r="O1045" s="155" t="n"/>
      <c r="P1045" s="155" t="n"/>
      <c r="Q1045" s="151" t="n"/>
      <c r="R1045" s="155" t="n"/>
      <c r="S1045" s="155" t="n"/>
      <c r="T1045" s="155" t="n"/>
      <c r="U1045" s="155" t="n"/>
      <c r="V1045" s="155" t="n"/>
      <c r="W1045" s="155" t="n"/>
      <c r="X1045" s="155" t="n"/>
      <c r="Y1045" s="155" t="n"/>
      <c r="Z1045" s="155" t="n"/>
      <c r="AA1045" s="155" t="n"/>
      <c r="AB1045" s="155" t="n"/>
      <c r="AC1045" s="155" t="n"/>
      <c r="AD1045" s="155" t="n"/>
      <c r="AE1045" s="155" t="n"/>
      <c r="AF1045" s="155" t="n"/>
      <c r="AG1045" s="154">
        <f>IF(OR(C1045="",G1045="",G1045=0),"",IFERROR(INDEX(Lists!$K$2:$K$12,MATCH(C1045,Lists!$I$2:$I$12,0)),"AUD"))</f>
        <v/>
      </c>
      <c r="AH1045" s="154">
        <f>IF(OR(G1045="",G1045=0),"",IF(G1045&lt;1,TEXT(G1045*100,"0")&amp;IFERROR(INDEX(Lists!$U$2:$U$12,MATCH(C1045,Lists!$I$2:$I$12,0)),"c"),IFERROR(INDEX(Lists!$L$2:$L$12,MATCH(C1045,Lists!$I$2:$I$12,0)),"$")&amp;IF(G1045=INT(G1045),TEXT(G1045,"0"),TEXT(G1045,"0.00")))&amp;" "&amp;AG1045)</f>
        <v/>
      </c>
      <c r="AI1045" s="154">
        <f>IF(X1045="","",X1045*IFERROR(INDEX(Lists!$M$2:$M$12,MATCH(C1045,Lists!$I$2:$I$12,0)),1)/Lists!$Q$2)</f>
        <v/>
      </c>
      <c r="AJ1045" s="154">
        <f>IF(Y1045="","",Y1045*IFERROR(INDEX(Lists!$M$2:$M$12,MATCH(C1045,Lists!$I$2:$I$12,0)),1)/Lists!$Q$2)</f>
        <v/>
      </c>
      <c r="AK1045" s="106" t="n"/>
      <c r="AL1045" s="106" t="n"/>
      <c r="AM1045" s="106" t="n"/>
      <c r="AN1045" s="106" t="n"/>
      <c r="AO1045" s="106" t="n"/>
    </row>
    <row r="1046" ht="18" customHeight="1" s="74">
      <c r="A1046" s="154">
        <f>IF(OR(F1046="",C1046="",D1046=""),"",IFERROR(INDEX(Lists!$J$2:$J$12,MATCH(C1046,Lists!$I$2:$I$12,0)),"XX")&amp;"-"&amp;D1046&amp;"-"&amp;TEXT(SUMPRODUCT(($C$2:C1046=C1046)*($D$2:D1046=D1046)),"0000"))</f>
        <v/>
      </c>
      <c r="B1046" s="155" t="n"/>
      <c r="C1046" s="155" t="n"/>
      <c r="D1046" s="155" t="n"/>
      <c r="E1046" s="155" t="n"/>
      <c r="F1046" s="155" t="n"/>
      <c r="G1046" s="155" t="n"/>
      <c r="H1046" s="155" t="n"/>
      <c r="I1046" s="155" t="n"/>
      <c r="J1046" s="155" t="n"/>
      <c r="K1046" s="155" t="n"/>
      <c r="L1046" s="155" t="n"/>
      <c r="M1046" s="155" t="n"/>
      <c r="N1046" s="155" t="n"/>
      <c r="O1046" s="155" t="n"/>
      <c r="P1046" s="155" t="n"/>
      <c r="Q1046" s="151" t="n"/>
      <c r="R1046" s="155" t="n"/>
      <c r="S1046" s="155" t="n"/>
      <c r="T1046" s="155" t="n"/>
      <c r="U1046" s="155" t="n"/>
      <c r="V1046" s="155" t="n"/>
      <c r="W1046" s="155" t="n"/>
      <c r="X1046" s="155" t="n"/>
      <c r="Y1046" s="155" t="n"/>
      <c r="Z1046" s="155" t="n"/>
      <c r="AA1046" s="155" t="n"/>
      <c r="AB1046" s="155" t="n"/>
      <c r="AC1046" s="155" t="n"/>
      <c r="AD1046" s="155" t="n"/>
      <c r="AE1046" s="155" t="n"/>
      <c r="AF1046" s="155" t="n"/>
      <c r="AG1046" s="154">
        <f>IF(OR(C1046="",G1046="",G1046=0),"",IFERROR(INDEX(Lists!$K$2:$K$12,MATCH(C1046,Lists!$I$2:$I$12,0)),"AUD"))</f>
        <v/>
      </c>
      <c r="AH1046" s="154">
        <f>IF(OR(G1046="",G1046=0),"",IF(G1046&lt;1,TEXT(G1046*100,"0")&amp;IFERROR(INDEX(Lists!$U$2:$U$12,MATCH(C1046,Lists!$I$2:$I$12,0)),"c"),IFERROR(INDEX(Lists!$L$2:$L$12,MATCH(C1046,Lists!$I$2:$I$12,0)),"$")&amp;IF(G1046=INT(G1046),TEXT(G1046,"0"),TEXT(G1046,"0.00")))&amp;" "&amp;AG1046)</f>
        <v/>
      </c>
      <c r="AI1046" s="154">
        <f>IF(X1046="","",X1046*IFERROR(INDEX(Lists!$M$2:$M$12,MATCH(C1046,Lists!$I$2:$I$12,0)),1)/Lists!$Q$2)</f>
        <v/>
      </c>
      <c r="AJ1046" s="154">
        <f>IF(Y1046="","",Y1046*IFERROR(INDEX(Lists!$M$2:$M$12,MATCH(C1046,Lists!$I$2:$I$12,0)),1)/Lists!$Q$2)</f>
        <v/>
      </c>
      <c r="AK1046" s="106" t="n"/>
      <c r="AL1046" s="106" t="n"/>
      <c r="AM1046" s="106" t="n"/>
      <c r="AN1046" s="106" t="n"/>
      <c r="AO1046" s="106" t="n"/>
    </row>
    <row r="1047" ht="18" customHeight="1" s="74">
      <c r="A1047" s="154">
        <f>IF(OR(F1047="",C1047="",D1047=""),"",IFERROR(INDEX(Lists!$J$2:$J$12,MATCH(C1047,Lists!$I$2:$I$12,0)),"XX")&amp;"-"&amp;D1047&amp;"-"&amp;TEXT(SUMPRODUCT(($C$2:C1047=C1047)*($D$2:D1047=D1047)),"0000"))</f>
        <v/>
      </c>
      <c r="B1047" s="155" t="n"/>
      <c r="C1047" s="155" t="n"/>
      <c r="D1047" s="155" t="n"/>
      <c r="E1047" s="155" t="n"/>
      <c r="F1047" s="155" t="n"/>
      <c r="G1047" s="155" t="n"/>
      <c r="H1047" s="155" t="n"/>
      <c r="I1047" s="155" t="n"/>
      <c r="J1047" s="155" t="n"/>
      <c r="K1047" s="155" t="n"/>
      <c r="L1047" s="155" t="n"/>
      <c r="M1047" s="155" t="n"/>
      <c r="N1047" s="155" t="n"/>
      <c r="O1047" s="155" t="n"/>
      <c r="P1047" s="155" t="n"/>
      <c r="Q1047" s="151" t="n"/>
      <c r="R1047" s="155" t="n"/>
      <c r="S1047" s="155" t="n"/>
      <c r="T1047" s="155" t="n"/>
      <c r="U1047" s="155" t="n"/>
      <c r="V1047" s="155" t="n"/>
      <c r="W1047" s="155" t="n"/>
      <c r="X1047" s="155" t="n"/>
      <c r="Y1047" s="155" t="n"/>
      <c r="Z1047" s="155" t="n"/>
      <c r="AA1047" s="155" t="n"/>
      <c r="AB1047" s="155" t="n"/>
      <c r="AC1047" s="155" t="n"/>
      <c r="AD1047" s="155" t="n"/>
      <c r="AE1047" s="155" t="n"/>
      <c r="AF1047" s="155" t="n"/>
      <c r="AG1047" s="154">
        <f>IF(OR(C1047="",G1047="",G1047=0),"",IFERROR(INDEX(Lists!$K$2:$K$12,MATCH(C1047,Lists!$I$2:$I$12,0)),"AUD"))</f>
        <v/>
      </c>
      <c r="AH1047" s="154">
        <f>IF(OR(G1047="",G1047=0),"",IF(G1047&lt;1,TEXT(G1047*100,"0")&amp;IFERROR(INDEX(Lists!$U$2:$U$12,MATCH(C1047,Lists!$I$2:$I$12,0)),"c"),IFERROR(INDEX(Lists!$L$2:$L$12,MATCH(C1047,Lists!$I$2:$I$12,0)),"$")&amp;IF(G1047=INT(G1047),TEXT(G1047,"0"),TEXT(G1047,"0.00")))&amp;" "&amp;AG1047)</f>
        <v/>
      </c>
      <c r="AI1047" s="154">
        <f>IF(X1047="","",X1047*IFERROR(INDEX(Lists!$M$2:$M$12,MATCH(C1047,Lists!$I$2:$I$12,0)),1)/Lists!$Q$2)</f>
        <v/>
      </c>
      <c r="AJ1047" s="154">
        <f>IF(Y1047="","",Y1047*IFERROR(INDEX(Lists!$M$2:$M$12,MATCH(C1047,Lists!$I$2:$I$12,0)),1)/Lists!$Q$2)</f>
        <v/>
      </c>
      <c r="AK1047" s="106" t="n"/>
      <c r="AL1047" s="106" t="n"/>
      <c r="AM1047" s="106" t="n"/>
      <c r="AN1047" s="106" t="n"/>
      <c r="AO1047" s="106" t="n"/>
    </row>
    <row r="1048" ht="18" customHeight="1" s="74">
      <c r="A1048" s="154">
        <f>IF(OR(F1048="",C1048="",D1048=""),"",IFERROR(INDEX(Lists!$J$2:$J$12,MATCH(C1048,Lists!$I$2:$I$12,0)),"XX")&amp;"-"&amp;D1048&amp;"-"&amp;TEXT(SUMPRODUCT(($C$2:C1048=C1048)*($D$2:D1048=D1048)),"0000"))</f>
        <v/>
      </c>
      <c r="B1048" s="155" t="n"/>
      <c r="C1048" s="155" t="n"/>
      <c r="D1048" s="155" t="n"/>
      <c r="E1048" s="155" t="n"/>
      <c r="F1048" s="155" t="n"/>
      <c r="G1048" s="155" t="n"/>
      <c r="H1048" s="155" t="n"/>
      <c r="I1048" s="155" t="n"/>
      <c r="J1048" s="155" t="n"/>
      <c r="K1048" s="155" t="n"/>
      <c r="L1048" s="155" t="n"/>
      <c r="M1048" s="155" t="n"/>
      <c r="N1048" s="155" t="n"/>
      <c r="O1048" s="155" t="n"/>
      <c r="P1048" s="155" t="n"/>
      <c r="Q1048" s="151" t="n"/>
      <c r="R1048" s="155" t="n"/>
      <c r="S1048" s="155" t="n"/>
      <c r="T1048" s="155" t="n"/>
      <c r="U1048" s="155" t="n"/>
      <c r="V1048" s="155" t="n"/>
      <c r="W1048" s="155" t="n"/>
      <c r="X1048" s="155" t="n"/>
      <c r="Y1048" s="155" t="n"/>
      <c r="Z1048" s="155" t="n"/>
      <c r="AA1048" s="155" t="n"/>
      <c r="AB1048" s="155" t="n"/>
      <c r="AC1048" s="155" t="n"/>
      <c r="AD1048" s="155" t="n"/>
      <c r="AE1048" s="155" t="n"/>
      <c r="AF1048" s="155" t="n"/>
      <c r="AG1048" s="154">
        <f>IF(OR(C1048="",G1048="",G1048=0),"",IFERROR(INDEX(Lists!$K$2:$K$12,MATCH(C1048,Lists!$I$2:$I$12,0)),"AUD"))</f>
        <v/>
      </c>
      <c r="AH1048" s="154">
        <f>IF(OR(G1048="",G1048=0),"",IF(G1048&lt;1,TEXT(G1048*100,"0")&amp;IFERROR(INDEX(Lists!$U$2:$U$12,MATCH(C1048,Lists!$I$2:$I$12,0)),"c"),IFERROR(INDEX(Lists!$L$2:$L$12,MATCH(C1048,Lists!$I$2:$I$12,0)),"$")&amp;IF(G1048=INT(G1048),TEXT(G1048,"0"),TEXT(G1048,"0.00")))&amp;" "&amp;AG1048)</f>
        <v/>
      </c>
      <c r="AI1048" s="154">
        <f>IF(X1048="","",X1048*IFERROR(INDEX(Lists!$M$2:$M$12,MATCH(C1048,Lists!$I$2:$I$12,0)),1)/Lists!$Q$2)</f>
        <v/>
      </c>
      <c r="AJ1048" s="154">
        <f>IF(Y1048="","",Y1048*IFERROR(INDEX(Lists!$M$2:$M$12,MATCH(C1048,Lists!$I$2:$I$12,0)),1)/Lists!$Q$2)</f>
        <v/>
      </c>
      <c r="AK1048" s="106" t="n"/>
      <c r="AL1048" s="106" t="n"/>
      <c r="AM1048" s="106" t="n"/>
      <c r="AN1048" s="106" t="n"/>
      <c r="AO1048" s="106" t="n"/>
    </row>
    <row r="1049" ht="18" customHeight="1" s="74">
      <c r="A1049" s="154">
        <f>IF(OR(F1049="",C1049="",D1049=""),"",IFERROR(INDEX(Lists!$J$2:$J$12,MATCH(C1049,Lists!$I$2:$I$12,0)),"XX")&amp;"-"&amp;D1049&amp;"-"&amp;TEXT(SUMPRODUCT(($C$2:C1049=C1049)*($D$2:D1049=D1049)),"0000"))</f>
        <v/>
      </c>
      <c r="B1049" s="155" t="n"/>
      <c r="C1049" s="155" t="n"/>
      <c r="D1049" s="155" t="n"/>
      <c r="E1049" s="155" t="n"/>
      <c r="F1049" s="155" t="n"/>
      <c r="G1049" s="155" t="n"/>
      <c r="H1049" s="155" t="n"/>
      <c r="I1049" s="155" t="n"/>
      <c r="J1049" s="155" t="n"/>
      <c r="K1049" s="155" t="n"/>
      <c r="L1049" s="155" t="n"/>
      <c r="M1049" s="155" t="n"/>
      <c r="N1049" s="155" t="n"/>
      <c r="O1049" s="155" t="n"/>
      <c r="P1049" s="155" t="n"/>
      <c r="Q1049" s="151" t="n"/>
      <c r="R1049" s="155" t="n"/>
      <c r="S1049" s="155" t="n"/>
      <c r="T1049" s="155" t="n"/>
      <c r="U1049" s="155" t="n"/>
      <c r="V1049" s="155" t="n"/>
      <c r="W1049" s="155" t="n"/>
      <c r="X1049" s="155" t="n"/>
      <c r="Y1049" s="155" t="n"/>
      <c r="Z1049" s="155" t="n"/>
      <c r="AA1049" s="155" t="n"/>
      <c r="AB1049" s="155" t="n"/>
      <c r="AC1049" s="155" t="n"/>
      <c r="AD1049" s="155" t="n"/>
      <c r="AE1049" s="155" t="n"/>
      <c r="AF1049" s="155" t="n"/>
      <c r="AG1049" s="154">
        <f>IF(OR(C1049="",G1049="",G1049=0),"",IFERROR(INDEX(Lists!$K$2:$K$12,MATCH(C1049,Lists!$I$2:$I$12,0)),"AUD"))</f>
        <v/>
      </c>
      <c r="AH1049" s="154">
        <f>IF(OR(G1049="",G1049=0),"",IF(G1049&lt;1,TEXT(G1049*100,"0")&amp;IFERROR(INDEX(Lists!$U$2:$U$12,MATCH(C1049,Lists!$I$2:$I$12,0)),"c"),IFERROR(INDEX(Lists!$L$2:$L$12,MATCH(C1049,Lists!$I$2:$I$12,0)),"$")&amp;IF(G1049=INT(G1049),TEXT(G1049,"0"),TEXT(G1049,"0.00")))&amp;" "&amp;AG1049)</f>
        <v/>
      </c>
      <c r="AI1049" s="154">
        <f>IF(X1049="","",X1049*IFERROR(INDEX(Lists!$M$2:$M$12,MATCH(C1049,Lists!$I$2:$I$12,0)),1)/Lists!$Q$2)</f>
        <v/>
      </c>
      <c r="AJ1049" s="154">
        <f>IF(Y1049="","",Y1049*IFERROR(INDEX(Lists!$M$2:$M$12,MATCH(C1049,Lists!$I$2:$I$12,0)),1)/Lists!$Q$2)</f>
        <v/>
      </c>
      <c r="AK1049" s="106" t="n"/>
      <c r="AL1049" s="106" t="n"/>
      <c r="AM1049" s="106" t="n"/>
      <c r="AN1049" s="106" t="n"/>
      <c r="AO1049" s="106" t="n"/>
    </row>
    <row r="1050" ht="18" customHeight="1" s="74">
      <c r="A1050" s="154">
        <f>IF(OR(F1050="",C1050="",D1050=""),"",IFERROR(INDEX(Lists!$J$2:$J$12,MATCH(C1050,Lists!$I$2:$I$12,0)),"XX")&amp;"-"&amp;D1050&amp;"-"&amp;TEXT(SUMPRODUCT(($C$2:C1050=C1050)*($D$2:D1050=D1050)),"0000"))</f>
        <v/>
      </c>
      <c r="B1050" s="155" t="n"/>
      <c r="C1050" s="155" t="n"/>
      <c r="D1050" s="155" t="n"/>
      <c r="E1050" s="155" t="n"/>
      <c r="F1050" s="155" t="n"/>
      <c r="G1050" s="155" t="n"/>
      <c r="H1050" s="155" t="n"/>
      <c r="I1050" s="155" t="n"/>
      <c r="J1050" s="155" t="n"/>
      <c r="K1050" s="155" t="n"/>
      <c r="L1050" s="155" t="n"/>
      <c r="M1050" s="155" t="n"/>
      <c r="N1050" s="155" t="n"/>
      <c r="O1050" s="155" t="n"/>
      <c r="P1050" s="155" t="n"/>
      <c r="Q1050" s="151" t="n"/>
      <c r="R1050" s="155" t="n"/>
      <c r="S1050" s="155" t="n"/>
      <c r="T1050" s="155" t="n"/>
      <c r="U1050" s="155" t="n"/>
      <c r="V1050" s="155" t="n"/>
      <c r="W1050" s="155" t="n"/>
      <c r="X1050" s="155" t="n"/>
      <c r="Y1050" s="155" t="n"/>
      <c r="Z1050" s="155" t="n"/>
      <c r="AA1050" s="155" t="n"/>
      <c r="AB1050" s="155" t="n"/>
      <c r="AC1050" s="155" t="n"/>
      <c r="AD1050" s="155" t="n"/>
      <c r="AE1050" s="155" t="n"/>
      <c r="AF1050" s="155" t="n"/>
      <c r="AG1050" s="154">
        <f>IF(OR(C1050="",G1050="",G1050=0),"",IFERROR(INDEX(Lists!$K$2:$K$12,MATCH(C1050,Lists!$I$2:$I$12,0)),"AUD"))</f>
        <v/>
      </c>
      <c r="AH1050" s="154">
        <f>IF(OR(G1050="",G1050=0),"",IF(G1050&lt;1,TEXT(G1050*100,"0")&amp;IFERROR(INDEX(Lists!$U$2:$U$12,MATCH(C1050,Lists!$I$2:$I$12,0)),"c"),IFERROR(INDEX(Lists!$L$2:$L$12,MATCH(C1050,Lists!$I$2:$I$12,0)),"$")&amp;IF(G1050=INT(G1050),TEXT(G1050,"0"),TEXT(G1050,"0.00")))&amp;" "&amp;AG1050)</f>
        <v/>
      </c>
      <c r="AI1050" s="154">
        <f>IF(X1050="","",X1050*IFERROR(INDEX(Lists!$M$2:$M$12,MATCH(C1050,Lists!$I$2:$I$12,0)),1)/Lists!$Q$2)</f>
        <v/>
      </c>
      <c r="AJ1050" s="154">
        <f>IF(Y1050="","",Y1050*IFERROR(INDEX(Lists!$M$2:$M$12,MATCH(C1050,Lists!$I$2:$I$12,0)),1)/Lists!$Q$2)</f>
        <v/>
      </c>
      <c r="AK1050" s="106" t="n"/>
      <c r="AL1050" s="106" t="n"/>
      <c r="AM1050" s="106" t="n"/>
      <c r="AN1050" s="106" t="n"/>
      <c r="AO1050" s="106" t="n"/>
    </row>
    <row r="1051" ht="18" customHeight="1" s="74">
      <c r="A1051" s="154">
        <f>IF(OR(F1051="",C1051="",D1051=""),"",IFERROR(INDEX(Lists!$J$2:$J$12,MATCH(C1051,Lists!$I$2:$I$12,0)),"XX")&amp;"-"&amp;D1051&amp;"-"&amp;TEXT(SUMPRODUCT(($C$2:C1051=C1051)*($D$2:D1051=D1051)),"0000"))</f>
        <v/>
      </c>
      <c r="B1051" s="155" t="n"/>
      <c r="C1051" s="155" t="n"/>
      <c r="D1051" s="155" t="n"/>
      <c r="E1051" s="155" t="n"/>
      <c r="F1051" s="155" t="n"/>
      <c r="G1051" s="155" t="n"/>
      <c r="H1051" s="155" t="n"/>
      <c r="I1051" s="155" t="n"/>
      <c r="J1051" s="155" t="n"/>
      <c r="K1051" s="155" t="n"/>
      <c r="L1051" s="155" t="n"/>
      <c r="M1051" s="155" t="n"/>
      <c r="N1051" s="155" t="n"/>
      <c r="O1051" s="155" t="n"/>
      <c r="P1051" s="155" t="n"/>
      <c r="Q1051" s="151" t="n"/>
      <c r="R1051" s="155" t="n"/>
      <c r="S1051" s="155" t="n"/>
      <c r="T1051" s="155" t="n"/>
      <c r="U1051" s="155" t="n"/>
      <c r="V1051" s="155" t="n"/>
      <c r="W1051" s="155" t="n"/>
      <c r="X1051" s="155" t="n"/>
      <c r="Y1051" s="155" t="n"/>
      <c r="Z1051" s="155" t="n"/>
      <c r="AA1051" s="155" t="n"/>
      <c r="AB1051" s="155" t="n"/>
      <c r="AC1051" s="155" t="n"/>
      <c r="AD1051" s="155" t="n"/>
      <c r="AE1051" s="155" t="n"/>
      <c r="AF1051" s="155" t="n"/>
      <c r="AG1051" s="154">
        <f>IF(OR(C1051="",G1051="",G1051=0),"",IFERROR(INDEX(Lists!$K$2:$K$12,MATCH(C1051,Lists!$I$2:$I$12,0)),"AUD"))</f>
        <v/>
      </c>
      <c r="AH1051" s="154">
        <f>IF(OR(G1051="",G1051=0),"",IF(G1051&lt;1,TEXT(G1051*100,"0")&amp;IFERROR(INDEX(Lists!$U$2:$U$12,MATCH(C1051,Lists!$I$2:$I$12,0)),"c"),IFERROR(INDEX(Lists!$L$2:$L$12,MATCH(C1051,Lists!$I$2:$I$12,0)),"$")&amp;IF(G1051=INT(G1051),TEXT(G1051,"0"),TEXT(G1051,"0.00")))&amp;" "&amp;AG1051)</f>
        <v/>
      </c>
      <c r="AI1051" s="154">
        <f>IF(X1051="","",X1051*IFERROR(INDEX(Lists!$M$2:$M$12,MATCH(C1051,Lists!$I$2:$I$12,0)),1)/Lists!$Q$2)</f>
        <v/>
      </c>
      <c r="AJ1051" s="154">
        <f>IF(Y1051="","",Y1051*IFERROR(INDEX(Lists!$M$2:$M$12,MATCH(C1051,Lists!$I$2:$I$12,0)),1)/Lists!$Q$2)</f>
        <v/>
      </c>
      <c r="AK1051" s="106" t="n"/>
      <c r="AL1051" s="106" t="n"/>
      <c r="AM1051" s="106" t="n"/>
      <c r="AN1051" s="106" t="n"/>
      <c r="AO1051" s="106" t="n"/>
    </row>
    <row r="1052" ht="18" customHeight="1" s="74">
      <c r="A1052" s="154">
        <f>IF(OR(F1052="",C1052="",D1052=""),"",IFERROR(INDEX(Lists!$J$2:$J$12,MATCH(C1052,Lists!$I$2:$I$12,0)),"XX")&amp;"-"&amp;D1052&amp;"-"&amp;TEXT(SUMPRODUCT(($C$2:C1052=C1052)*($D$2:D1052=D1052)),"0000"))</f>
        <v/>
      </c>
      <c r="B1052" s="155" t="n"/>
      <c r="C1052" s="155" t="n"/>
      <c r="D1052" s="155" t="n"/>
      <c r="E1052" s="155" t="n"/>
      <c r="F1052" s="155" t="n"/>
      <c r="G1052" s="155" t="n"/>
      <c r="H1052" s="155" t="n"/>
      <c r="I1052" s="155" t="n"/>
      <c r="J1052" s="155" t="n"/>
      <c r="K1052" s="155" t="n"/>
      <c r="L1052" s="155" t="n"/>
      <c r="M1052" s="155" t="n"/>
      <c r="N1052" s="155" t="n"/>
      <c r="O1052" s="155" t="n"/>
      <c r="P1052" s="155" t="n"/>
      <c r="Q1052" s="151" t="n"/>
      <c r="R1052" s="155" t="n"/>
      <c r="S1052" s="155" t="n"/>
      <c r="T1052" s="155" t="n"/>
      <c r="U1052" s="155" t="n"/>
      <c r="V1052" s="155" t="n"/>
      <c r="W1052" s="155" t="n"/>
      <c r="X1052" s="155" t="n"/>
      <c r="Y1052" s="155" t="n"/>
      <c r="Z1052" s="155" t="n"/>
      <c r="AA1052" s="155" t="n"/>
      <c r="AB1052" s="155" t="n"/>
      <c r="AC1052" s="155" t="n"/>
      <c r="AD1052" s="155" t="n"/>
      <c r="AE1052" s="155" t="n"/>
      <c r="AF1052" s="155" t="n"/>
      <c r="AG1052" s="154">
        <f>IF(OR(C1052="",G1052="",G1052=0),"",IFERROR(INDEX(Lists!$K$2:$K$12,MATCH(C1052,Lists!$I$2:$I$12,0)),"AUD"))</f>
        <v/>
      </c>
      <c r="AH1052" s="154">
        <f>IF(OR(G1052="",G1052=0),"",IF(G1052&lt;1,TEXT(G1052*100,"0")&amp;IFERROR(INDEX(Lists!$U$2:$U$12,MATCH(C1052,Lists!$I$2:$I$12,0)),"c"),IFERROR(INDEX(Lists!$L$2:$L$12,MATCH(C1052,Lists!$I$2:$I$12,0)),"$")&amp;IF(G1052=INT(G1052),TEXT(G1052,"0"),TEXT(G1052,"0.00")))&amp;" "&amp;AG1052)</f>
        <v/>
      </c>
      <c r="AI1052" s="154">
        <f>IF(X1052="","",X1052*IFERROR(INDEX(Lists!$M$2:$M$12,MATCH(C1052,Lists!$I$2:$I$12,0)),1)/Lists!$Q$2)</f>
        <v/>
      </c>
      <c r="AJ1052" s="154">
        <f>IF(Y1052="","",Y1052*IFERROR(INDEX(Lists!$M$2:$M$12,MATCH(C1052,Lists!$I$2:$I$12,0)),1)/Lists!$Q$2)</f>
        <v/>
      </c>
      <c r="AK1052" s="106" t="n"/>
      <c r="AL1052" s="106" t="n"/>
      <c r="AM1052" s="106" t="n"/>
      <c r="AN1052" s="106" t="n"/>
      <c r="AO1052" s="106" t="n"/>
    </row>
    <row r="1053" ht="18" customHeight="1" s="74">
      <c r="A1053" s="154">
        <f>IF(OR(F1053="",C1053="",D1053=""),"",IFERROR(INDEX(Lists!$J$2:$J$12,MATCH(C1053,Lists!$I$2:$I$12,0)),"XX")&amp;"-"&amp;D1053&amp;"-"&amp;TEXT(SUMPRODUCT(($C$2:C1053=C1053)*($D$2:D1053=D1053)),"0000"))</f>
        <v/>
      </c>
      <c r="B1053" s="155" t="n"/>
      <c r="C1053" s="155" t="n"/>
      <c r="D1053" s="155" t="n"/>
      <c r="E1053" s="155" t="n"/>
      <c r="F1053" s="155" t="n"/>
      <c r="G1053" s="155" t="n"/>
      <c r="H1053" s="155" t="n"/>
      <c r="I1053" s="155" t="n"/>
      <c r="J1053" s="155" t="n"/>
      <c r="K1053" s="155" t="n"/>
      <c r="L1053" s="155" t="n"/>
      <c r="M1053" s="155" t="n"/>
      <c r="N1053" s="155" t="n"/>
      <c r="O1053" s="155" t="n"/>
      <c r="P1053" s="155" t="n"/>
      <c r="Q1053" s="151" t="n"/>
      <c r="R1053" s="155" t="n"/>
      <c r="S1053" s="155" t="n"/>
      <c r="T1053" s="155" t="n"/>
      <c r="U1053" s="155" t="n"/>
      <c r="V1053" s="155" t="n"/>
      <c r="W1053" s="155" t="n"/>
      <c r="X1053" s="155" t="n"/>
      <c r="Y1053" s="155" t="n"/>
      <c r="Z1053" s="155" t="n"/>
      <c r="AA1053" s="155" t="n"/>
      <c r="AB1053" s="155" t="n"/>
      <c r="AC1053" s="155" t="n"/>
      <c r="AD1053" s="155" t="n"/>
      <c r="AE1053" s="155" t="n"/>
      <c r="AF1053" s="155" t="n"/>
      <c r="AG1053" s="154">
        <f>IF(OR(C1053="",G1053="",G1053=0),"",IFERROR(INDEX(Lists!$K$2:$K$12,MATCH(C1053,Lists!$I$2:$I$12,0)),"AUD"))</f>
        <v/>
      </c>
      <c r="AH1053" s="154">
        <f>IF(OR(G1053="",G1053=0),"",IF(G1053&lt;1,TEXT(G1053*100,"0")&amp;IFERROR(INDEX(Lists!$U$2:$U$12,MATCH(C1053,Lists!$I$2:$I$12,0)),"c"),IFERROR(INDEX(Lists!$L$2:$L$12,MATCH(C1053,Lists!$I$2:$I$12,0)),"$")&amp;IF(G1053=INT(G1053),TEXT(G1053,"0"),TEXT(G1053,"0.00")))&amp;" "&amp;AG1053)</f>
        <v/>
      </c>
      <c r="AI1053" s="154">
        <f>IF(X1053="","",X1053*IFERROR(INDEX(Lists!$M$2:$M$12,MATCH(C1053,Lists!$I$2:$I$12,0)),1)/Lists!$Q$2)</f>
        <v/>
      </c>
      <c r="AJ1053" s="154">
        <f>IF(Y1053="","",Y1053*IFERROR(INDEX(Lists!$M$2:$M$12,MATCH(C1053,Lists!$I$2:$I$12,0)),1)/Lists!$Q$2)</f>
        <v/>
      </c>
      <c r="AK1053" s="106" t="n"/>
      <c r="AL1053" s="106" t="n"/>
      <c r="AM1053" s="106" t="n"/>
      <c r="AN1053" s="106" t="n"/>
      <c r="AO1053" s="106" t="n"/>
    </row>
    <row r="1054" ht="18" customHeight="1" s="74">
      <c r="A1054" s="154">
        <f>IF(OR(F1054="",C1054="",D1054=""),"",IFERROR(INDEX(Lists!$J$2:$J$12,MATCH(C1054,Lists!$I$2:$I$12,0)),"XX")&amp;"-"&amp;D1054&amp;"-"&amp;TEXT(SUMPRODUCT(($C$2:C1054=C1054)*($D$2:D1054=D1054)),"0000"))</f>
        <v/>
      </c>
      <c r="B1054" s="155" t="n"/>
      <c r="C1054" s="155" t="n"/>
      <c r="D1054" s="155" t="n"/>
      <c r="E1054" s="155" t="n"/>
      <c r="F1054" s="155" t="n"/>
      <c r="G1054" s="155" t="n"/>
      <c r="H1054" s="155" t="n"/>
      <c r="I1054" s="155" t="n"/>
      <c r="J1054" s="155" t="n"/>
      <c r="K1054" s="155" t="n"/>
      <c r="L1054" s="155" t="n"/>
      <c r="M1054" s="155" t="n"/>
      <c r="N1054" s="155" t="n"/>
      <c r="O1054" s="155" t="n"/>
      <c r="P1054" s="155" t="n"/>
      <c r="Q1054" s="151" t="n"/>
      <c r="R1054" s="155" t="n"/>
      <c r="S1054" s="155" t="n"/>
      <c r="T1054" s="155" t="n"/>
      <c r="U1054" s="155" t="n"/>
      <c r="V1054" s="155" t="n"/>
      <c r="W1054" s="155" t="n"/>
      <c r="X1054" s="155" t="n"/>
      <c r="Y1054" s="155" t="n"/>
      <c r="Z1054" s="155" t="n"/>
      <c r="AA1054" s="155" t="n"/>
      <c r="AB1054" s="155" t="n"/>
      <c r="AC1054" s="155" t="n"/>
      <c r="AD1054" s="155" t="n"/>
      <c r="AE1054" s="155" t="n"/>
      <c r="AF1054" s="155" t="n"/>
      <c r="AG1054" s="154">
        <f>IF(OR(C1054="",G1054="",G1054=0),"",IFERROR(INDEX(Lists!$K$2:$K$12,MATCH(C1054,Lists!$I$2:$I$12,0)),"AUD"))</f>
        <v/>
      </c>
      <c r="AH1054" s="154">
        <f>IF(OR(G1054="",G1054=0),"",IF(G1054&lt;1,TEXT(G1054*100,"0")&amp;IFERROR(INDEX(Lists!$U$2:$U$12,MATCH(C1054,Lists!$I$2:$I$12,0)),"c"),IFERROR(INDEX(Lists!$L$2:$L$12,MATCH(C1054,Lists!$I$2:$I$12,0)),"$")&amp;IF(G1054=INT(G1054),TEXT(G1054,"0"),TEXT(G1054,"0.00")))&amp;" "&amp;AG1054)</f>
        <v/>
      </c>
      <c r="AI1054" s="154">
        <f>IF(X1054="","",X1054*IFERROR(INDEX(Lists!$M$2:$M$12,MATCH(C1054,Lists!$I$2:$I$12,0)),1)/Lists!$Q$2)</f>
        <v/>
      </c>
      <c r="AJ1054" s="154">
        <f>IF(Y1054="","",Y1054*IFERROR(INDEX(Lists!$M$2:$M$12,MATCH(C1054,Lists!$I$2:$I$12,0)),1)/Lists!$Q$2)</f>
        <v/>
      </c>
      <c r="AK1054" s="106" t="n"/>
      <c r="AL1054" s="106" t="n"/>
      <c r="AM1054" s="106" t="n"/>
      <c r="AN1054" s="106" t="n"/>
      <c r="AO1054" s="106" t="n"/>
    </row>
    <row r="1055" ht="18" customHeight="1" s="74">
      <c r="A1055" s="154">
        <f>IF(OR(F1055="",C1055="",D1055=""),"",IFERROR(INDEX(Lists!$J$2:$J$12,MATCH(C1055,Lists!$I$2:$I$12,0)),"XX")&amp;"-"&amp;D1055&amp;"-"&amp;TEXT(SUMPRODUCT(($C$2:C1055=C1055)*($D$2:D1055=D1055)),"0000"))</f>
        <v/>
      </c>
      <c r="B1055" s="155" t="n"/>
      <c r="C1055" s="155" t="n"/>
      <c r="D1055" s="155" t="n"/>
      <c r="E1055" s="155" t="n"/>
      <c r="F1055" s="155" t="n"/>
      <c r="G1055" s="155" t="n"/>
      <c r="H1055" s="155" t="n"/>
      <c r="I1055" s="155" t="n"/>
      <c r="J1055" s="155" t="n"/>
      <c r="K1055" s="155" t="n"/>
      <c r="L1055" s="155" t="n"/>
      <c r="M1055" s="155" t="n"/>
      <c r="N1055" s="155" t="n"/>
      <c r="O1055" s="155" t="n"/>
      <c r="P1055" s="155" t="n"/>
      <c r="Q1055" s="151" t="n"/>
      <c r="R1055" s="155" t="n"/>
      <c r="S1055" s="155" t="n"/>
      <c r="T1055" s="155" t="n"/>
      <c r="U1055" s="155" t="n"/>
      <c r="V1055" s="155" t="n"/>
      <c r="W1055" s="155" t="n"/>
      <c r="X1055" s="155" t="n"/>
      <c r="Y1055" s="155" t="n"/>
      <c r="Z1055" s="155" t="n"/>
      <c r="AA1055" s="155" t="n"/>
      <c r="AB1055" s="155" t="n"/>
      <c r="AC1055" s="155" t="n"/>
      <c r="AD1055" s="155" t="n"/>
      <c r="AE1055" s="155" t="n"/>
      <c r="AF1055" s="155" t="n"/>
      <c r="AG1055" s="154">
        <f>IF(OR(C1055="",G1055="",G1055=0),"",IFERROR(INDEX(Lists!$K$2:$K$12,MATCH(C1055,Lists!$I$2:$I$12,0)),"AUD"))</f>
        <v/>
      </c>
      <c r="AH1055" s="154">
        <f>IF(OR(G1055="",G1055=0),"",IF(G1055&lt;1,TEXT(G1055*100,"0")&amp;IFERROR(INDEX(Lists!$U$2:$U$12,MATCH(C1055,Lists!$I$2:$I$12,0)),"c"),IFERROR(INDEX(Lists!$L$2:$L$12,MATCH(C1055,Lists!$I$2:$I$12,0)),"$")&amp;IF(G1055=INT(G1055),TEXT(G1055,"0"),TEXT(G1055,"0.00")))&amp;" "&amp;AG1055)</f>
        <v/>
      </c>
      <c r="AI1055" s="154">
        <f>IF(X1055="","",X1055*IFERROR(INDEX(Lists!$M$2:$M$12,MATCH(C1055,Lists!$I$2:$I$12,0)),1)/Lists!$Q$2)</f>
        <v/>
      </c>
      <c r="AJ1055" s="154">
        <f>IF(Y1055="","",Y1055*IFERROR(INDEX(Lists!$M$2:$M$12,MATCH(C1055,Lists!$I$2:$I$12,0)),1)/Lists!$Q$2)</f>
        <v/>
      </c>
      <c r="AK1055" s="106" t="n"/>
      <c r="AL1055" s="106" t="n"/>
      <c r="AM1055" s="106" t="n"/>
      <c r="AN1055" s="106" t="n"/>
      <c r="AO1055" s="106" t="n"/>
    </row>
    <row r="1056" ht="18" customHeight="1" s="74">
      <c r="A1056" s="154">
        <f>IF(OR(F1056="",C1056="",D1056=""),"",IFERROR(INDEX(Lists!$J$2:$J$12,MATCH(C1056,Lists!$I$2:$I$12,0)),"XX")&amp;"-"&amp;D1056&amp;"-"&amp;TEXT(SUMPRODUCT(($C$2:C1056=C1056)*($D$2:D1056=D1056)),"0000"))</f>
        <v/>
      </c>
      <c r="B1056" s="155" t="n"/>
      <c r="C1056" s="155" t="n"/>
      <c r="D1056" s="155" t="n"/>
      <c r="E1056" s="155" t="n"/>
      <c r="F1056" s="155" t="n"/>
      <c r="G1056" s="155" t="n"/>
      <c r="H1056" s="155" t="n"/>
      <c r="I1056" s="155" t="n"/>
      <c r="J1056" s="155" t="n"/>
      <c r="K1056" s="155" t="n"/>
      <c r="L1056" s="155" t="n"/>
      <c r="M1056" s="155" t="n"/>
      <c r="N1056" s="155" t="n"/>
      <c r="O1056" s="155" t="n"/>
      <c r="P1056" s="155" t="n"/>
      <c r="Q1056" s="151" t="n"/>
      <c r="R1056" s="155" t="n"/>
      <c r="S1056" s="155" t="n"/>
      <c r="T1056" s="155" t="n"/>
      <c r="U1056" s="155" t="n"/>
      <c r="V1056" s="155" t="n"/>
      <c r="W1056" s="155" t="n"/>
      <c r="X1056" s="155" t="n"/>
      <c r="Y1056" s="155" t="n"/>
      <c r="Z1056" s="155" t="n"/>
      <c r="AA1056" s="155" t="n"/>
      <c r="AB1056" s="155" t="n"/>
      <c r="AC1056" s="155" t="n"/>
      <c r="AD1056" s="155" t="n"/>
      <c r="AE1056" s="155" t="n"/>
      <c r="AF1056" s="155" t="n"/>
      <c r="AG1056" s="154">
        <f>IF(OR(C1056="",G1056="",G1056=0),"",IFERROR(INDEX(Lists!$K$2:$K$12,MATCH(C1056,Lists!$I$2:$I$12,0)),"AUD"))</f>
        <v/>
      </c>
      <c r="AH1056" s="154">
        <f>IF(OR(G1056="",G1056=0),"",IF(G1056&lt;1,TEXT(G1056*100,"0")&amp;IFERROR(INDEX(Lists!$U$2:$U$12,MATCH(C1056,Lists!$I$2:$I$12,0)),"c"),IFERROR(INDEX(Lists!$L$2:$L$12,MATCH(C1056,Lists!$I$2:$I$12,0)),"$")&amp;IF(G1056=INT(G1056),TEXT(G1056,"0"),TEXT(G1056,"0.00")))&amp;" "&amp;AG1056)</f>
        <v/>
      </c>
      <c r="AI1056" s="154">
        <f>IF(X1056="","",X1056*IFERROR(INDEX(Lists!$M$2:$M$12,MATCH(C1056,Lists!$I$2:$I$12,0)),1)/Lists!$Q$2)</f>
        <v/>
      </c>
      <c r="AJ1056" s="154">
        <f>IF(Y1056="","",Y1056*IFERROR(INDEX(Lists!$M$2:$M$12,MATCH(C1056,Lists!$I$2:$I$12,0)),1)/Lists!$Q$2)</f>
        <v/>
      </c>
      <c r="AK1056" s="106" t="n"/>
      <c r="AL1056" s="106" t="n"/>
      <c r="AM1056" s="106" t="n"/>
      <c r="AN1056" s="106" t="n"/>
      <c r="AO1056" s="106" t="n"/>
    </row>
    <row r="1057" ht="18" customHeight="1" s="74">
      <c r="A1057" s="154">
        <f>IF(OR(F1057="",C1057="",D1057=""),"",IFERROR(INDEX(Lists!$J$2:$J$12,MATCH(C1057,Lists!$I$2:$I$12,0)),"XX")&amp;"-"&amp;D1057&amp;"-"&amp;TEXT(SUMPRODUCT(($C$2:C1057=C1057)*($D$2:D1057=D1057)),"0000"))</f>
        <v/>
      </c>
      <c r="B1057" s="155" t="n"/>
      <c r="C1057" s="155" t="n"/>
      <c r="D1057" s="155" t="n"/>
      <c r="E1057" s="155" t="n"/>
      <c r="F1057" s="155" t="n"/>
      <c r="G1057" s="155" t="n"/>
      <c r="H1057" s="155" t="n"/>
      <c r="I1057" s="155" t="n"/>
      <c r="J1057" s="155" t="n"/>
      <c r="K1057" s="155" t="n"/>
      <c r="L1057" s="155" t="n"/>
      <c r="M1057" s="155" t="n"/>
      <c r="N1057" s="155" t="n"/>
      <c r="O1057" s="155" t="n"/>
      <c r="P1057" s="155" t="n"/>
      <c r="Q1057" s="151" t="n"/>
      <c r="R1057" s="155" t="n"/>
      <c r="S1057" s="155" t="n"/>
      <c r="T1057" s="155" t="n"/>
      <c r="U1057" s="155" t="n"/>
      <c r="V1057" s="155" t="n"/>
      <c r="W1057" s="155" t="n"/>
      <c r="X1057" s="155" t="n"/>
      <c r="Y1057" s="155" t="n"/>
      <c r="Z1057" s="155" t="n"/>
      <c r="AA1057" s="155" t="n"/>
      <c r="AB1057" s="155" t="n"/>
      <c r="AC1057" s="155" t="n"/>
      <c r="AD1057" s="155" t="n"/>
      <c r="AE1057" s="155" t="n"/>
      <c r="AF1057" s="155" t="n"/>
      <c r="AG1057" s="154">
        <f>IF(OR(C1057="",G1057="",G1057=0),"",IFERROR(INDEX(Lists!$K$2:$K$12,MATCH(C1057,Lists!$I$2:$I$12,0)),"AUD"))</f>
        <v/>
      </c>
      <c r="AH1057" s="154">
        <f>IF(OR(G1057="",G1057=0),"",IF(G1057&lt;1,TEXT(G1057*100,"0")&amp;IFERROR(INDEX(Lists!$U$2:$U$12,MATCH(C1057,Lists!$I$2:$I$12,0)),"c"),IFERROR(INDEX(Lists!$L$2:$L$12,MATCH(C1057,Lists!$I$2:$I$12,0)),"$")&amp;IF(G1057=INT(G1057),TEXT(G1057,"0"),TEXT(G1057,"0.00")))&amp;" "&amp;AG1057)</f>
        <v/>
      </c>
      <c r="AI1057" s="154">
        <f>IF(X1057="","",X1057*IFERROR(INDEX(Lists!$M$2:$M$12,MATCH(C1057,Lists!$I$2:$I$12,0)),1)/Lists!$Q$2)</f>
        <v/>
      </c>
      <c r="AJ1057" s="154">
        <f>IF(Y1057="","",Y1057*IFERROR(INDEX(Lists!$M$2:$M$12,MATCH(C1057,Lists!$I$2:$I$12,0)),1)/Lists!$Q$2)</f>
        <v/>
      </c>
      <c r="AK1057" s="106" t="n"/>
      <c r="AL1057" s="106" t="n"/>
      <c r="AM1057" s="106" t="n"/>
      <c r="AN1057" s="106" t="n"/>
      <c r="AO1057" s="106" t="n"/>
    </row>
    <row r="1058" ht="18" customHeight="1" s="74">
      <c r="A1058" s="154">
        <f>IF(OR(F1058="",C1058="",D1058=""),"",IFERROR(INDEX(Lists!$J$2:$J$12,MATCH(C1058,Lists!$I$2:$I$12,0)),"XX")&amp;"-"&amp;D1058&amp;"-"&amp;TEXT(SUMPRODUCT(($C$2:C1058=C1058)*($D$2:D1058=D1058)),"0000"))</f>
        <v/>
      </c>
      <c r="B1058" s="155" t="n"/>
      <c r="C1058" s="155" t="n"/>
      <c r="D1058" s="155" t="n"/>
      <c r="E1058" s="155" t="n"/>
      <c r="F1058" s="155" t="n"/>
      <c r="G1058" s="155" t="n"/>
      <c r="H1058" s="155" t="n"/>
      <c r="I1058" s="155" t="n"/>
      <c r="J1058" s="155" t="n"/>
      <c r="K1058" s="155" t="n"/>
      <c r="L1058" s="155" t="n"/>
      <c r="M1058" s="155" t="n"/>
      <c r="N1058" s="155" t="n"/>
      <c r="O1058" s="155" t="n"/>
      <c r="P1058" s="155" t="n"/>
      <c r="Q1058" s="151" t="n"/>
      <c r="R1058" s="155" t="n"/>
      <c r="S1058" s="155" t="n"/>
      <c r="T1058" s="155" t="n"/>
      <c r="U1058" s="155" t="n"/>
      <c r="V1058" s="155" t="n"/>
      <c r="W1058" s="155" t="n"/>
      <c r="X1058" s="155" t="n"/>
      <c r="Y1058" s="155" t="n"/>
      <c r="Z1058" s="155" t="n"/>
      <c r="AA1058" s="155" t="n"/>
      <c r="AB1058" s="155" t="n"/>
      <c r="AC1058" s="155" t="n"/>
      <c r="AD1058" s="155" t="n"/>
      <c r="AE1058" s="155" t="n"/>
      <c r="AF1058" s="155" t="n"/>
      <c r="AG1058" s="154">
        <f>IF(OR(C1058="",G1058="",G1058=0),"",IFERROR(INDEX(Lists!$K$2:$K$12,MATCH(C1058,Lists!$I$2:$I$12,0)),"AUD"))</f>
        <v/>
      </c>
      <c r="AH1058" s="154">
        <f>IF(OR(G1058="",G1058=0),"",IF(G1058&lt;1,TEXT(G1058*100,"0")&amp;IFERROR(INDEX(Lists!$U$2:$U$12,MATCH(C1058,Lists!$I$2:$I$12,0)),"c"),IFERROR(INDEX(Lists!$L$2:$L$12,MATCH(C1058,Lists!$I$2:$I$12,0)),"$")&amp;IF(G1058=INT(G1058),TEXT(G1058,"0"),TEXT(G1058,"0.00")))&amp;" "&amp;AG1058)</f>
        <v/>
      </c>
      <c r="AI1058" s="154">
        <f>IF(X1058="","",X1058*IFERROR(INDEX(Lists!$M$2:$M$12,MATCH(C1058,Lists!$I$2:$I$12,0)),1)/Lists!$Q$2)</f>
        <v/>
      </c>
      <c r="AJ1058" s="154">
        <f>IF(Y1058="","",Y1058*IFERROR(INDEX(Lists!$M$2:$M$12,MATCH(C1058,Lists!$I$2:$I$12,0)),1)/Lists!$Q$2)</f>
        <v/>
      </c>
      <c r="AK1058" s="106" t="n"/>
      <c r="AL1058" s="106" t="n"/>
      <c r="AM1058" s="106" t="n"/>
      <c r="AN1058" s="106" t="n"/>
      <c r="AO1058" s="106" t="n"/>
    </row>
    <row r="1059" ht="18" customHeight="1" s="74">
      <c r="A1059" s="154">
        <f>IF(OR(F1059="",C1059="",D1059=""),"",IFERROR(INDEX(Lists!$J$2:$J$12,MATCH(C1059,Lists!$I$2:$I$12,0)),"XX")&amp;"-"&amp;D1059&amp;"-"&amp;TEXT(SUMPRODUCT(($C$2:C1059=C1059)*($D$2:D1059=D1059)),"0000"))</f>
        <v/>
      </c>
      <c r="B1059" s="155" t="n"/>
      <c r="C1059" s="155" t="n"/>
      <c r="D1059" s="155" t="n"/>
      <c r="E1059" s="155" t="n"/>
      <c r="F1059" s="155" t="n"/>
      <c r="G1059" s="155" t="n"/>
      <c r="H1059" s="155" t="n"/>
      <c r="I1059" s="155" t="n"/>
      <c r="J1059" s="155" t="n"/>
      <c r="K1059" s="155" t="n"/>
      <c r="L1059" s="155" t="n"/>
      <c r="M1059" s="155" t="n"/>
      <c r="N1059" s="155" t="n"/>
      <c r="O1059" s="155" t="n"/>
      <c r="P1059" s="155" t="n"/>
      <c r="Q1059" s="151" t="n"/>
      <c r="R1059" s="155" t="n"/>
      <c r="S1059" s="155" t="n"/>
      <c r="T1059" s="155" t="n"/>
      <c r="U1059" s="155" t="n"/>
      <c r="V1059" s="155" t="n"/>
      <c r="W1059" s="155" t="n"/>
      <c r="X1059" s="155" t="n"/>
      <c r="Y1059" s="155" t="n"/>
      <c r="Z1059" s="155" t="n"/>
      <c r="AA1059" s="155" t="n"/>
      <c r="AB1059" s="155" t="n"/>
      <c r="AC1059" s="155" t="n"/>
      <c r="AD1059" s="155" t="n"/>
      <c r="AE1059" s="155" t="n"/>
      <c r="AF1059" s="155" t="n"/>
      <c r="AG1059" s="154">
        <f>IF(OR(C1059="",G1059="",G1059=0),"",IFERROR(INDEX(Lists!$K$2:$K$12,MATCH(C1059,Lists!$I$2:$I$12,0)),"AUD"))</f>
        <v/>
      </c>
      <c r="AH1059" s="154">
        <f>IF(OR(G1059="",G1059=0),"",IF(G1059&lt;1,TEXT(G1059*100,"0")&amp;IFERROR(INDEX(Lists!$U$2:$U$12,MATCH(C1059,Lists!$I$2:$I$12,0)),"c"),IFERROR(INDEX(Lists!$L$2:$L$12,MATCH(C1059,Lists!$I$2:$I$12,0)),"$")&amp;IF(G1059=INT(G1059),TEXT(G1059,"0"),TEXT(G1059,"0.00")))&amp;" "&amp;AG1059)</f>
        <v/>
      </c>
      <c r="AI1059" s="154">
        <f>IF(X1059="","",X1059*IFERROR(INDEX(Lists!$M$2:$M$12,MATCH(C1059,Lists!$I$2:$I$12,0)),1)/Lists!$Q$2)</f>
        <v/>
      </c>
      <c r="AJ1059" s="154">
        <f>IF(Y1059="","",Y1059*IFERROR(INDEX(Lists!$M$2:$M$12,MATCH(C1059,Lists!$I$2:$I$12,0)),1)/Lists!$Q$2)</f>
        <v/>
      </c>
      <c r="AK1059" s="106" t="n"/>
      <c r="AL1059" s="106" t="n"/>
      <c r="AM1059" s="106" t="n"/>
      <c r="AN1059" s="106" t="n"/>
      <c r="AO1059" s="106" t="n"/>
    </row>
    <row r="1060" ht="18" customHeight="1" s="74">
      <c r="A1060" s="154">
        <f>IF(OR(F1060="",C1060="",D1060=""),"",IFERROR(INDEX(Lists!$J$2:$J$12,MATCH(C1060,Lists!$I$2:$I$12,0)),"XX")&amp;"-"&amp;D1060&amp;"-"&amp;TEXT(SUMPRODUCT(($C$2:C1060=C1060)*($D$2:D1060=D1060)),"0000"))</f>
        <v/>
      </c>
      <c r="B1060" s="155" t="n"/>
      <c r="C1060" s="155" t="n"/>
      <c r="D1060" s="155" t="n"/>
      <c r="E1060" s="155" t="n"/>
      <c r="F1060" s="155" t="n"/>
      <c r="G1060" s="155" t="n"/>
      <c r="H1060" s="155" t="n"/>
      <c r="I1060" s="155" t="n"/>
      <c r="J1060" s="155" t="n"/>
      <c r="K1060" s="155" t="n"/>
      <c r="L1060" s="155" t="n"/>
      <c r="M1060" s="155" t="n"/>
      <c r="N1060" s="155" t="n"/>
      <c r="O1060" s="155" t="n"/>
      <c r="P1060" s="155" t="n"/>
      <c r="Q1060" s="151" t="n"/>
      <c r="R1060" s="155" t="n"/>
      <c r="S1060" s="155" t="n"/>
      <c r="T1060" s="155" t="n"/>
      <c r="U1060" s="155" t="n"/>
      <c r="V1060" s="155" t="n"/>
      <c r="W1060" s="155" t="n"/>
      <c r="X1060" s="155" t="n"/>
      <c r="Y1060" s="155" t="n"/>
      <c r="Z1060" s="155" t="n"/>
      <c r="AA1060" s="155" t="n"/>
      <c r="AB1060" s="155" t="n"/>
      <c r="AC1060" s="155" t="n"/>
      <c r="AD1060" s="155" t="n"/>
      <c r="AE1060" s="155" t="n"/>
      <c r="AF1060" s="155" t="n"/>
      <c r="AG1060" s="154">
        <f>IF(OR(C1060="",G1060="",G1060=0),"",IFERROR(INDEX(Lists!$K$2:$K$12,MATCH(C1060,Lists!$I$2:$I$12,0)),"AUD"))</f>
        <v/>
      </c>
      <c r="AH1060" s="154">
        <f>IF(OR(G1060="",G1060=0),"",IF(G1060&lt;1,TEXT(G1060*100,"0")&amp;IFERROR(INDEX(Lists!$U$2:$U$12,MATCH(C1060,Lists!$I$2:$I$12,0)),"c"),IFERROR(INDEX(Lists!$L$2:$L$12,MATCH(C1060,Lists!$I$2:$I$12,0)),"$")&amp;IF(G1060=INT(G1060),TEXT(G1060,"0"),TEXT(G1060,"0.00")))&amp;" "&amp;AG1060)</f>
        <v/>
      </c>
      <c r="AI1060" s="154">
        <f>IF(X1060="","",X1060*IFERROR(INDEX(Lists!$M$2:$M$12,MATCH(C1060,Lists!$I$2:$I$12,0)),1)/Lists!$Q$2)</f>
        <v/>
      </c>
      <c r="AJ1060" s="154">
        <f>IF(Y1060="","",Y1060*IFERROR(INDEX(Lists!$M$2:$M$12,MATCH(C1060,Lists!$I$2:$I$12,0)),1)/Lists!$Q$2)</f>
        <v/>
      </c>
      <c r="AK1060" s="106" t="n"/>
      <c r="AL1060" s="106" t="n"/>
      <c r="AM1060" s="106" t="n"/>
      <c r="AN1060" s="106" t="n"/>
      <c r="AO1060" s="106" t="n"/>
    </row>
    <row r="1061" ht="18" customHeight="1" s="74">
      <c r="A1061" s="154">
        <f>IF(OR(F1061="",C1061="",D1061=""),"",IFERROR(INDEX(Lists!$J$2:$J$12,MATCH(C1061,Lists!$I$2:$I$12,0)),"XX")&amp;"-"&amp;D1061&amp;"-"&amp;TEXT(SUMPRODUCT(($C$2:C1061=C1061)*($D$2:D1061=D1061)),"0000"))</f>
        <v/>
      </c>
      <c r="B1061" s="155" t="n"/>
      <c r="C1061" s="155" t="n"/>
      <c r="D1061" s="155" t="n"/>
      <c r="E1061" s="155" t="n"/>
      <c r="F1061" s="155" t="n"/>
      <c r="G1061" s="155" t="n"/>
      <c r="H1061" s="155" t="n"/>
      <c r="I1061" s="155" t="n"/>
      <c r="J1061" s="155" t="n"/>
      <c r="K1061" s="155" t="n"/>
      <c r="L1061" s="155" t="n"/>
      <c r="M1061" s="155" t="n"/>
      <c r="N1061" s="155" t="n"/>
      <c r="O1061" s="155" t="n"/>
      <c r="P1061" s="155" t="n"/>
      <c r="Q1061" s="151" t="n"/>
      <c r="R1061" s="155" t="n"/>
      <c r="S1061" s="155" t="n"/>
      <c r="T1061" s="155" t="n"/>
      <c r="U1061" s="155" t="n"/>
      <c r="V1061" s="155" t="n"/>
      <c r="W1061" s="155" t="n"/>
      <c r="X1061" s="155" t="n"/>
      <c r="Y1061" s="155" t="n"/>
      <c r="Z1061" s="155" t="n"/>
      <c r="AA1061" s="155" t="n"/>
      <c r="AB1061" s="155" t="n"/>
      <c r="AC1061" s="155" t="n"/>
      <c r="AD1061" s="155" t="n"/>
      <c r="AE1061" s="155" t="n"/>
      <c r="AF1061" s="155" t="n"/>
      <c r="AG1061" s="154">
        <f>IF(OR(C1061="",G1061="",G1061=0),"",IFERROR(INDEX(Lists!$K$2:$K$12,MATCH(C1061,Lists!$I$2:$I$12,0)),"AUD"))</f>
        <v/>
      </c>
      <c r="AH1061" s="154">
        <f>IF(OR(G1061="",G1061=0),"",IF(G1061&lt;1,TEXT(G1061*100,"0")&amp;IFERROR(INDEX(Lists!$U$2:$U$12,MATCH(C1061,Lists!$I$2:$I$12,0)),"c"),IFERROR(INDEX(Lists!$L$2:$L$12,MATCH(C1061,Lists!$I$2:$I$12,0)),"$")&amp;IF(G1061=INT(G1061),TEXT(G1061,"0"),TEXT(G1061,"0.00")))&amp;" "&amp;AG1061)</f>
        <v/>
      </c>
      <c r="AI1061" s="154">
        <f>IF(X1061="","",X1061*IFERROR(INDEX(Lists!$M$2:$M$12,MATCH(C1061,Lists!$I$2:$I$12,0)),1)/Lists!$Q$2)</f>
        <v/>
      </c>
      <c r="AJ1061" s="154">
        <f>IF(Y1061="","",Y1061*IFERROR(INDEX(Lists!$M$2:$M$12,MATCH(C1061,Lists!$I$2:$I$12,0)),1)/Lists!$Q$2)</f>
        <v/>
      </c>
      <c r="AK1061" s="106" t="n"/>
      <c r="AL1061" s="106" t="n"/>
      <c r="AM1061" s="106" t="n"/>
      <c r="AN1061" s="106" t="n"/>
      <c r="AO1061" s="106" t="n"/>
    </row>
    <row r="1062" ht="18" customHeight="1" s="74">
      <c r="A1062" s="154">
        <f>IF(OR(F1062="",C1062="",D1062=""),"",IFERROR(INDEX(Lists!$J$2:$J$12,MATCH(C1062,Lists!$I$2:$I$12,0)),"XX")&amp;"-"&amp;D1062&amp;"-"&amp;TEXT(SUMPRODUCT(($C$2:C1062=C1062)*($D$2:D1062=D1062)),"0000"))</f>
        <v/>
      </c>
      <c r="B1062" s="155" t="n"/>
      <c r="C1062" s="155" t="n"/>
      <c r="D1062" s="155" t="n"/>
      <c r="E1062" s="155" t="n"/>
      <c r="F1062" s="155" t="n"/>
      <c r="G1062" s="155" t="n"/>
      <c r="H1062" s="155" t="n"/>
      <c r="I1062" s="155" t="n"/>
      <c r="J1062" s="155" t="n"/>
      <c r="K1062" s="155" t="n"/>
      <c r="L1062" s="155" t="n"/>
      <c r="M1062" s="155" t="n"/>
      <c r="N1062" s="155" t="n"/>
      <c r="O1062" s="155" t="n"/>
      <c r="P1062" s="155" t="n"/>
      <c r="Q1062" s="151" t="n"/>
      <c r="R1062" s="155" t="n"/>
      <c r="S1062" s="155" t="n"/>
      <c r="T1062" s="155" t="n"/>
      <c r="U1062" s="155" t="n"/>
      <c r="V1062" s="155" t="n"/>
      <c r="W1062" s="155" t="n"/>
      <c r="X1062" s="155" t="n"/>
      <c r="Y1062" s="155" t="n"/>
      <c r="Z1062" s="155" t="n"/>
      <c r="AA1062" s="155" t="n"/>
      <c r="AB1062" s="155" t="n"/>
      <c r="AC1062" s="155" t="n"/>
      <c r="AD1062" s="155" t="n"/>
      <c r="AE1062" s="155" t="n"/>
      <c r="AF1062" s="155" t="n"/>
      <c r="AG1062" s="154">
        <f>IF(OR(C1062="",G1062="",G1062=0),"",IFERROR(INDEX(Lists!$K$2:$K$12,MATCH(C1062,Lists!$I$2:$I$12,0)),"AUD"))</f>
        <v/>
      </c>
      <c r="AH1062" s="154">
        <f>IF(OR(G1062="",G1062=0),"",IF(G1062&lt;1,TEXT(G1062*100,"0")&amp;IFERROR(INDEX(Lists!$U$2:$U$12,MATCH(C1062,Lists!$I$2:$I$12,0)),"c"),IFERROR(INDEX(Lists!$L$2:$L$12,MATCH(C1062,Lists!$I$2:$I$12,0)),"$")&amp;IF(G1062=INT(G1062),TEXT(G1062,"0"),TEXT(G1062,"0.00")))&amp;" "&amp;AG1062)</f>
        <v/>
      </c>
      <c r="AI1062" s="154">
        <f>IF(X1062="","",X1062*IFERROR(INDEX(Lists!$M$2:$M$12,MATCH(C1062,Lists!$I$2:$I$12,0)),1)/Lists!$Q$2)</f>
        <v/>
      </c>
      <c r="AJ1062" s="154">
        <f>IF(Y1062="","",Y1062*IFERROR(INDEX(Lists!$M$2:$M$12,MATCH(C1062,Lists!$I$2:$I$12,0)),1)/Lists!$Q$2)</f>
        <v/>
      </c>
      <c r="AK1062" s="106" t="n"/>
      <c r="AL1062" s="106" t="n"/>
      <c r="AM1062" s="106" t="n"/>
      <c r="AN1062" s="106" t="n"/>
      <c r="AO1062" s="106" t="n"/>
    </row>
    <row r="1063" ht="18" customHeight="1" s="74">
      <c r="A1063" s="154">
        <f>IF(OR(F1063="",C1063="",D1063=""),"",IFERROR(INDEX(Lists!$J$2:$J$12,MATCH(C1063,Lists!$I$2:$I$12,0)),"XX")&amp;"-"&amp;D1063&amp;"-"&amp;TEXT(SUMPRODUCT(($C$2:C1063=C1063)*($D$2:D1063=D1063)),"0000"))</f>
        <v/>
      </c>
      <c r="B1063" s="155" t="n"/>
      <c r="C1063" s="155" t="n"/>
      <c r="D1063" s="155" t="n"/>
      <c r="E1063" s="155" t="n"/>
      <c r="F1063" s="155" t="n"/>
      <c r="G1063" s="155" t="n"/>
      <c r="H1063" s="155" t="n"/>
      <c r="I1063" s="155" t="n"/>
      <c r="J1063" s="155" t="n"/>
      <c r="K1063" s="155" t="n"/>
      <c r="L1063" s="155" t="n"/>
      <c r="M1063" s="155" t="n"/>
      <c r="N1063" s="155" t="n"/>
      <c r="O1063" s="155" t="n"/>
      <c r="P1063" s="155" t="n"/>
      <c r="Q1063" s="151" t="n"/>
      <c r="R1063" s="155" t="n"/>
      <c r="S1063" s="155" t="n"/>
      <c r="T1063" s="155" t="n"/>
      <c r="U1063" s="155" t="n"/>
      <c r="V1063" s="155" t="n"/>
      <c r="W1063" s="155" t="n"/>
      <c r="X1063" s="155" t="n"/>
      <c r="Y1063" s="155" t="n"/>
      <c r="Z1063" s="155" t="n"/>
      <c r="AA1063" s="155" t="n"/>
      <c r="AB1063" s="155" t="n"/>
      <c r="AC1063" s="155" t="n"/>
      <c r="AD1063" s="155" t="n"/>
      <c r="AE1063" s="155" t="n"/>
      <c r="AF1063" s="155" t="n"/>
      <c r="AG1063" s="154">
        <f>IF(OR(C1063="",G1063="",G1063=0),"",IFERROR(INDEX(Lists!$K$2:$K$12,MATCH(C1063,Lists!$I$2:$I$12,0)),"AUD"))</f>
        <v/>
      </c>
      <c r="AH1063" s="154">
        <f>IF(OR(G1063="",G1063=0),"",IF(G1063&lt;1,TEXT(G1063*100,"0")&amp;IFERROR(INDEX(Lists!$U$2:$U$12,MATCH(C1063,Lists!$I$2:$I$12,0)),"c"),IFERROR(INDEX(Lists!$L$2:$L$12,MATCH(C1063,Lists!$I$2:$I$12,0)),"$")&amp;IF(G1063=INT(G1063),TEXT(G1063,"0"),TEXT(G1063,"0.00")))&amp;" "&amp;AG1063)</f>
        <v/>
      </c>
      <c r="AI1063" s="154">
        <f>IF(X1063="","",X1063*IFERROR(INDEX(Lists!$M$2:$M$12,MATCH(C1063,Lists!$I$2:$I$12,0)),1)/Lists!$Q$2)</f>
        <v/>
      </c>
      <c r="AJ1063" s="154">
        <f>IF(Y1063="","",Y1063*IFERROR(INDEX(Lists!$M$2:$M$12,MATCH(C1063,Lists!$I$2:$I$12,0)),1)/Lists!$Q$2)</f>
        <v/>
      </c>
      <c r="AK1063" s="106" t="n"/>
      <c r="AL1063" s="106" t="n"/>
      <c r="AM1063" s="106" t="n"/>
      <c r="AN1063" s="106" t="n"/>
      <c r="AO1063" s="106" t="n"/>
    </row>
    <row r="1064" ht="18" customHeight="1" s="74">
      <c r="A1064" s="154">
        <f>IF(OR(F1064="",C1064="",D1064=""),"",IFERROR(INDEX(Lists!$J$2:$J$12,MATCH(C1064,Lists!$I$2:$I$12,0)),"XX")&amp;"-"&amp;D1064&amp;"-"&amp;TEXT(SUMPRODUCT(($C$2:C1064=C1064)*($D$2:D1064=D1064)),"0000"))</f>
        <v/>
      </c>
      <c r="B1064" s="155" t="n"/>
      <c r="C1064" s="155" t="n"/>
      <c r="D1064" s="155" t="n"/>
      <c r="E1064" s="155" t="n"/>
      <c r="F1064" s="155" t="n"/>
      <c r="G1064" s="155" t="n"/>
      <c r="H1064" s="155" t="n"/>
      <c r="I1064" s="155" t="n"/>
      <c r="J1064" s="155" t="n"/>
      <c r="K1064" s="155" t="n"/>
      <c r="L1064" s="155" t="n"/>
      <c r="M1064" s="155" t="n"/>
      <c r="N1064" s="155" t="n"/>
      <c r="O1064" s="155" t="n"/>
      <c r="P1064" s="155" t="n"/>
      <c r="Q1064" s="151" t="n"/>
      <c r="R1064" s="155" t="n"/>
      <c r="S1064" s="155" t="n"/>
      <c r="T1064" s="155" t="n"/>
      <c r="U1064" s="155" t="n"/>
      <c r="V1064" s="155" t="n"/>
      <c r="W1064" s="155" t="n"/>
      <c r="X1064" s="155" t="n"/>
      <c r="Y1064" s="155" t="n"/>
      <c r="Z1064" s="155" t="n"/>
      <c r="AA1064" s="155" t="n"/>
      <c r="AB1064" s="155" t="n"/>
      <c r="AC1064" s="155" t="n"/>
      <c r="AD1064" s="155" t="n"/>
      <c r="AE1064" s="155" t="n"/>
      <c r="AF1064" s="155" t="n"/>
      <c r="AG1064" s="154">
        <f>IF(OR(C1064="",G1064="",G1064=0),"",IFERROR(INDEX(Lists!$K$2:$K$12,MATCH(C1064,Lists!$I$2:$I$12,0)),"AUD"))</f>
        <v/>
      </c>
      <c r="AH1064" s="154">
        <f>IF(OR(G1064="",G1064=0),"",IF(G1064&lt;1,TEXT(G1064*100,"0")&amp;IFERROR(INDEX(Lists!$U$2:$U$12,MATCH(C1064,Lists!$I$2:$I$12,0)),"c"),IFERROR(INDEX(Lists!$L$2:$L$12,MATCH(C1064,Lists!$I$2:$I$12,0)),"$")&amp;IF(G1064=INT(G1064),TEXT(G1064,"0"),TEXT(G1064,"0.00")))&amp;" "&amp;AG1064)</f>
        <v/>
      </c>
      <c r="AI1064" s="154">
        <f>IF(X1064="","",X1064*IFERROR(INDEX(Lists!$M$2:$M$12,MATCH(C1064,Lists!$I$2:$I$12,0)),1)/Lists!$Q$2)</f>
        <v/>
      </c>
      <c r="AJ1064" s="154">
        <f>IF(Y1064="","",Y1064*IFERROR(INDEX(Lists!$M$2:$M$12,MATCH(C1064,Lists!$I$2:$I$12,0)),1)/Lists!$Q$2)</f>
        <v/>
      </c>
      <c r="AK1064" s="106" t="n"/>
      <c r="AL1064" s="106" t="n"/>
      <c r="AM1064" s="106" t="n"/>
      <c r="AN1064" s="106" t="n"/>
      <c r="AO1064" s="106" t="n"/>
    </row>
    <row r="1065" ht="18" customHeight="1" s="74">
      <c r="A1065" s="154">
        <f>IF(OR(F1065="",C1065="",D1065=""),"",IFERROR(INDEX(Lists!$J$2:$J$12,MATCH(C1065,Lists!$I$2:$I$12,0)),"XX")&amp;"-"&amp;D1065&amp;"-"&amp;TEXT(SUMPRODUCT(($C$2:C1065=C1065)*($D$2:D1065=D1065)),"0000"))</f>
        <v/>
      </c>
      <c r="B1065" s="155" t="n"/>
      <c r="C1065" s="155" t="n"/>
      <c r="D1065" s="155" t="n"/>
      <c r="E1065" s="155" t="n"/>
      <c r="F1065" s="155" t="n"/>
      <c r="G1065" s="155" t="n"/>
      <c r="H1065" s="155" t="n"/>
      <c r="I1065" s="155" t="n"/>
      <c r="J1065" s="155" t="n"/>
      <c r="K1065" s="155" t="n"/>
      <c r="L1065" s="155" t="n"/>
      <c r="M1065" s="155" t="n"/>
      <c r="N1065" s="155" t="n"/>
      <c r="O1065" s="155" t="n"/>
      <c r="P1065" s="155" t="n"/>
      <c r="Q1065" s="151" t="n"/>
      <c r="R1065" s="155" t="n"/>
      <c r="S1065" s="155" t="n"/>
      <c r="T1065" s="155" t="n"/>
      <c r="U1065" s="155" t="n"/>
      <c r="V1065" s="155" t="n"/>
      <c r="W1065" s="155" t="n"/>
      <c r="X1065" s="155" t="n"/>
      <c r="Y1065" s="155" t="n"/>
      <c r="Z1065" s="155" t="n"/>
      <c r="AA1065" s="155" t="n"/>
      <c r="AB1065" s="155" t="n"/>
      <c r="AC1065" s="155" t="n"/>
      <c r="AD1065" s="155" t="n"/>
      <c r="AE1065" s="155" t="n"/>
      <c r="AF1065" s="155" t="n"/>
      <c r="AG1065" s="154">
        <f>IF(OR(C1065="",G1065="",G1065=0),"",IFERROR(INDEX(Lists!$K$2:$K$12,MATCH(C1065,Lists!$I$2:$I$12,0)),"AUD"))</f>
        <v/>
      </c>
      <c r="AH1065" s="154">
        <f>IF(OR(G1065="",G1065=0),"",IF(G1065&lt;1,TEXT(G1065*100,"0")&amp;IFERROR(INDEX(Lists!$U$2:$U$12,MATCH(C1065,Lists!$I$2:$I$12,0)),"c"),IFERROR(INDEX(Lists!$L$2:$L$12,MATCH(C1065,Lists!$I$2:$I$12,0)),"$")&amp;IF(G1065=INT(G1065),TEXT(G1065,"0"),TEXT(G1065,"0.00")))&amp;" "&amp;AG1065)</f>
        <v/>
      </c>
      <c r="AI1065" s="154">
        <f>IF(X1065="","",X1065*IFERROR(INDEX(Lists!$M$2:$M$12,MATCH(C1065,Lists!$I$2:$I$12,0)),1)/Lists!$Q$2)</f>
        <v/>
      </c>
      <c r="AJ1065" s="154">
        <f>IF(Y1065="","",Y1065*IFERROR(INDEX(Lists!$M$2:$M$12,MATCH(C1065,Lists!$I$2:$I$12,0)),1)/Lists!$Q$2)</f>
        <v/>
      </c>
      <c r="AK1065" s="106" t="n"/>
      <c r="AL1065" s="106" t="n"/>
      <c r="AM1065" s="106" t="n"/>
      <c r="AN1065" s="106" t="n"/>
      <c r="AO1065" s="106" t="n"/>
    </row>
    <row r="1066" ht="18" customHeight="1" s="74">
      <c r="A1066" s="154">
        <f>IF(OR(F1066="",C1066="",D1066=""),"",IFERROR(INDEX(Lists!$J$2:$J$12,MATCH(C1066,Lists!$I$2:$I$12,0)),"XX")&amp;"-"&amp;D1066&amp;"-"&amp;TEXT(SUMPRODUCT(($C$2:C1066=C1066)*($D$2:D1066=D1066)),"0000"))</f>
        <v/>
      </c>
      <c r="B1066" s="155" t="n"/>
      <c r="C1066" s="155" t="n"/>
      <c r="D1066" s="155" t="n"/>
      <c r="E1066" s="155" t="n"/>
      <c r="F1066" s="155" t="n"/>
      <c r="G1066" s="155" t="n"/>
      <c r="H1066" s="155" t="n"/>
      <c r="I1066" s="155" t="n"/>
      <c r="J1066" s="155" t="n"/>
      <c r="K1066" s="155" t="n"/>
      <c r="L1066" s="155" t="n"/>
      <c r="M1066" s="155" t="n"/>
      <c r="N1066" s="155" t="n"/>
      <c r="O1066" s="155" t="n"/>
      <c r="P1066" s="155" t="n"/>
      <c r="Q1066" s="151" t="n"/>
      <c r="R1066" s="155" t="n"/>
      <c r="S1066" s="155" t="n"/>
      <c r="T1066" s="155" t="n"/>
      <c r="U1066" s="155" t="n"/>
      <c r="V1066" s="155" t="n"/>
      <c r="W1066" s="155" t="n"/>
      <c r="X1066" s="155" t="n"/>
      <c r="Y1066" s="155" t="n"/>
      <c r="Z1066" s="155" t="n"/>
      <c r="AA1066" s="155" t="n"/>
      <c r="AB1066" s="155" t="n"/>
      <c r="AC1066" s="155" t="n"/>
      <c r="AD1066" s="155" t="n"/>
      <c r="AE1066" s="155" t="n"/>
      <c r="AF1066" s="155" t="n"/>
      <c r="AG1066" s="154">
        <f>IF(OR(C1066="",G1066="",G1066=0),"",IFERROR(INDEX(Lists!$K$2:$K$12,MATCH(C1066,Lists!$I$2:$I$12,0)),"AUD"))</f>
        <v/>
      </c>
      <c r="AH1066" s="154">
        <f>IF(OR(G1066="",G1066=0),"",IF(G1066&lt;1,TEXT(G1066*100,"0")&amp;IFERROR(INDEX(Lists!$U$2:$U$12,MATCH(C1066,Lists!$I$2:$I$12,0)),"c"),IFERROR(INDEX(Lists!$L$2:$L$12,MATCH(C1066,Lists!$I$2:$I$12,0)),"$")&amp;IF(G1066=INT(G1066),TEXT(G1066,"0"),TEXT(G1066,"0.00")))&amp;" "&amp;AG1066)</f>
        <v/>
      </c>
      <c r="AI1066" s="154">
        <f>IF(X1066="","",X1066*IFERROR(INDEX(Lists!$M$2:$M$12,MATCH(C1066,Lists!$I$2:$I$12,0)),1)/Lists!$Q$2)</f>
        <v/>
      </c>
      <c r="AJ1066" s="154">
        <f>IF(Y1066="","",Y1066*IFERROR(INDEX(Lists!$M$2:$M$12,MATCH(C1066,Lists!$I$2:$I$12,0)),1)/Lists!$Q$2)</f>
        <v/>
      </c>
      <c r="AK1066" s="106" t="n"/>
      <c r="AL1066" s="106" t="n"/>
      <c r="AM1066" s="106" t="n"/>
      <c r="AN1066" s="106" t="n"/>
      <c r="AO1066" s="106" t="n"/>
    </row>
    <row r="1067" ht="18" customHeight="1" s="74">
      <c r="A1067" s="154">
        <f>IF(OR(F1067="",C1067="",D1067=""),"",IFERROR(INDEX(Lists!$J$2:$J$12,MATCH(C1067,Lists!$I$2:$I$12,0)),"XX")&amp;"-"&amp;D1067&amp;"-"&amp;TEXT(SUMPRODUCT(($C$2:C1067=C1067)*($D$2:D1067=D1067)),"0000"))</f>
        <v/>
      </c>
      <c r="B1067" s="155" t="n"/>
      <c r="C1067" s="155" t="n"/>
      <c r="D1067" s="155" t="n"/>
      <c r="E1067" s="155" t="n"/>
      <c r="F1067" s="155" t="n"/>
      <c r="G1067" s="155" t="n"/>
      <c r="H1067" s="155" t="n"/>
      <c r="I1067" s="155" t="n"/>
      <c r="J1067" s="155" t="n"/>
      <c r="K1067" s="155" t="n"/>
      <c r="L1067" s="155" t="n"/>
      <c r="M1067" s="155" t="n"/>
      <c r="N1067" s="155" t="n"/>
      <c r="O1067" s="155" t="n"/>
      <c r="P1067" s="155" t="n"/>
      <c r="Q1067" s="151" t="n"/>
      <c r="R1067" s="155" t="n"/>
      <c r="S1067" s="155" t="n"/>
      <c r="T1067" s="155" t="n"/>
      <c r="U1067" s="155" t="n"/>
      <c r="V1067" s="155" t="n"/>
      <c r="W1067" s="155" t="n"/>
      <c r="X1067" s="155" t="n"/>
      <c r="Y1067" s="155" t="n"/>
      <c r="Z1067" s="155" t="n"/>
      <c r="AA1067" s="155" t="n"/>
      <c r="AB1067" s="155" t="n"/>
      <c r="AC1067" s="155" t="n"/>
      <c r="AD1067" s="155" t="n"/>
      <c r="AE1067" s="155" t="n"/>
      <c r="AF1067" s="155" t="n"/>
      <c r="AG1067" s="154">
        <f>IF(OR(C1067="",G1067="",G1067=0),"",IFERROR(INDEX(Lists!$K$2:$K$12,MATCH(C1067,Lists!$I$2:$I$12,0)),"AUD"))</f>
        <v/>
      </c>
      <c r="AH1067" s="154">
        <f>IF(OR(G1067="",G1067=0),"",IF(G1067&lt;1,TEXT(G1067*100,"0")&amp;IFERROR(INDEX(Lists!$U$2:$U$12,MATCH(C1067,Lists!$I$2:$I$12,0)),"c"),IFERROR(INDEX(Lists!$L$2:$L$12,MATCH(C1067,Lists!$I$2:$I$12,0)),"$")&amp;IF(G1067=INT(G1067),TEXT(G1067,"0"),TEXT(G1067,"0.00")))&amp;" "&amp;AG1067)</f>
        <v/>
      </c>
      <c r="AI1067" s="154">
        <f>IF(X1067="","",X1067*IFERROR(INDEX(Lists!$M$2:$M$12,MATCH(C1067,Lists!$I$2:$I$12,0)),1)/Lists!$Q$2)</f>
        <v/>
      </c>
      <c r="AJ1067" s="154">
        <f>IF(Y1067="","",Y1067*IFERROR(INDEX(Lists!$M$2:$M$12,MATCH(C1067,Lists!$I$2:$I$12,0)),1)/Lists!$Q$2)</f>
        <v/>
      </c>
      <c r="AK1067" s="106" t="n"/>
      <c r="AL1067" s="106" t="n"/>
      <c r="AM1067" s="106" t="n"/>
      <c r="AN1067" s="106" t="n"/>
      <c r="AO1067" s="106" t="n"/>
    </row>
    <row r="1068" ht="18" customHeight="1" s="74">
      <c r="A1068" s="154">
        <f>IF(OR(F1068="",C1068="",D1068=""),"",IFERROR(INDEX(Lists!$J$2:$J$12,MATCH(C1068,Lists!$I$2:$I$12,0)),"XX")&amp;"-"&amp;D1068&amp;"-"&amp;TEXT(SUMPRODUCT(($C$2:C1068=C1068)*($D$2:D1068=D1068)),"0000"))</f>
        <v/>
      </c>
      <c r="B1068" s="155" t="n"/>
      <c r="C1068" s="155" t="n"/>
      <c r="D1068" s="155" t="n"/>
      <c r="E1068" s="155" t="n"/>
      <c r="F1068" s="155" t="n"/>
      <c r="G1068" s="155" t="n"/>
      <c r="H1068" s="155" t="n"/>
      <c r="I1068" s="155" t="n"/>
      <c r="J1068" s="155" t="n"/>
      <c r="K1068" s="155" t="n"/>
      <c r="L1068" s="155" t="n"/>
      <c r="M1068" s="155" t="n"/>
      <c r="N1068" s="155" t="n"/>
      <c r="O1068" s="155" t="n"/>
      <c r="P1068" s="155" t="n"/>
      <c r="Q1068" s="151" t="n"/>
      <c r="R1068" s="155" t="n"/>
      <c r="S1068" s="155" t="n"/>
      <c r="T1068" s="155" t="n"/>
      <c r="U1068" s="155" t="n"/>
      <c r="V1068" s="155" t="n"/>
      <c r="W1068" s="155" t="n"/>
      <c r="X1068" s="155" t="n"/>
      <c r="Y1068" s="155" t="n"/>
      <c r="Z1068" s="155" t="n"/>
      <c r="AA1068" s="155" t="n"/>
      <c r="AB1068" s="155" t="n"/>
      <c r="AC1068" s="155" t="n"/>
      <c r="AD1068" s="155" t="n"/>
      <c r="AE1068" s="155" t="n"/>
      <c r="AF1068" s="155" t="n"/>
      <c r="AG1068" s="154">
        <f>IF(OR(C1068="",G1068="",G1068=0),"",IFERROR(INDEX(Lists!$K$2:$K$12,MATCH(C1068,Lists!$I$2:$I$12,0)),"AUD"))</f>
        <v/>
      </c>
      <c r="AH1068" s="154">
        <f>IF(OR(G1068="",G1068=0),"",IF(G1068&lt;1,TEXT(G1068*100,"0")&amp;IFERROR(INDEX(Lists!$U$2:$U$12,MATCH(C1068,Lists!$I$2:$I$12,0)),"c"),IFERROR(INDEX(Lists!$L$2:$L$12,MATCH(C1068,Lists!$I$2:$I$12,0)),"$")&amp;IF(G1068=INT(G1068),TEXT(G1068,"0"),TEXT(G1068,"0.00")))&amp;" "&amp;AG1068)</f>
        <v/>
      </c>
      <c r="AI1068" s="154">
        <f>IF(X1068="","",X1068*IFERROR(INDEX(Lists!$M$2:$M$12,MATCH(C1068,Lists!$I$2:$I$12,0)),1)/Lists!$Q$2)</f>
        <v/>
      </c>
      <c r="AJ1068" s="154">
        <f>IF(Y1068="","",Y1068*IFERROR(INDEX(Lists!$M$2:$M$12,MATCH(C1068,Lists!$I$2:$I$12,0)),1)/Lists!$Q$2)</f>
        <v/>
      </c>
      <c r="AK1068" s="106" t="n"/>
      <c r="AL1068" s="106" t="n"/>
      <c r="AM1068" s="106" t="n"/>
      <c r="AN1068" s="106" t="n"/>
      <c r="AO1068" s="106" t="n"/>
    </row>
    <row r="1069" ht="18" customHeight="1" s="74">
      <c r="A1069" s="154">
        <f>IF(OR(F1069="",C1069="",D1069=""),"",IFERROR(INDEX(Lists!$J$2:$J$12,MATCH(C1069,Lists!$I$2:$I$12,0)),"XX")&amp;"-"&amp;D1069&amp;"-"&amp;TEXT(SUMPRODUCT(($C$2:C1069=C1069)*($D$2:D1069=D1069)),"0000"))</f>
        <v/>
      </c>
      <c r="B1069" s="155" t="n"/>
      <c r="C1069" s="155" t="n"/>
      <c r="D1069" s="155" t="n"/>
      <c r="E1069" s="155" t="n"/>
      <c r="F1069" s="155" t="n"/>
      <c r="G1069" s="155" t="n"/>
      <c r="H1069" s="155" t="n"/>
      <c r="I1069" s="155" t="n"/>
      <c r="J1069" s="155" t="n"/>
      <c r="K1069" s="155" t="n"/>
      <c r="L1069" s="155" t="n"/>
      <c r="M1069" s="155" t="n"/>
      <c r="N1069" s="155" t="n"/>
      <c r="O1069" s="155" t="n"/>
      <c r="P1069" s="155" t="n"/>
      <c r="Q1069" s="151" t="n"/>
      <c r="R1069" s="155" t="n"/>
      <c r="S1069" s="155" t="n"/>
      <c r="T1069" s="155" t="n"/>
      <c r="U1069" s="155" t="n"/>
      <c r="V1069" s="155" t="n"/>
      <c r="W1069" s="155" t="n"/>
      <c r="X1069" s="155" t="n"/>
      <c r="Y1069" s="155" t="n"/>
      <c r="Z1069" s="155" t="n"/>
      <c r="AA1069" s="155" t="n"/>
      <c r="AB1069" s="155" t="n"/>
      <c r="AC1069" s="155" t="n"/>
      <c r="AD1069" s="155" t="n"/>
      <c r="AE1069" s="155" t="n"/>
      <c r="AF1069" s="155" t="n"/>
      <c r="AG1069" s="154">
        <f>IF(OR(C1069="",G1069="",G1069=0),"",IFERROR(INDEX(Lists!$K$2:$K$12,MATCH(C1069,Lists!$I$2:$I$12,0)),"AUD"))</f>
        <v/>
      </c>
      <c r="AH1069" s="154">
        <f>IF(OR(G1069="",G1069=0),"",IF(G1069&lt;1,TEXT(G1069*100,"0")&amp;IFERROR(INDEX(Lists!$U$2:$U$12,MATCH(C1069,Lists!$I$2:$I$12,0)),"c"),IFERROR(INDEX(Lists!$L$2:$L$12,MATCH(C1069,Lists!$I$2:$I$12,0)),"$")&amp;IF(G1069=INT(G1069),TEXT(G1069,"0"),TEXT(G1069,"0.00")))&amp;" "&amp;AG1069)</f>
        <v/>
      </c>
      <c r="AI1069" s="154">
        <f>IF(X1069="","",X1069*IFERROR(INDEX(Lists!$M$2:$M$12,MATCH(C1069,Lists!$I$2:$I$12,0)),1)/Lists!$Q$2)</f>
        <v/>
      </c>
      <c r="AJ1069" s="154">
        <f>IF(Y1069="","",Y1069*IFERROR(INDEX(Lists!$M$2:$M$12,MATCH(C1069,Lists!$I$2:$I$12,0)),1)/Lists!$Q$2)</f>
        <v/>
      </c>
      <c r="AK1069" s="106" t="n"/>
      <c r="AL1069" s="106" t="n"/>
      <c r="AM1069" s="106" t="n"/>
      <c r="AN1069" s="106" t="n"/>
      <c r="AO1069" s="106" t="n"/>
    </row>
    <row r="1070" ht="18" customHeight="1" s="74">
      <c r="A1070" s="154">
        <f>IF(OR(F1070="",C1070="",D1070=""),"",IFERROR(INDEX(Lists!$J$2:$J$12,MATCH(C1070,Lists!$I$2:$I$12,0)),"XX")&amp;"-"&amp;D1070&amp;"-"&amp;TEXT(SUMPRODUCT(($C$2:C1070=C1070)*($D$2:D1070=D1070)),"0000"))</f>
        <v/>
      </c>
      <c r="B1070" s="155" t="n"/>
      <c r="C1070" s="155" t="n"/>
      <c r="D1070" s="155" t="n"/>
      <c r="E1070" s="155" t="n"/>
      <c r="F1070" s="155" t="n"/>
      <c r="G1070" s="155" t="n"/>
      <c r="H1070" s="155" t="n"/>
      <c r="I1070" s="155" t="n"/>
      <c r="J1070" s="155" t="n"/>
      <c r="K1070" s="155" t="n"/>
      <c r="L1070" s="155" t="n"/>
      <c r="M1070" s="155" t="n"/>
      <c r="N1070" s="155" t="n"/>
      <c r="O1070" s="155" t="n"/>
      <c r="P1070" s="155" t="n"/>
      <c r="Q1070" s="151" t="n"/>
      <c r="R1070" s="155" t="n"/>
      <c r="S1070" s="155" t="n"/>
      <c r="T1070" s="155" t="n"/>
      <c r="U1070" s="155" t="n"/>
      <c r="V1070" s="155" t="n"/>
      <c r="W1070" s="155" t="n"/>
      <c r="X1070" s="155" t="n"/>
      <c r="Y1070" s="155" t="n"/>
      <c r="Z1070" s="155" t="n"/>
      <c r="AA1070" s="155" t="n"/>
      <c r="AB1070" s="155" t="n"/>
      <c r="AC1070" s="155" t="n"/>
      <c r="AD1070" s="155" t="n"/>
      <c r="AE1070" s="155" t="n"/>
      <c r="AF1070" s="155" t="n"/>
      <c r="AG1070" s="154">
        <f>IF(OR(C1070="",G1070="",G1070=0),"",IFERROR(INDEX(Lists!$K$2:$K$12,MATCH(C1070,Lists!$I$2:$I$12,0)),"AUD"))</f>
        <v/>
      </c>
      <c r="AH1070" s="154">
        <f>IF(OR(G1070="",G1070=0),"",IF(G1070&lt;1,TEXT(G1070*100,"0")&amp;IFERROR(INDEX(Lists!$U$2:$U$12,MATCH(C1070,Lists!$I$2:$I$12,0)),"c"),IFERROR(INDEX(Lists!$L$2:$L$12,MATCH(C1070,Lists!$I$2:$I$12,0)),"$")&amp;IF(G1070=INT(G1070),TEXT(G1070,"0"),TEXT(G1070,"0.00")))&amp;" "&amp;AG1070)</f>
        <v/>
      </c>
      <c r="AI1070" s="154">
        <f>IF(X1070="","",X1070*IFERROR(INDEX(Lists!$M$2:$M$12,MATCH(C1070,Lists!$I$2:$I$12,0)),1)/Lists!$Q$2)</f>
        <v/>
      </c>
      <c r="AJ1070" s="154">
        <f>IF(Y1070="","",Y1070*IFERROR(INDEX(Lists!$M$2:$M$12,MATCH(C1070,Lists!$I$2:$I$12,0)),1)/Lists!$Q$2)</f>
        <v/>
      </c>
      <c r="AK1070" s="106" t="n"/>
      <c r="AL1070" s="106" t="n"/>
      <c r="AM1070" s="106" t="n"/>
      <c r="AN1070" s="106" t="n"/>
      <c r="AO1070" s="106" t="n"/>
    </row>
    <row r="1071" ht="18" customHeight="1" s="74">
      <c r="A1071" s="154">
        <f>IF(OR(F1071="",C1071="",D1071=""),"",IFERROR(INDEX(Lists!$J$2:$J$12,MATCH(C1071,Lists!$I$2:$I$12,0)),"XX")&amp;"-"&amp;D1071&amp;"-"&amp;TEXT(SUMPRODUCT(($C$2:C1071=C1071)*($D$2:D1071=D1071)),"0000"))</f>
        <v/>
      </c>
      <c r="B1071" s="155" t="n"/>
      <c r="C1071" s="155" t="n"/>
      <c r="D1071" s="155" t="n"/>
      <c r="E1071" s="155" t="n"/>
      <c r="F1071" s="155" t="n"/>
      <c r="G1071" s="155" t="n"/>
      <c r="H1071" s="155" t="n"/>
      <c r="I1071" s="155" t="n"/>
      <c r="J1071" s="155" t="n"/>
      <c r="K1071" s="155" t="n"/>
      <c r="L1071" s="155" t="n"/>
      <c r="M1071" s="155" t="n"/>
      <c r="N1071" s="155" t="n"/>
      <c r="O1071" s="155" t="n"/>
      <c r="P1071" s="155" t="n"/>
      <c r="Q1071" s="151" t="n"/>
      <c r="R1071" s="155" t="n"/>
      <c r="S1071" s="155" t="n"/>
      <c r="T1071" s="155" t="n"/>
      <c r="U1071" s="155" t="n"/>
      <c r="V1071" s="155" t="n"/>
      <c r="W1071" s="155" t="n"/>
      <c r="X1071" s="155" t="n"/>
      <c r="Y1071" s="155" t="n"/>
      <c r="Z1071" s="155" t="n"/>
      <c r="AA1071" s="155" t="n"/>
      <c r="AB1071" s="155" t="n"/>
      <c r="AC1071" s="155" t="n"/>
      <c r="AD1071" s="155" t="n"/>
      <c r="AE1071" s="155" t="n"/>
      <c r="AF1071" s="155" t="n"/>
      <c r="AG1071" s="154">
        <f>IF(OR(C1071="",G1071="",G1071=0),"",IFERROR(INDEX(Lists!$K$2:$K$12,MATCH(C1071,Lists!$I$2:$I$12,0)),"AUD"))</f>
        <v/>
      </c>
      <c r="AH1071" s="154">
        <f>IF(OR(G1071="",G1071=0),"",IF(G1071&lt;1,TEXT(G1071*100,"0")&amp;IFERROR(INDEX(Lists!$U$2:$U$12,MATCH(C1071,Lists!$I$2:$I$12,0)),"c"),IFERROR(INDEX(Lists!$L$2:$L$12,MATCH(C1071,Lists!$I$2:$I$12,0)),"$")&amp;IF(G1071=INT(G1071),TEXT(G1071,"0"),TEXT(G1071,"0.00")))&amp;" "&amp;AG1071)</f>
        <v/>
      </c>
      <c r="AI1071" s="154">
        <f>IF(X1071="","",X1071*IFERROR(INDEX(Lists!$M$2:$M$12,MATCH(C1071,Lists!$I$2:$I$12,0)),1)/Lists!$Q$2)</f>
        <v/>
      </c>
      <c r="AJ1071" s="154">
        <f>IF(Y1071="","",Y1071*IFERROR(INDEX(Lists!$M$2:$M$12,MATCH(C1071,Lists!$I$2:$I$12,0)),1)/Lists!$Q$2)</f>
        <v/>
      </c>
      <c r="AK1071" s="106" t="n"/>
      <c r="AL1071" s="106" t="n"/>
      <c r="AM1071" s="106" t="n"/>
      <c r="AN1071" s="106" t="n"/>
      <c r="AO1071" s="106" t="n"/>
    </row>
    <row r="1072" ht="18" customHeight="1" s="74">
      <c r="A1072" s="154">
        <f>IF(OR(F1072="",C1072="",D1072=""),"",IFERROR(INDEX(Lists!$J$2:$J$12,MATCH(C1072,Lists!$I$2:$I$12,0)),"XX")&amp;"-"&amp;D1072&amp;"-"&amp;TEXT(SUMPRODUCT(($C$2:C1072=C1072)*($D$2:D1072=D1072)),"0000"))</f>
        <v/>
      </c>
      <c r="B1072" s="155" t="n"/>
      <c r="C1072" s="155" t="n"/>
      <c r="D1072" s="155" t="n"/>
      <c r="E1072" s="155" t="n"/>
      <c r="F1072" s="155" t="n"/>
      <c r="G1072" s="155" t="n"/>
      <c r="H1072" s="155" t="n"/>
      <c r="I1072" s="155" t="n"/>
      <c r="J1072" s="155" t="n"/>
      <c r="K1072" s="155" t="n"/>
      <c r="L1072" s="155" t="n"/>
      <c r="M1072" s="155" t="n"/>
      <c r="N1072" s="155" t="n"/>
      <c r="O1072" s="155" t="n"/>
      <c r="P1072" s="155" t="n"/>
      <c r="Q1072" s="151" t="n"/>
      <c r="R1072" s="155" t="n"/>
      <c r="S1072" s="155" t="n"/>
      <c r="T1072" s="155" t="n"/>
      <c r="U1072" s="155" t="n"/>
      <c r="V1072" s="155" t="n"/>
      <c r="W1072" s="155" t="n"/>
      <c r="X1072" s="155" t="n"/>
      <c r="Y1072" s="155" t="n"/>
      <c r="Z1072" s="155" t="n"/>
      <c r="AA1072" s="155" t="n"/>
      <c r="AB1072" s="155" t="n"/>
      <c r="AC1072" s="155" t="n"/>
      <c r="AD1072" s="155" t="n"/>
      <c r="AE1072" s="155" t="n"/>
      <c r="AF1072" s="155" t="n"/>
      <c r="AG1072" s="154">
        <f>IF(OR(C1072="",G1072="",G1072=0),"",IFERROR(INDEX(Lists!$K$2:$K$12,MATCH(C1072,Lists!$I$2:$I$12,0)),"AUD"))</f>
        <v/>
      </c>
      <c r="AH1072" s="154">
        <f>IF(OR(G1072="",G1072=0),"",IF(G1072&lt;1,TEXT(G1072*100,"0")&amp;IFERROR(INDEX(Lists!$U$2:$U$12,MATCH(C1072,Lists!$I$2:$I$12,0)),"c"),IFERROR(INDEX(Lists!$L$2:$L$12,MATCH(C1072,Lists!$I$2:$I$12,0)),"$")&amp;IF(G1072=INT(G1072),TEXT(G1072,"0"),TEXT(G1072,"0.00")))&amp;" "&amp;AG1072)</f>
        <v/>
      </c>
      <c r="AI1072" s="154">
        <f>IF(X1072="","",X1072*IFERROR(INDEX(Lists!$M$2:$M$12,MATCH(C1072,Lists!$I$2:$I$12,0)),1)/Lists!$Q$2)</f>
        <v/>
      </c>
      <c r="AJ1072" s="154">
        <f>IF(Y1072="","",Y1072*IFERROR(INDEX(Lists!$M$2:$M$12,MATCH(C1072,Lists!$I$2:$I$12,0)),1)/Lists!$Q$2)</f>
        <v/>
      </c>
      <c r="AK1072" s="106" t="n"/>
      <c r="AL1072" s="106" t="n"/>
      <c r="AM1072" s="106" t="n"/>
      <c r="AN1072" s="106" t="n"/>
      <c r="AO1072" s="106" t="n"/>
    </row>
    <row r="1073" ht="18" customHeight="1" s="74">
      <c r="A1073" s="154">
        <f>IF(OR(F1073="",C1073="",D1073=""),"",IFERROR(INDEX(Lists!$J$2:$J$12,MATCH(C1073,Lists!$I$2:$I$12,0)),"XX")&amp;"-"&amp;D1073&amp;"-"&amp;TEXT(SUMPRODUCT(($C$2:C1073=C1073)*($D$2:D1073=D1073)),"0000"))</f>
        <v/>
      </c>
      <c r="B1073" s="155" t="n"/>
      <c r="C1073" s="155" t="n"/>
      <c r="D1073" s="155" t="n"/>
      <c r="E1073" s="155" t="n"/>
      <c r="F1073" s="155" t="n"/>
      <c r="G1073" s="155" t="n"/>
      <c r="H1073" s="155" t="n"/>
      <c r="I1073" s="155" t="n"/>
      <c r="J1073" s="155" t="n"/>
      <c r="K1073" s="155" t="n"/>
      <c r="L1073" s="155" t="n"/>
      <c r="M1073" s="155" t="n"/>
      <c r="N1073" s="155" t="n"/>
      <c r="O1073" s="155" t="n"/>
      <c r="P1073" s="155" t="n"/>
      <c r="Q1073" s="151" t="n"/>
      <c r="R1073" s="155" t="n"/>
      <c r="S1073" s="155" t="n"/>
      <c r="T1073" s="155" t="n"/>
      <c r="U1073" s="155" t="n"/>
      <c r="V1073" s="155" t="n"/>
      <c r="W1073" s="155" t="n"/>
      <c r="X1073" s="155" t="n"/>
      <c r="Y1073" s="155" t="n"/>
      <c r="Z1073" s="155" t="n"/>
      <c r="AA1073" s="155" t="n"/>
      <c r="AB1073" s="155" t="n"/>
      <c r="AC1073" s="155" t="n"/>
      <c r="AD1073" s="155" t="n"/>
      <c r="AE1073" s="155" t="n"/>
      <c r="AF1073" s="155" t="n"/>
      <c r="AG1073" s="154">
        <f>IF(OR(C1073="",G1073="",G1073=0),"",IFERROR(INDEX(Lists!$K$2:$K$12,MATCH(C1073,Lists!$I$2:$I$12,0)),"AUD"))</f>
        <v/>
      </c>
      <c r="AH1073" s="154">
        <f>IF(OR(G1073="",G1073=0),"",IF(G1073&lt;1,TEXT(G1073*100,"0")&amp;IFERROR(INDEX(Lists!$U$2:$U$12,MATCH(C1073,Lists!$I$2:$I$12,0)),"c"),IFERROR(INDEX(Lists!$L$2:$L$12,MATCH(C1073,Lists!$I$2:$I$12,0)),"$")&amp;IF(G1073=INT(G1073),TEXT(G1073,"0"),TEXT(G1073,"0.00")))&amp;" "&amp;AG1073)</f>
        <v/>
      </c>
      <c r="AI1073" s="154">
        <f>IF(X1073="","",X1073*IFERROR(INDEX(Lists!$M$2:$M$12,MATCH(C1073,Lists!$I$2:$I$12,0)),1)/Lists!$Q$2)</f>
        <v/>
      </c>
      <c r="AJ1073" s="154">
        <f>IF(Y1073="","",Y1073*IFERROR(INDEX(Lists!$M$2:$M$12,MATCH(C1073,Lists!$I$2:$I$12,0)),1)/Lists!$Q$2)</f>
        <v/>
      </c>
      <c r="AK1073" s="106" t="n"/>
      <c r="AL1073" s="106" t="n"/>
      <c r="AM1073" s="106" t="n"/>
      <c r="AN1073" s="106" t="n"/>
      <c r="AO1073" s="106" t="n"/>
    </row>
    <row r="1074" ht="18" customHeight="1" s="74">
      <c r="A1074" s="154">
        <f>IF(OR(F1074="",C1074="",D1074=""),"",IFERROR(INDEX(Lists!$J$2:$J$12,MATCH(C1074,Lists!$I$2:$I$12,0)),"XX")&amp;"-"&amp;D1074&amp;"-"&amp;TEXT(SUMPRODUCT(($C$2:C1074=C1074)*($D$2:D1074=D1074)),"0000"))</f>
        <v/>
      </c>
      <c r="B1074" s="155" t="n"/>
      <c r="C1074" s="155" t="n"/>
      <c r="D1074" s="155" t="n"/>
      <c r="E1074" s="155" t="n"/>
      <c r="F1074" s="155" t="n"/>
      <c r="G1074" s="155" t="n"/>
      <c r="H1074" s="155" t="n"/>
      <c r="I1074" s="155" t="n"/>
      <c r="J1074" s="155" t="n"/>
      <c r="K1074" s="155" t="n"/>
      <c r="L1074" s="155" t="n"/>
      <c r="M1074" s="155" t="n"/>
      <c r="N1074" s="155" t="n"/>
      <c r="O1074" s="155" t="n"/>
      <c r="P1074" s="155" t="n"/>
      <c r="Q1074" s="151" t="n"/>
      <c r="R1074" s="155" t="n"/>
      <c r="S1074" s="155" t="n"/>
      <c r="T1074" s="155" t="n"/>
      <c r="U1074" s="155" t="n"/>
      <c r="V1074" s="155" t="n"/>
      <c r="W1074" s="155" t="n"/>
      <c r="X1074" s="155" t="n"/>
      <c r="Y1074" s="155" t="n"/>
      <c r="Z1074" s="155" t="n"/>
      <c r="AA1074" s="155" t="n"/>
      <c r="AB1074" s="155" t="n"/>
      <c r="AC1074" s="155" t="n"/>
      <c r="AD1074" s="155" t="n"/>
      <c r="AE1074" s="155" t="n"/>
      <c r="AF1074" s="155" t="n"/>
      <c r="AG1074" s="154">
        <f>IF(OR(C1074="",G1074="",G1074=0),"",IFERROR(INDEX(Lists!$K$2:$K$12,MATCH(C1074,Lists!$I$2:$I$12,0)),"AUD"))</f>
        <v/>
      </c>
      <c r="AH1074" s="154">
        <f>IF(OR(G1074="",G1074=0),"",IF(G1074&lt;1,TEXT(G1074*100,"0")&amp;IFERROR(INDEX(Lists!$U$2:$U$12,MATCH(C1074,Lists!$I$2:$I$12,0)),"c"),IFERROR(INDEX(Lists!$L$2:$L$12,MATCH(C1074,Lists!$I$2:$I$12,0)),"$")&amp;IF(G1074=INT(G1074),TEXT(G1074,"0"),TEXT(G1074,"0.00")))&amp;" "&amp;AG1074)</f>
        <v/>
      </c>
      <c r="AI1074" s="154">
        <f>IF(X1074="","",X1074*IFERROR(INDEX(Lists!$M$2:$M$12,MATCH(C1074,Lists!$I$2:$I$12,0)),1)/Lists!$Q$2)</f>
        <v/>
      </c>
      <c r="AJ1074" s="154">
        <f>IF(Y1074="","",Y1074*IFERROR(INDEX(Lists!$M$2:$M$12,MATCH(C1074,Lists!$I$2:$I$12,0)),1)/Lists!$Q$2)</f>
        <v/>
      </c>
      <c r="AK1074" s="106" t="n"/>
      <c r="AL1074" s="106" t="n"/>
      <c r="AM1074" s="106" t="n"/>
      <c r="AN1074" s="106" t="n"/>
      <c r="AO1074" s="106" t="n"/>
    </row>
    <row r="1075" ht="18" customHeight="1" s="74">
      <c r="A1075" s="154">
        <f>IF(OR(F1075="",C1075="",D1075=""),"",IFERROR(INDEX(Lists!$J$2:$J$12,MATCH(C1075,Lists!$I$2:$I$12,0)),"XX")&amp;"-"&amp;D1075&amp;"-"&amp;TEXT(SUMPRODUCT(($C$2:C1075=C1075)*($D$2:D1075=D1075)),"0000"))</f>
        <v/>
      </c>
      <c r="B1075" s="155" t="n"/>
      <c r="C1075" s="155" t="n"/>
      <c r="D1075" s="155" t="n"/>
      <c r="E1075" s="155" t="n"/>
      <c r="F1075" s="155" t="n"/>
      <c r="G1075" s="155" t="n"/>
      <c r="H1075" s="155" t="n"/>
      <c r="I1075" s="155" t="n"/>
      <c r="J1075" s="155" t="n"/>
      <c r="K1075" s="155" t="n"/>
      <c r="L1075" s="155" t="n"/>
      <c r="M1075" s="155" t="n"/>
      <c r="N1075" s="155" t="n"/>
      <c r="O1075" s="155" t="n"/>
      <c r="P1075" s="155" t="n"/>
      <c r="Q1075" s="151" t="n"/>
      <c r="R1075" s="155" t="n"/>
      <c r="S1075" s="155" t="n"/>
      <c r="T1075" s="155" t="n"/>
      <c r="U1075" s="155" t="n"/>
      <c r="V1075" s="155" t="n"/>
      <c r="W1075" s="155" t="n"/>
      <c r="X1075" s="155" t="n"/>
      <c r="Y1075" s="155" t="n"/>
      <c r="Z1075" s="155" t="n"/>
      <c r="AA1075" s="155" t="n"/>
      <c r="AB1075" s="155" t="n"/>
      <c r="AC1075" s="155" t="n"/>
      <c r="AD1075" s="155" t="n"/>
      <c r="AE1075" s="155" t="n"/>
      <c r="AF1075" s="155" t="n"/>
      <c r="AG1075" s="154">
        <f>IF(OR(C1075="",G1075="",G1075=0),"",IFERROR(INDEX(Lists!$K$2:$K$12,MATCH(C1075,Lists!$I$2:$I$12,0)),"AUD"))</f>
        <v/>
      </c>
      <c r="AH1075" s="154">
        <f>IF(OR(G1075="",G1075=0),"",IF(G1075&lt;1,TEXT(G1075*100,"0")&amp;IFERROR(INDEX(Lists!$U$2:$U$12,MATCH(C1075,Lists!$I$2:$I$12,0)),"c"),IFERROR(INDEX(Lists!$L$2:$L$12,MATCH(C1075,Lists!$I$2:$I$12,0)),"$")&amp;IF(G1075=INT(G1075),TEXT(G1075,"0"),TEXT(G1075,"0.00")))&amp;" "&amp;AG1075)</f>
        <v/>
      </c>
      <c r="AI1075" s="154">
        <f>IF(X1075="","",X1075*IFERROR(INDEX(Lists!$M$2:$M$12,MATCH(C1075,Lists!$I$2:$I$12,0)),1)/Lists!$Q$2)</f>
        <v/>
      </c>
      <c r="AJ1075" s="154">
        <f>IF(Y1075="","",Y1075*IFERROR(INDEX(Lists!$M$2:$M$12,MATCH(C1075,Lists!$I$2:$I$12,0)),1)/Lists!$Q$2)</f>
        <v/>
      </c>
      <c r="AK1075" s="106" t="n"/>
      <c r="AL1075" s="106" t="n"/>
      <c r="AM1075" s="106" t="n"/>
      <c r="AN1075" s="106" t="n"/>
      <c r="AO1075" s="106" t="n"/>
    </row>
    <row r="1076" ht="18" customHeight="1" s="74">
      <c r="A1076" s="154">
        <f>IF(OR(F1076="",C1076="",D1076=""),"",IFERROR(INDEX(Lists!$J$2:$J$12,MATCH(C1076,Lists!$I$2:$I$12,0)),"XX")&amp;"-"&amp;D1076&amp;"-"&amp;TEXT(SUMPRODUCT(($C$2:C1076=C1076)*($D$2:D1076=D1076)),"0000"))</f>
        <v/>
      </c>
      <c r="B1076" s="155" t="n"/>
      <c r="C1076" s="155" t="n"/>
      <c r="D1076" s="155" t="n"/>
      <c r="E1076" s="155" t="n"/>
      <c r="F1076" s="155" t="n"/>
      <c r="G1076" s="155" t="n"/>
      <c r="H1076" s="155" t="n"/>
      <c r="I1076" s="155" t="n"/>
      <c r="J1076" s="155" t="n"/>
      <c r="K1076" s="155" t="n"/>
      <c r="L1076" s="155" t="n"/>
      <c r="M1076" s="155" t="n"/>
      <c r="N1076" s="155" t="n"/>
      <c r="O1076" s="155" t="n"/>
      <c r="P1076" s="155" t="n"/>
      <c r="Q1076" s="151" t="n"/>
      <c r="R1076" s="155" t="n"/>
      <c r="S1076" s="155" t="n"/>
      <c r="T1076" s="155" t="n"/>
      <c r="U1076" s="155" t="n"/>
      <c r="V1076" s="155" t="n"/>
      <c r="W1076" s="155" t="n"/>
      <c r="X1076" s="155" t="n"/>
      <c r="Y1076" s="155" t="n"/>
      <c r="Z1076" s="155" t="n"/>
      <c r="AA1076" s="155" t="n"/>
      <c r="AB1076" s="155" t="n"/>
      <c r="AC1076" s="155" t="n"/>
      <c r="AD1076" s="155" t="n"/>
      <c r="AE1076" s="155" t="n"/>
      <c r="AF1076" s="155" t="n"/>
      <c r="AG1076" s="154">
        <f>IF(OR(C1076="",G1076="",G1076=0),"",IFERROR(INDEX(Lists!$K$2:$K$12,MATCH(C1076,Lists!$I$2:$I$12,0)),"AUD"))</f>
        <v/>
      </c>
      <c r="AH1076" s="154">
        <f>IF(OR(G1076="",G1076=0),"",IF(G1076&lt;1,TEXT(G1076*100,"0")&amp;IFERROR(INDEX(Lists!$U$2:$U$12,MATCH(C1076,Lists!$I$2:$I$12,0)),"c"),IFERROR(INDEX(Lists!$L$2:$L$12,MATCH(C1076,Lists!$I$2:$I$12,0)),"$")&amp;IF(G1076=INT(G1076),TEXT(G1076,"0"),TEXT(G1076,"0.00")))&amp;" "&amp;AG1076)</f>
        <v/>
      </c>
      <c r="AI1076" s="154">
        <f>IF(X1076="","",X1076*IFERROR(INDEX(Lists!$M$2:$M$12,MATCH(C1076,Lists!$I$2:$I$12,0)),1)/Lists!$Q$2)</f>
        <v/>
      </c>
      <c r="AJ1076" s="154">
        <f>IF(Y1076="","",Y1076*IFERROR(INDEX(Lists!$M$2:$M$12,MATCH(C1076,Lists!$I$2:$I$12,0)),1)/Lists!$Q$2)</f>
        <v/>
      </c>
      <c r="AK1076" s="106" t="n"/>
      <c r="AL1076" s="106" t="n"/>
      <c r="AM1076" s="106" t="n"/>
      <c r="AN1076" s="106" t="n"/>
      <c r="AO1076" s="106" t="n"/>
    </row>
    <row r="1077" ht="18" customHeight="1" s="74">
      <c r="A1077" s="154">
        <f>IF(OR(F1077="",C1077="",D1077=""),"",IFERROR(INDEX(Lists!$J$2:$J$12,MATCH(C1077,Lists!$I$2:$I$12,0)),"XX")&amp;"-"&amp;D1077&amp;"-"&amp;TEXT(SUMPRODUCT(($C$2:C1077=C1077)*($D$2:D1077=D1077)),"0000"))</f>
        <v/>
      </c>
      <c r="B1077" s="155" t="n"/>
      <c r="C1077" s="155" t="n"/>
      <c r="D1077" s="155" t="n"/>
      <c r="E1077" s="155" t="n"/>
      <c r="F1077" s="155" t="n"/>
      <c r="G1077" s="155" t="n"/>
      <c r="H1077" s="155" t="n"/>
      <c r="I1077" s="155" t="n"/>
      <c r="J1077" s="155" t="n"/>
      <c r="K1077" s="155" t="n"/>
      <c r="L1077" s="155" t="n"/>
      <c r="M1077" s="155" t="n"/>
      <c r="N1077" s="155" t="n"/>
      <c r="O1077" s="155" t="n"/>
      <c r="P1077" s="155" t="n"/>
      <c r="Q1077" s="151" t="n"/>
      <c r="R1077" s="155" t="n"/>
      <c r="S1077" s="155" t="n"/>
      <c r="T1077" s="155" t="n"/>
      <c r="U1077" s="155" t="n"/>
      <c r="V1077" s="155" t="n"/>
      <c r="W1077" s="155" t="n"/>
      <c r="X1077" s="155" t="n"/>
      <c r="Y1077" s="155" t="n"/>
      <c r="Z1077" s="155" t="n"/>
      <c r="AA1077" s="155" t="n"/>
      <c r="AB1077" s="155" t="n"/>
      <c r="AC1077" s="155" t="n"/>
      <c r="AD1077" s="155" t="n"/>
      <c r="AE1077" s="155" t="n"/>
      <c r="AF1077" s="155" t="n"/>
      <c r="AG1077" s="154">
        <f>IF(OR(C1077="",G1077="",G1077=0),"",IFERROR(INDEX(Lists!$K$2:$K$12,MATCH(C1077,Lists!$I$2:$I$12,0)),"AUD"))</f>
        <v/>
      </c>
      <c r="AH1077" s="154">
        <f>IF(OR(G1077="",G1077=0),"",IF(G1077&lt;1,TEXT(G1077*100,"0")&amp;IFERROR(INDEX(Lists!$U$2:$U$12,MATCH(C1077,Lists!$I$2:$I$12,0)),"c"),IFERROR(INDEX(Lists!$L$2:$L$12,MATCH(C1077,Lists!$I$2:$I$12,0)),"$")&amp;IF(G1077=INT(G1077),TEXT(G1077,"0"),TEXT(G1077,"0.00")))&amp;" "&amp;AG1077)</f>
        <v/>
      </c>
      <c r="AI1077" s="154">
        <f>IF(X1077="","",X1077*IFERROR(INDEX(Lists!$M$2:$M$12,MATCH(C1077,Lists!$I$2:$I$12,0)),1)/Lists!$Q$2)</f>
        <v/>
      </c>
      <c r="AJ1077" s="154">
        <f>IF(Y1077="","",Y1077*IFERROR(INDEX(Lists!$M$2:$M$12,MATCH(C1077,Lists!$I$2:$I$12,0)),1)/Lists!$Q$2)</f>
        <v/>
      </c>
      <c r="AK1077" s="106" t="n"/>
      <c r="AL1077" s="106" t="n"/>
      <c r="AM1077" s="106" t="n"/>
      <c r="AN1077" s="106" t="n"/>
      <c r="AO1077" s="106" t="n"/>
    </row>
    <row r="1078" ht="18" customHeight="1" s="74">
      <c r="A1078" s="154">
        <f>IF(OR(F1078="",C1078="",D1078=""),"",IFERROR(INDEX(Lists!$J$2:$J$12,MATCH(C1078,Lists!$I$2:$I$12,0)),"XX")&amp;"-"&amp;D1078&amp;"-"&amp;TEXT(SUMPRODUCT(($C$2:C1078=C1078)*($D$2:D1078=D1078)),"0000"))</f>
        <v/>
      </c>
      <c r="B1078" s="155" t="n"/>
      <c r="C1078" s="155" t="n"/>
      <c r="D1078" s="155" t="n"/>
      <c r="E1078" s="155" t="n"/>
      <c r="F1078" s="155" t="n"/>
      <c r="G1078" s="155" t="n"/>
      <c r="H1078" s="155" t="n"/>
      <c r="I1078" s="155" t="n"/>
      <c r="J1078" s="155" t="n"/>
      <c r="K1078" s="155" t="n"/>
      <c r="L1078" s="155" t="n"/>
      <c r="M1078" s="155" t="n"/>
      <c r="N1078" s="155" t="n"/>
      <c r="O1078" s="155" t="n"/>
      <c r="P1078" s="155" t="n"/>
      <c r="Q1078" s="151" t="n"/>
      <c r="R1078" s="155" t="n"/>
      <c r="S1078" s="155" t="n"/>
      <c r="T1078" s="155" t="n"/>
      <c r="U1078" s="155" t="n"/>
      <c r="V1078" s="155" t="n"/>
      <c r="W1078" s="155" t="n"/>
      <c r="X1078" s="155" t="n"/>
      <c r="Y1078" s="155" t="n"/>
      <c r="Z1078" s="155" t="n"/>
      <c r="AA1078" s="155" t="n"/>
      <c r="AB1078" s="155" t="n"/>
      <c r="AC1078" s="155" t="n"/>
      <c r="AD1078" s="155" t="n"/>
      <c r="AE1078" s="155" t="n"/>
      <c r="AF1078" s="155" t="n"/>
      <c r="AG1078" s="154">
        <f>IF(OR(C1078="",G1078="",G1078=0),"",IFERROR(INDEX(Lists!$K$2:$K$12,MATCH(C1078,Lists!$I$2:$I$12,0)),"AUD"))</f>
        <v/>
      </c>
      <c r="AH1078" s="154">
        <f>IF(OR(G1078="",G1078=0),"",IF(G1078&lt;1,TEXT(G1078*100,"0")&amp;IFERROR(INDEX(Lists!$U$2:$U$12,MATCH(C1078,Lists!$I$2:$I$12,0)),"c"),IFERROR(INDEX(Lists!$L$2:$L$12,MATCH(C1078,Lists!$I$2:$I$12,0)),"$")&amp;IF(G1078=INT(G1078),TEXT(G1078,"0"),TEXT(G1078,"0.00")))&amp;" "&amp;AG1078)</f>
        <v/>
      </c>
      <c r="AI1078" s="154">
        <f>IF(X1078="","",X1078*IFERROR(INDEX(Lists!$M$2:$M$12,MATCH(C1078,Lists!$I$2:$I$12,0)),1)/Lists!$Q$2)</f>
        <v/>
      </c>
      <c r="AJ1078" s="154">
        <f>IF(Y1078="","",Y1078*IFERROR(INDEX(Lists!$M$2:$M$12,MATCH(C1078,Lists!$I$2:$I$12,0)),1)/Lists!$Q$2)</f>
        <v/>
      </c>
      <c r="AK1078" s="106" t="n"/>
      <c r="AL1078" s="106" t="n"/>
      <c r="AM1078" s="106" t="n"/>
      <c r="AN1078" s="106" t="n"/>
      <c r="AO1078" s="106" t="n"/>
    </row>
    <row r="1079" ht="18" customHeight="1" s="74">
      <c r="A1079" s="154">
        <f>IF(OR(F1079="",C1079="",D1079=""),"",IFERROR(INDEX(Lists!$J$2:$J$12,MATCH(C1079,Lists!$I$2:$I$12,0)),"XX")&amp;"-"&amp;D1079&amp;"-"&amp;TEXT(SUMPRODUCT(($C$2:C1079=C1079)*($D$2:D1079=D1079)),"0000"))</f>
        <v/>
      </c>
      <c r="B1079" s="155" t="n"/>
      <c r="C1079" s="155" t="n"/>
      <c r="D1079" s="155" t="n"/>
      <c r="E1079" s="155" t="n"/>
      <c r="F1079" s="155" t="n"/>
      <c r="G1079" s="155" t="n"/>
      <c r="H1079" s="155" t="n"/>
      <c r="I1079" s="155" t="n"/>
      <c r="J1079" s="155" t="n"/>
      <c r="K1079" s="155" t="n"/>
      <c r="L1079" s="155" t="n"/>
      <c r="M1079" s="155" t="n"/>
      <c r="N1079" s="155" t="n"/>
      <c r="O1079" s="155" t="n"/>
      <c r="P1079" s="155" t="n"/>
      <c r="Q1079" s="151" t="n"/>
      <c r="R1079" s="155" t="n"/>
      <c r="S1079" s="155" t="n"/>
      <c r="T1079" s="155" t="n"/>
      <c r="U1079" s="155" t="n"/>
      <c r="V1079" s="155" t="n"/>
      <c r="W1079" s="155" t="n"/>
      <c r="X1079" s="155" t="n"/>
      <c r="Y1079" s="155" t="n"/>
      <c r="Z1079" s="155" t="n"/>
      <c r="AA1079" s="155" t="n"/>
      <c r="AB1079" s="155" t="n"/>
      <c r="AC1079" s="155" t="n"/>
      <c r="AD1079" s="155" t="n"/>
      <c r="AE1079" s="155" t="n"/>
      <c r="AF1079" s="155" t="n"/>
      <c r="AG1079" s="154">
        <f>IF(OR(C1079="",G1079="",G1079=0),"",IFERROR(INDEX(Lists!$K$2:$K$12,MATCH(C1079,Lists!$I$2:$I$12,0)),"AUD"))</f>
        <v/>
      </c>
      <c r="AH1079" s="154">
        <f>IF(OR(G1079="",G1079=0),"",IF(G1079&lt;1,TEXT(G1079*100,"0")&amp;IFERROR(INDEX(Lists!$U$2:$U$12,MATCH(C1079,Lists!$I$2:$I$12,0)),"c"),IFERROR(INDEX(Lists!$L$2:$L$12,MATCH(C1079,Lists!$I$2:$I$12,0)),"$")&amp;IF(G1079=INT(G1079),TEXT(G1079,"0"),TEXT(G1079,"0.00")))&amp;" "&amp;AG1079)</f>
        <v/>
      </c>
      <c r="AI1079" s="154">
        <f>IF(X1079="","",X1079*IFERROR(INDEX(Lists!$M$2:$M$12,MATCH(C1079,Lists!$I$2:$I$12,0)),1)/Lists!$Q$2)</f>
        <v/>
      </c>
      <c r="AJ1079" s="154">
        <f>IF(Y1079="","",Y1079*IFERROR(INDEX(Lists!$M$2:$M$12,MATCH(C1079,Lists!$I$2:$I$12,0)),1)/Lists!$Q$2)</f>
        <v/>
      </c>
      <c r="AK1079" s="106" t="n"/>
      <c r="AL1079" s="106" t="n"/>
      <c r="AM1079" s="106" t="n"/>
      <c r="AN1079" s="106" t="n"/>
      <c r="AO1079" s="106" t="n"/>
    </row>
    <row r="1080" ht="18" customHeight="1" s="74">
      <c r="A1080" s="154">
        <f>IF(OR(F1080="",C1080="",D1080=""),"",IFERROR(INDEX(Lists!$J$2:$J$12,MATCH(C1080,Lists!$I$2:$I$12,0)),"XX")&amp;"-"&amp;D1080&amp;"-"&amp;TEXT(SUMPRODUCT(($C$2:C1080=C1080)*($D$2:D1080=D1080)),"0000"))</f>
        <v/>
      </c>
      <c r="B1080" s="155" t="n"/>
      <c r="C1080" s="155" t="n"/>
      <c r="D1080" s="155" t="n"/>
      <c r="E1080" s="155" t="n"/>
      <c r="F1080" s="155" t="n"/>
      <c r="G1080" s="155" t="n"/>
      <c r="H1080" s="155" t="n"/>
      <c r="I1080" s="155" t="n"/>
      <c r="J1080" s="155" t="n"/>
      <c r="K1080" s="155" t="n"/>
      <c r="L1080" s="155" t="n"/>
      <c r="M1080" s="155" t="n"/>
      <c r="N1080" s="155" t="n"/>
      <c r="O1080" s="155" t="n"/>
      <c r="P1080" s="155" t="n"/>
      <c r="Q1080" s="151" t="n"/>
      <c r="R1080" s="155" t="n"/>
      <c r="S1080" s="155" t="n"/>
      <c r="T1080" s="155" t="n"/>
      <c r="U1080" s="155" t="n"/>
      <c r="V1080" s="155" t="n"/>
      <c r="W1080" s="155" t="n"/>
      <c r="X1080" s="155" t="n"/>
      <c r="Y1080" s="155" t="n"/>
      <c r="Z1080" s="155" t="n"/>
      <c r="AA1080" s="155" t="n"/>
      <c r="AB1080" s="155" t="n"/>
      <c r="AC1080" s="155" t="n"/>
      <c r="AD1080" s="155" t="n"/>
      <c r="AE1080" s="155" t="n"/>
      <c r="AF1080" s="155" t="n"/>
      <c r="AG1080" s="154">
        <f>IF(OR(C1080="",G1080="",G1080=0),"",IFERROR(INDEX(Lists!$K$2:$K$12,MATCH(C1080,Lists!$I$2:$I$12,0)),"AUD"))</f>
        <v/>
      </c>
      <c r="AH1080" s="154">
        <f>IF(OR(G1080="",G1080=0),"",IF(G1080&lt;1,TEXT(G1080*100,"0")&amp;IFERROR(INDEX(Lists!$U$2:$U$12,MATCH(C1080,Lists!$I$2:$I$12,0)),"c"),IFERROR(INDEX(Lists!$L$2:$L$12,MATCH(C1080,Lists!$I$2:$I$12,0)),"$")&amp;IF(G1080=INT(G1080),TEXT(G1080,"0"),TEXT(G1080,"0.00")))&amp;" "&amp;AG1080)</f>
        <v/>
      </c>
      <c r="AI1080" s="154">
        <f>IF(X1080="","",X1080*IFERROR(INDEX(Lists!$M$2:$M$12,MATCH(C1080,Lists!$I$2:$I$12,0)),1)/Lists!$Q$2)</f>
        <v/>
      </c>
      <c r="AJ1080" s="154">
        <f>IF(Y1080="","",Y1080*IFERROR(INDEX(Lists!$M$2:$M$12,MATCH(C1080,Lists!$I$2:$I$12,0)),1)/Lists!$Q$2)</f>
        <v/>
      </c>
      <c r="AK1080" s="106" t="n"/>
      <c r="AL1080" s="106" t="n"/>
      <c r="AM1080" s="106" t="n"/>
      <c r="AN1080" s="106" t="n"/>
      <c r="AO1080" s="106" t="n"/>
    </row>
    <row r="1081" ht="18" customHeight="1" s="74">
      <c r="A1081" s="154">
        <f>IF(OR(F1081="",C1081="",D1081=""),"",IFERROR(INDEX(Lists!$J$2:$J$12,MATCH(C1081,Lists!$I$2:$I$12,0)),"XX")&amp;"-"&amp;D1081&amp;"-"&amp;TEXT(SUMPRODUCT(($C$2:C1081=C1081)*($D$2:D1081=D1081)),"0000"))</f>
        <v/>
      </c>
      <c r="B1081" s="155" t="n"/>
      <c r="C1081" s="155" t="n"/>
      <c r="D1081" s="155" t="n"/>
      <c r="E1081" s="155" t="n"/>
      <c r="F1081" s="155" t="n"/>
      <c r="G1081" s="155" t="n"/>
      <c r="H1081" s="155" t="n"/>
      <c r="I1081" s="155" t="n"/>
      <c r="J1081" s="155" t="n"/>
      <c r="K1081" s="155" t="n"/>
      <c r="L1081" s="155" t="n"/>
      <c r="M1081" s="155" t="n"/>
      <c r="N1081" s="155" t="n"/>
      <c r="O1081" s="155" t="n"/>
      <c r="P1081" s="155" t="n"/>
      <c r="Q1081" s="151" t="n"/>
      <c r="R1081" s="155" t="n"/>
      <c r="S1081" s="155" t="n"/>
      <c r="T1081" s="155" t="n"/>
      <c r="U1081" s="155" t="n"/>
      <c r="V1081" s="155" t="n"/>
      <c r="W1081" s="155" t="n"/>
      <c r="X1081" s="155" t="n"/>
      <c r="Y1081" s="155" t="n"/>
      <c r="Z1081" s="155" t="n"/>
      <c r="AA1081" s="155" t="n"/>
      <c r="AB1081" s="155" t="n"/>
      <c r="AC1081" s="155" t="n"/>
      <c r="AD1081" s="155" t="n"/>
      <c r="AE1081" s="155" t="n"/>
      <c r="AF1081" s="155" t="n"/>
      <c r="AG1081" s="154">
        <f>IF(OR(C1081="",G1081="",G1081=0),"",IFERROR(INDEX(Lists!$K$2:$K$12,MATCH(C1081,Lists!$I$2:$I$12,0)),"AUD"))</f>
        <v/>
      </c>
      <c r="AH1081" s="154">
        <f>IF(OR(G1081="",G1081=0),"",IF(G1081&lt;1,TEXT(G1081*100,"0")&amp;IFERROR(INDEX(Lists!$U$2:$U$12,MATCH(C1081,Lists!$I$2:$I$12,0)),"c"),IFERROR(INDEX(Lists!$L$2:$L$12,MATCH(C1081,Lists!$I$2:$I$12,0)),"$")&amp;IF(G1081=INT(G1081),TEXT(G1081,"0"),TEXT(G1081,"0.00")))&amp;" "&amp;AG1081)</f>
        <v/>
      </c>
      <c r="AI1081" s="154">
        <f>IF(X1081="","",X1081*IFERROR(INDEX(Lists!$M$2:$M$12,MATCH(C1081,Lists!$I$2:$I$12,0)),1)/Lists!$Q$2)</f>
        <v/>
      </c>
      <c r="AJ1081" s="154">
        <f>IF(Y1081="","",Y1081*IFERROR(INDEX(Lists!$M$2:$M$12,MATCH(C1081,Lists!$I$2:$I$12,0)),1)/Lists!$Q$2)</f>
        <v/>
      </c>
      <c r="AK1081" s="106" t="n"/>
      <c r="AL1081" s="106" t="n"/>
      <c r="AM1081" s="106" t="n"/>
      <c r="AN1081" s="106" t="n"/>
      <c r="AO1081" s="106" t="n"/>
    </row>
    <row r="1082" ht="18" customHeight="1" s="74">
      <c r="A1082" s="154">
        <f>IF(OR(F1082="",C1082="",D1082=""),"",IFERROR(INDEX(Lists!$J$2:$J$12,MATCH(C1082,Lists!$I$2:$I$12,0)),"XX")&amp;"-"&amp;D1082&amp;"-"&amp;TEXT(SUMPRODUCT(($C$2:C1082=C1082)*($D$2:D1082=D1082)),"0000"))</f>
        <v/>
      </c>
      <c r="B1082" s="155" t="n"/>
      <c r="C1082" s="155" t="n"/>
      <c r="D1082" s="155" t="n"/>
      <c r="E1082" s="155" t="n"/>
      <c r="F1082" s="155" t="n"/>
      <c r="G1082" s="155" t="n"/>
      <c r="H1082" s="155" t="n"/>
      <c r="I1082" s="155" t="n"/>
      <c r="J1082" s="155" t="n"/>
      <c r="K1082" s="155" t="n"/>
      <c r="L1082" s="155" t="n"/>
      <c r="M1082" s="155" t="n"/>
      <c r="N1082" s="155" t="n"/>
      <c r="O1082" s="155" t="n"/>
      <c r="P1082" s="155" t="n"/>
      <c r="Q1082" s="151" t="n"/>
      <c r="R1082" s="155" t="n"/>
      <c r="S1082" s="155" t="n"/>
      <c r="T1082" s="155" t="n"/>
      <c r="U1082" s="155" t="n"/>
      <c r="V1082" s="155" t="n"/>
      <c r="W1082" s="155" t="n"/>
      <c r="X1082" s="155" t="n"/>
      <c r="Y1082" s="155" t="n"/>
      <c r="Z1082" s="155" t="n"/>
      <c r="AA1082" s="155" t="n"/>
      <c r="AB1082" s="155" t="n"/>
      <c r="AC1082" s="155" t="n"/>
      <c r="AD1082" s="155" t="n"/>
      <c r="AE1082" s="155" t="n"/>
      <c r="AF1082" s="155" t="n"/>
      <c r="AG1082" s="154">
        <f>IF(OR(C1082="",G1082="",G1082=0),"",IFERROR(INDEX(Lists!$K$2:$K$12,MATCH(C1082,Lists!$I$2:$I$12,0)),"AUD"))</f>
        <v/>
      </c>
      <c r="AH1082" s="154">
        <f>IF(OR(G1082="",G1082=0),"",IF(G1082&lt;1,TEXT(G1082*100,"0")&amp;IFERROR(INDEX(Lists!$U$2:$U$12,MATCH(C1082,Lists!$I$2:$I$12,0)),"c"),IFERROR(INDEX(Lists!$L$2:$L$12,MATCH(C1082,Lists!$I$2:$I$12,0)),"$")&amp;IF(G1082=INT(G1082),TEXT(G1082,"0"),TEXT(G1082,"0.00")))&amp;" "&amp;AG1082)</f>
        <v/>
      </c>
      <c r="AI1082" s="154">
        <f>IF(X1082="","",X1082*IFERROR(INDEX(Lists!$M$2:$M$12,MATCH(C1082,Lists!$I$2:$I$12,0)),1)/Lists!$Q$2)</f>
        <v/>
      </c>
      <c r="AJ1082" s="154">
        <f>IF(Y1082="","",Y1082*IFERROR(INDEX(Lists!$M$2:$M$12,MATCH(C1082,Lists!$I$2:$I$12,0)),1)/Lists!$Q$2)</f>
        <v/>
      </c>
      <c r="AK1082" s="106" t="n"/>
      <c r="AL1082" s="106" t="n"/>
      <c r="AM1082" s="106" t="n"/>
      <c r="AN1082" s="106" t="n"/>
      <c r="AO1082" s="106" t="n"/>
    </row>
    <row r="1083" ht="18" customHeight="1" s="74">
      <c r="A1083" s="154">
        <f>IF(OR(F1083="",C1083="",D1083=""),"",IFERROR(INDEX(Lists!$J$2:$J$12,MATCH(C1083,Lists!$I$2:$I$12,0)),"XX")&amp;"-"&amp;D1083&amp;"-"&amp;TEXT(SUMPRODUCT(($C$2:C1083=C1083)*($D$2:D1083=D1083)),"0000"))</f>
        <v/>
      </c>
      <c r="B1083" s="155" t="n"/>
      <c r="C1083" s="155" t="n"/>
      <c r="D1083" s="155" t="n"/>
      <c r="E1083" s="155" t="n"/>
      <c r="F1083" s="155" t="n"/>
      <c r="G1083" s="155" t="n"/>
      <c r="H1083" s="155" t="n"/>
      <c r="I1083" s="155" t="n"/>
      <c r="J1083" s="155" t="n"/>
      <c r="K1083" s="155" t="n"/>
      <c r="L1083" s="155" t="n"/>
      <c r="M1083" s="155" t="n"/>
      <c r="N1083" s="155" t="n"/>
      <c r="O1083" s="155" t="n"/>
      <c r="P1083" s="155" t="n"/>
      <c r="Q1083" s="151" t="n"/>
      <c r="R1083" s="155" t="n"/>
      <c r="S1083" s="155" t="n"/>
      <c r="T1083" s="155" t="n"/>
      <c r="U1083" s="155" t="n"/>
      <c r="V1083" s="155" t="n"/>
      <c r="W1083" s="155" t="n"/>
      <c r="X1083" s="155" t="n"/>
      <c r="Y1083" s="155" t="n"/>
      <c r="Z1083" s="155" t="n"/>
      <c r="AA1083" s="155" t="n"/>
      <c r="AB1083" s="155" t="n"/>
      <c r="AC1083" s="155" t="n"/>
      <c r="AD1083" s="155" t="n"/>
      <c r="AE1083" s="155" t="n"/>
      <c r="AF1083" s="155" t="n"/>
      <c r="AG1083" s="154">
        <f>IF(OR(C1083="",G1083="",G1083=0),"",IFERROR(INDEX(Lists!$K$2:$K$12,MATCH(C1083,Lists!$I$2:$I$12,0)),"AUD"))</f>
        <v/>
      </c>
      <c r="AH1083" s="154">
        <f>IF(OR(G1083="",G1083=0),"",IF(G1083&lt;1,TEXT(G1083*100,"0")&amp;IFERROR(INDEX(Lists!$U$2:$U$12,MATCH(C1083,Lists!$I$2:$I$12,0)),"c"),IFERROR(INDEX(Lists!$L$2:$L$12,MATCH(C1083,Lists!$I$2:$I$12,0)),"$")&amp;IF(G1083=INT(G1083),TEXT(G1083,"0"),TEXT(G1083,"0.00")))&amp;" "&amp;AG1083)</f>
        <v/>
      </c>
      <c r="AI1083" s="154">
        <f>IF(X1083="","",X1083*IFERROR(INDEX(Lists!$M$2:$M$12,MATCH(C1083,Lists!$I$2:$I$12,0)),1)/Lists!$Q$2)</f>
        <v/>
      </c>
      <c r="AJ1083" s="154">
        <f>IF(Y1083="","",Y1083*IFERROR(INDEX(Lists!$M$2:$M$12,MATCH(C1083,Lists!$I$2:$I$12,0)),1)/Lists!$Q$2)</f>
        <v/>
      </c>
      <c r="AK1083" s="106" t="n"/>
      <c r="AL1083" s="106" t="n"/>
      <c r="AM1083" s="106" t="n"/>
      <c r="AN1083" s="106" t="n"/>
      <c r="AO1083" s="106" t="n"/>
    </row>
    <row r="1084" ht="18" customHeight="1" s="74">
      <c r="A1084" s="154">
        <f>IF(OR(F1084="",C1084="",D1084=""),"",IFERROR(INDEX(Lists!$J$2:$J$12,MATCH(C1084,Lists!$I$2:$I$12,0)),"XX")&amp;"-"&amp;D1084&amp;"-"&amp;TEXT(SUMPRODUCT(($C$2:C1084=C1084)*($D$2:D1084=D1084)),"0000"))</f>
        <v/>
      </c>
      <c r="B1084" s="155" t="n"/>
      <c r="C1084" s="155" t="n"/>
      <c r="D1084" s="155" t="n"/>
      <c r="E1084" s="155" t="n"/>
      <c r="F1084" s="155" t="n"/>
      <c r="G1084" s="155" t="n"/>
      <c r="H1084" s="155" t="n"/>
      <c r="I1084" s="155" t="n"/>
      <c r="J1084" s="155" t="n"/>
      <c r="K1084" s="155" t="n"/>
      <c r="L1084" s="155" t="n"/>
      <c r="M1084" s="155" t="n"/>
      <c r="N1084" s="155" t="n"/>
      <c r="O1084" s="155" t="n"/>
      <c r="P1084" s="155" t="n"/>
      <c r="Q1084" s="151" t="n"/>
      <c r="R1084" s="155" t="n"/>
      <c r="S1084" s="155" t="n"/>
      <c r="T1084" s="155" t="n"/>
      <c r="U1084" s="155" t="n"/>
      <c r="V1084" s="155" t="n"/>
      <c r="W1084" s="155" t="n"/>
      <c r="X1084" s="155" t="n"/>
      <c r="Y1084" s="155" t="n"/>
      <c r="Z1084" s="155" t="n"/>
      <c r="AA1084" s="155" t="n"/>
      <c r="AB1084" s="155" t="n"/>
      <c r="AC1084" s="155" t="n"/>
      <c r="AD1084" s="155" t="n"/>
      <c r="AE1084" s="155" t="n"/>
      <c r="AF1084" s="155" t="n"/>
      <c r="AG1084" s="154">
        <f>IF(OR(C1084="",G1084="",G1084=0),"",IFERROR(INDEX(Lists!$K$2:$K$12,MATCH(C1084,Lists!$I$2:$I$12,0)),"AUD"))</f>
        <v/>
      </c>
      <c r="AH1084" s="154">
        <f>IF(OR(G1084="",G1084=0),"",IF(G1084&lt;1,TEXT(G1084*100,"0")&amp;IFERROR(INDEX(Lists!$U$2:$U$12,MATCH(C1084,Lists!$I$2:$I$12,0)),"c"),IFERROR(INDEX(Lists!$L$2:$L$12,MATCH(C1084,Lists!$I$2:$I$12,0)),"$")&amp;IF(G1084=INT(G1084),TEXT(G1084,"0"),TEXT(G1084,"0.00")))&amp;" "&amp;AG1084)</f>
        <v/>
      </c>
      <c r="AI1084" s="154">
        <f>IF(X1084="","",X1084*IFERROR(INDEX(Lists!$M$2:$M$12,MATCH(C1084,Lists!$I$2:$I$12,0)),1)/Lists!$Q$2)</f>
        <v/>
      </c>
      <c r="AJ1084" s="154">
        <f>IF(Y1084="","",Y1084*IFERROR(INDEX(Lists!$M$2:$M$12,MATCH(C1084,Lists!$I$2:$I$12,0)),1)/Lists!$Q$2)</f>
        <v/>
      </c>
      <c r="AK1084" s="106" t="n"/>
      <c r="AL1084" s="106" t="n"/>
      <c r="AM1084" s="106" t="n"/>
      <c r="AN1084" s="106" t="n"/>
      <c r="AO1084" s="106" t="n"/>
    </row>
    <row r="1085" ht="18" customHeight="1" s="74">
      <c r="A1085" s="154">
        <f>IF(OR(F1085="",C1085="",D1085=""),"",IFERROR(INDEX(Lists!$J$2:$J$12,MATCH(C1085,Lists!$I$2:$I$12,0)),"XX")&amp;"-"&amp;D1085&amp;"-"&amp;TEXT(SUMPRODUCT(($C$2:C1085=C1085)*($D$2:D1085=D1085)),"0000"))</f>
        <v/>
      </c>
      <c r="B1085" s="155" t="n"/>
      <c r="C1085" s="155" t="n"/>
      <c r="D1085" s="155" t="n"/>
      <c r="E1085" s="155" t="n"/>
      <c r="F1085" s="155" t="n"/>
      <c r="G1085" s="155" t="n"/>
      <c r="H1085" s="155" t="n"/>
      <c r="I1085" s="155" t="n"/>
      <c r="J1085" s="155" t="n"/>
      <c r="K1085" s="155" t="n"/>
      <c r="L1085" s="155" t="n"/>
      <c r="M1085" s="155" t="n"/>
      <c r="N1085" s="155" t="n"/>
      <c r="O1085" s="155" t="n"/>
      <c r="P1085" s="155" t="n"/>
      <c r="Q1085" s="151" t="n"/>
      <c r="R1085" s="155" t="n"/>
      <c r="S1085" s="155" t="n"/>
      <c r="T1085" s="155" t="n"/>
      <c r="U1085" s="155" t="n"/>
      <c r="V1085" s="155" t="n"/>
      <c r="W1085" s="155" t="n"/>
      <c r="X1085" s="155" t="n"/>
      <c r="Y1085" s="155" t="n"/>
      <c r="Z1085" s="155" t="n"/>
      <c r="AA1085" s="155" t="n"/>
      <c r="AB1085" s="155" t="n"/>
      <c r="AC1085" s="155" t="n"/>
      <c r="AD1085" s="155" t="n"/>
      <c r="AE1085" s="155" t="n"/>
      <c r="AF1085" s="155" t="n"/>
      <c r="AG1085" s="154">
        <f>IF(OR(C1085="",G1085="",G1085=0),"",IFERROR(INDEX(Lists!$K$2:$K$12,MATCH(C1085,Lists!$I$2:$I$12,0)),"AUD"))</f>
        <v/>
      </c>
      <c r="AH1085" s="154">
        <f>IF(OR(G1085="",G1085=0),"",IF(G1085&lt;1,TEXT(G1085*100,"0")&amp;IFERROR(INDEX(Lists!$U$2:$U$12,MATCH(C1085,Lists!$I$2:$I$12,0)),"c"),IFERROR(INDEX(Lists!$L$2:$L$12,MATCH(C1085,Lists!$I$2:$I$12,0)),"$")&amp;IF(G1085=INT(G1085),TEXT(G1085,"0"),TEXT(G1085,"0.00")))&amp;" "&amp;AG1085)</f>
        <v/>
      </c>
      <c r="AI1085" s="154">
        <f>IF(X1085="","",X1085*IFERROR(INDEX(Lists!$M$2:$M$12,MATCH(C1085,Lists!$I$2:$I$12,0)),1)/Lists!$Q$2)</f>
        <v/>
      </c>
      <c r="AJ1085" s="154">
        <f>IF(Y1085="","",Y1085*IFERROR(INDEX(Lists!$M$2:$M$12,MATCH(C1085,Lists!$I$2:$I$12,0)),1)/Lists!$Q$2)</f>
        <v/>
      </c>
      <c r="AK1085" s="106" t="n"/>
      <c r="AL1085" s="106" t="n"/>
      <c r="AM1085" s="106" t="n"/>
      <c r="AN1085" s="106" t="n"/>
      <c r="AO1085" s="106" t="n"/>
    </row>
    <row r="1086" ht="18" customHeight="1" s="74">
      <c r="A1086" s="154">
        <f>IF(OR(F1086="",C1086="",D1086=""),"",IFERROR(INDEX(Lists!$J$2:$J$12,MATCH(C1086,Lists!$I$2:$I$12,0)),"XX")&amp;"-"&amp;D1086&amp;"-"&amp;TEXT(SUMPRODUCT(($C$2:C1086=C1086)*($D$2:D1086=D1086)),"0000"))</f>
        <v/>
      </c>
      <c r="B1086" s="155" t="n"/>
      <c r="C1086" s="155" t="n"/>
      <c r="D1086" s="155" t="n"/>
      <c r="E1086" s="155" t="n"/>
      <c r="F1086" s="155" t="n"/>
      <c r="G1086" s="155" t="n"/>
      <c r="H1086" s="155" t="n"/>
      <c r="I1086" s="155" t="n"/>
      <c r="J1086" s="155" t="n"/>
      <c r="K1086" s="155" t="n"/>
      <c r="L1086" s="155" t="n"/>
      <c r="M1086" s="155" t="n"/>
      <c r="N1086" s="155" t="n"/>
      <c r="O1086" s="155" t="n"/>
      <c r="P1086" s="155" t="n"/>
      <c r="Q1086" s="151" t="n"/>
      <c r="R1086" s="155" t="n"/>
      <c r="S1086" s="155" t="n"/>
      <c r="T1086" s="155" t="n"/>
      <c r="U1086" s="155" t="n"/>
      <c r="V1086" s="155" t="n"/>
      <c r="W1086" s="155" t="n"/>
      <c r="X1086" s="155" t="n"/>
      <c r="Y1086" s="155" t="n"/>
      <c r="Z1086" s="155" t="n"/>
      <c r="AA1086" s="155" t="n"/>
      <c r="AB1086" s="155" t="n"/>
      <c r="AC1086" s="155" t="n"/>
      <c r="AD1086" s="155" t="n"/>
      <c r="AE1086" s="155" t="n"/>
      <c r="AF1086" s="155" t="n"/>
      <c r="AG1086" s="154">
        <f>IF(OR(C1086="",G1086="",G1086=0),"",IFERROR(INDEX(Lists!$K$2:$K$12,MATCH(C1086,Lists!$I$2:$I$12,0)),"AUD"))</f>
        <v/>
      </c>
      <c r="AH1086" s="154">
        <f>IF(OR(G1086="",G1086=0),"",IF(G1086&lt;1,TEXT(G1086*100,"0")&amp;IFERROR(INDEX(Lists!$U$2:$U$12,MATCH(C1086,Lists!$I$2:$I$12,0)),"c"),IFERROR(INDEX(Lists!$L$2:$L$12,MATCH(C1086,Lists!$I$2:$I$12,0)),"$")&amp;IF(G1086=INT(G1086),TEXT(G1086,"0"),TEXT(G1086,"0.00")))&amp;" "&amp;AG1086)</f>
        <v/>
      </c>
      <c r="AI1086" s="154">
        <f>IF(X1086="","",X1086*IFERROR(INDEX(Lists!$M$2:$M$12,MATCH(C1086,Lists!$I$2:$I$12,0)),1)/Lists!$Q$2)</f>
        <v/>
      </c>
      <c r="AJ1086" s="154">
        <f>IF(Y1086="","",Y1086*IFERROR(INDEX(Lists!$M$2:$M$12,MATCH(C1086,Lists!$I$2:$I$12,0)),1)/Lists!$Q$2)</f>
        <v/>
      </c>
      <c r="AK1086" s="106" t="n"/>
      <c r="AL1086" s="106" t="n"/>
      <c r="AM1086" s="106" t="n"/>
      <c r="AN1086" s="106" t="n"/>
      <c r="AO1086" s="106" t="n"/>
    </row>
    <row r="1087" ht="18" customHeight="1" s="74">
      <c r="A1087" s="154">
        <f>IF(OR(F1087="",C1087="",D1087=""),"",IFERROR(INDEX(Lists!$J$2:$J$12,MATCH(C1087,Lists!$I$2:$I$12,0)),"XX")&amp;"-"&amp;D1087&amp;"-"&amp;TEXT(SUMPRODUCT(($C$2:C1087=C1087)*($D$2:D1087=D1087)),"0000"))</f>
        <v/>
      </c>
      <c r="B1087" s="155" t="n"/>
      <c r="C1087" s="155" t="n"/>
      <c r="D1087" s="155" t="n"/>
      <c r="E1087" s="155" t="n"/>
      <c r="F1087" s="155" t="n"/>
      <c r="G1087" s="155" t="n"/>
      <c r="H1087" s="155" t="n"/>
      <c r="I1087" s="155" t="n"/>
      <c r="J1087" s="155" t="n"/>
      <c r="K1087" s="155" t="n"/>
      <c r="L1087" s="155" t="n"/>
      <c r="M1087" s="155" t="n"/>
      <c r="N1087" s="155" t="n"/>
      <c r="O1087" s="155" t="n"/>
      <c r="P1087" s="155" t="n"/>
      <c r="Q1087" s="151" t="n"/>
      <c r="R1087" s="155" t="n"/>
      <c r="S1087" s="155" t="n"/>
      <c r="T1087" s="155" t="n"/>
      <c r="U1087" s="155" t="n"/>
      <c r="V1087" s="155" t="n"/>
      <c r="W1087" s="155" t="n"/>
      <c r="X1087" s="155" t="n"/>
      <c r="Y1087" s="155" t="n"/>
      <c r="Z1087" s="155" t="n"/>
      <c r="AA1087" s="155" t="n"/>
      <c r="AB1087" s="155" t="n"/>
      <c r="AC1087" s="155" t="n"/>
      <c r="AD1087" s="155" t="n"/>
      <c r="AE1087" s="155" t="n"/>
      <c r="AF1087" s="155" t="n"/>
      <c r="AG1087" s="154">
        <f>IF(OR(C1087="",G1087="",G1087=0),"",IFERROR(INDEX(Lists!$K$2:$K$12,MATCH(C1087,Lists!$I$2:$I$12,0)),"AUD"))</f>
        <v/>
      </c>
      <c r="AH1087" s="154">
        <f>IF(OR(G1087="",G1087=0),"",IF(G1087&lt;1,TEXT(G1087*100,"0")&amp;IFERROR(INDEX(Lists!$U$2:$U$12,MATCH(C1087,Lists!$I$2:$I$12,0)),"c"),IFERROR(INDEX(Lists!$L$2:$L$12,MATCH(C1087,Lists!$I$2:$I$12,0)),"$")&amp;IF(G1087=INT(G1087),TEXT(G1087,"0"),TEXT(G1087,"0.00")))&amp;" "&amp;AG1087)</f>
        <v/>
      </c>
      <c r="AI1087" s="154">
        <f>IF(X1087="","",X1087*IFERROR(INDEX(Lists!$M$2:$M$12,MATCH(C1087,Lists!$I$2:$I$12,0)),1)/Lists!$Q$2)</f>
        <v/>
      </c>
      <c r="AJ1087" s="154">
        <f>IF(Y1087="","",Y1087*IFERROR(INDEX(Lists!$M$2:$M$12,MATCH(C1087,Lists!$I$2:$I$12,0)),1)/Lists!$Q$2)</f>
        <v/>
      </c>
      <c r="AK1087" s="106" t="n"/>
      <c r="AL1087" s="106" t="n"/>
      <c r="AM1087" s="106" t="n"/>
      <c r="AN1087" s="106" t="n"/>
      <c r="AO1087" s="106" t="n"/>
    </row>
    <row r="1088" ht="18" customHeight="1" s="74">
      <c r="A1088" s="154">
        <f>IF(OR(F1088="",C1088="",D1088=""),"",IFERROR(INDEX(Lists!$J$2:$J$12,MATCH(C1088,Lists!$I$2:$I$12,0)),"XX")&amp;"-"&amp;D1088&amp;"-"&amp;TEXT(SUMPRODUCT(($C$2:C1088=C1088)*($D$2:D1088=D1088)),"0000"))</f>
        <v/>
      </c>
      <c r="B1088" s="155" t="n"/>
      <c r="C1088" s="155" t="n"/>
      <c r="D1088" s="155" t="n"/>
      <c r="E1088" s="155" t="n"/>
      <c r="F1088" s="155" t="n"/>
      <c r="G1088" s="155" t="n"/>
      <c r="H1088" s="155" t="n"/>
      <c r="I1088" s="155" t="n"/>
      <c r="J1088" s="155" t="n"/>
      <c r="K1088" s="155" t="n"/>
      <c r="L1088" s="155" t="n"/>
      <c r="M1088" s="155" t="n"/>
      <c r="N1088" s="155" t="n"/>
      <c r="O1088" s="155" t="n"/>
      <c r="P1088" s="155" t="n"/>
      <c r="Q1088" s="151" t="n"/>
      <c r="R1088" s="155" t="n"/>
      <c r="S1088" s="155" t="n"/>
      <c r="T1088" s="155" t="n"/>
      <c r="U1088" s="155" t="n"/>
      <c r="V1088" s="155" t="n"/>
      <c r="W1088" s="155" t="n"/>
      <c r="X1088" s="155" t="n"/>
      <c r="Y1088" s="155" t="n"/>
      <c r="Z1088" s="155" t="n"/>
      <c r="AA1088" s="155" t="n"/>
      <c r="AB1088" s="155" t="n"/>
      <c r="AC1088" s="155" t="n"/>
      <c r="AD1088" s="155" t="n"/>
      <c r="AE1088" s="155" t="n"/>
      <c r="AF1088" s="155" t="n"/>
      <c r="AG1088" s="154">
        <f>IF(OR(C1088="",G1088="",G1088=0),"",IFERROR(INDEX(Lists!$K$2:$K$12,MATCH(C1088,Lists!$I$2:$I$12,0)),"AUD"))</f>
        <v/>
      </c>
      <c r="AH1088" s="154">
        <f>IF(OR(G1088="",G1088=0),"",IF(G1088&lt;1,TEXT(G1088*100,"0")&amp;IFERROR(INDEX(Lists!$U$2:$U$12,MATCH(C1088,Lists!$I$2:$I$12,0)),"c"),IFERROR(INDEX(Lists!$L$2:$L$12,MATCH(C1088,Lists!$I$2:$I$12,0)),"$")&amp;IF(G1088=INT(G1088),TEXT(G1088,"0"),TEXT(G1088,"0.00")))&amp;" "&amp;AG1088)</f>
        <v/>
      </c>
      <c r="AI1088" s="154">
        <f>IF(X1088="","",X1088*IFERROR(INDEX(Lists!$M$2:$M$12,MATCH(C1088,Lists!$I$2:$I$12,0)),1)/Lists!$Q$2)</f>
        <v/>
      </c>
      <c r="AJ1088" s="154">
        <f>IF(Y1088="","",Y1088*IFERROR(INDEX(Lists!$M$2:$M$12,MATCH(C1088,Lists!$I$2:$I$12,0)),1)/Lists!$Q$2)</f>
        <v/>
      </c>
      <c r="AK1088" s="106" t="n"/>
      <c r="AL1088" s="106" t="n"/>
      <c r="AM1088" s="106" t="n"/>
      <c r="AN1088" s="106" t="n"/>
      <c r="AO1088" s="106" t="n"/>
    </row>
    <row r="1089" ht="18" customHeight="1" s="74">
      <c r="A1089" s="154">
        <f>IF(OR(F1089="",C1089="",D1089=""),"",IFERROR(INDEX(Lists!$J$2:$J$12,MATCH(C1089,Lists!$I$2:$I$12,0)),"XX")&amp;"-"&amp;D1089&amp;"-"&amp;TEXT(SUMPRODUCT(($C$2:C1089=C1089)*($D$2:D1089=D1089)),"0000"))</f>
        <v/>
      </c>
      <c r="B1089" s="155" t="n"/>
      <c r="C1089" s="155" t="n"/>
      <c r="D1089" s="155" t="n"/>
      <c r="E1089" s="155" t="n"/>
      <c r="F1089" s="155" t="n"/>
      <c r="G1089" s="155" t="n"/>
      <c r="H1089" s="155" t="n"/>
      <c r="I1089" s="155" t="n"/>
      <c r="J1089" s="155" t="n"/>
      <c r="K1089" s="155" t="n"/>
      <c r="L1089" s="155" t="n"/>
      <c r="M1089" s="155" t="n"/>
      <c r="N1089" s="155" t="n"/>
      <c r="O1089" s="155" t="n"/>
      <c r="P1089" s="155" t="n"/>
      <c r="Q1089" s="151" t="n"/>
      <c r="R1089" s="155" t="n"/>
      <c r="S1089" s="155" t="n"/>
      <c r="T1089" s="155" t="n"/>
      <c r="U1089" s="155" t="n"/>
      <c r="V1089" s="155" t="n"/>
      <c r="W1089" s="155" t="n"/>
      <c r="X1089" s="155" t="n"/>
      <c r="Y1089" s="155" t="n"/>
      <c r="Z1089" s="155" t="n"/>
      <c r="AA1089" s="155" t="n"/>
      <c r="AB1089" s="155" t="n"/>
      <c r="AC1089" s="155" t="n"/>
      <c r="AD1089" s="155" t="n"/>
      <c r="AE1089" s="155" t="n"/>
      <c r="AF1089" s="155" t="n"/>
      <c r="AG1089" s="154">
        <f>IF(OR(C1089="",G1089="",G1089=0),"",IFERROR(INDEX(Lists!$K$2:$K$12,MATCH(C1089,Lists!$I$2:$I$12,0)),"AUD"))</f>
        <v/>
      </c>
      <c r="AH1089" s="154">
        <f>IF(OR(G1089="",G1089=0),"",IF(G1089&lt;1,TEXT(G1089*100,"0")&amp;IFERROR(INDEX(Lists!$U$2:$U$12,MATCH(C1089,Lists!$I$2:$I$12,0)),"c"),IFERROR(INDEX(Lists!$L$2:$L$12,MATCH(C1089,Lists!$I$2:$I$12,0)),"$")&amp;IF(G1089=INT(G1089),TEXT(G1089,"0"),TEXT(G1089,"0.00")))&amp;" "&amp;AG1089)</f>
        <v/>
      </c>
      <c r="AI1089" s="154">
        <f>IF(X1089="","",X1089*IFERROR(INDEX(Lists!$M$2:$M$12,MATCH(C1089,Lists!$I$2:$I$12,0)),1)/Lists!$Q$2)</f>
        <v/>
      </c>
      <c r="AJ1089" s="154">
        <f>IF(Y1089="","",Y1089*IFERROR(INDEX(Lists!$M$2:$M$12,MATCH(C1089,Lists!$I$2:$I$12,0)),1)/Lists!$Q$2)</f>
        <v/>
      </c>
      <c r="AK1089" s="106" t="n"/>
      <c r="AL1089" s="106" t="n"/>
      <c r="AM1089" s="106" t="n"/>
      <c r="AN1089" s="106" t="n"/>
      <c r="AO1089" s="106" t="n"/>
    </row>
    <row r="1090" ht="18" customHeight="1" s="74">
      <c r="A1090" s="154">
        <f>IF(OR(F1090="",C1090="",D1090=""),"",IFERROR(INDEX(Lists!$J$2:$J$12,MATCH(C1090,Lists!$I$2:$I$12,0)),"XX")&amp;"-"&amp;D1090&amp;"-"&amp;TEXT(SUMPRODUCT(($C$2:C1090=C1090)*($D$2:D1090=D1090)),"0000"))</f>
        <v/>
      </c>
      <c r="B1090" s="155" t="n"/>
      <c r="C1090" s="155" t="n"/>
      <c r="D1090" s="155" t="n"/>
      <c r="E1090" s="155" t="n"/>
      <c r="F1090" s="155" t="n"/>
      <c r="G1090" s="155" t="n"/>
      <c r="H1090" s="155" t="n"/>
      <c r="I1090" s="155" t="n"/>
      <c r="J1090" s="155" t="n"/>
      <c r="K1090" s="155" t="n"/>
      <c r="L1090" s="155" t="n"/>
      <c r="M1090" s="155" t="n"/>
      <c r="N1090" s="155" t="n"/>
      <c r="O1090" s="155" t="n"/>
      <c r="P1090" s="155" t="n"/>
      <c r="Q1090" s="151" t="n"/>
      <c r="R1090" s="155" t="n"/>
      <c r="S1090" s="155" t="n"/>
      <c r="T1090" s="155" t="n"/>
      <c r="U1090" s="155" t="n"/>
      <c r="V1090" s="155" t="n"/>
      <c r="W1090" s="155" t="n"/>
      <c r="X1090" s="155" t="n"/>
      <c r="Y1090" s="155" t="n"/>
      <c r="Z1090" s="155" t="n"/>
      <c r="AA1090" s="155" t="n"/>
      <c r="AB1090" s="155" t="n"/>
      <c r="AC1090" s="155" t="n"/>
      <c r="AD1090" s="155" t="n"/>
      <c r="AE1090" s="155" t="n"/>
      <c r="AF1090" s="155" t="n"/>
      <c r="AG1090" s="154">
        <f>IF(OR(C1090="",G1090="",G1090=0),"",IFERROR(INDEX(Lists!$K$2:$K$12,MATCH(C1090,Lists!$I$2:$I$12,0)),"AUD"))</f>
        <v/>
      </c>
      <c r="AH1090" s="154">
        <f>IF(OR(G1090="",G1090=0),"",IF(G1090&lt;1,TEXT(G1090*100,"0")&amp;IFERROR(INDEX(Lists!$U$2:$U$12,MATCH(C1090,Lists!$I$2:$I$12,0)),"c"),IFERROR(INDEX(Lists!$L$2:$L$12,MATCH(C1090,Lists!$I$2:$I$12,0)),"$")&amp;IF(G1090=INT(G1090),TEXT(G1090,"0"),TEXT(G1090,"0.00")))&amp;" "&amp;AG1090)</f>
        <v/>
      </c>
      <c r="AI1090" s="154">
        <f>IF(X1090="","",X1090*IFERROR(INDEX(Lists!$M$2:$M$12,MATCH(C1090,Lists!$I$2:$I$12,0)),1)/Lists!$Q$2)</f>
        <v/>
      </c>
      <c r="AJ1090" s="154">
        <f>IF(Y1090="","",Y1090*IFERROR(INDEX(Lists!$M$2:$M$12,MATCH(C1090,Lists!$I$2:$I$12,0)),1)/Lists!$Q$2)</f>
        <v/>
      </c>
      <c r="AK1090" s="106" t="n"/>
      <c r="AL1090" s="106" t="n"/>
      <c r="AM1090" s="106" t="n"/>
      <c r="AN1090" s="106" t="n"/>
      <c r="AO1090" s="106" t="n"/>
    </row>
    <row r="1091" ht="18" customHeight="1" s="74">
      <c r="A1091" s="154">
        <f>IF(OR(F1091="",C1091="",D1091=""),"",IFERROR(INDEX(Lists!$J$2:$J$12,MATCH(C1091,Lists!$I$2:$I$12,0)),"XX")&amp;"-"&amp;D1091&amp;"-"&amp;TEXT(SUMPRODUCT(($C$2:C1091=C1091)*($D$2:D1091=D1091)),"0000"))</f>
        <v/>
      </c>
      <c r="B1091" s="155" t="n"/>
      <c r="C1091" s="155" t="n"/>
      <c r="D1091" s="155" t="n"/>
      <c r="E1091" s="155" t="n"/>
      <c r="F1091" s="155" t="n"/>
      <c r="G1091" s="155" t="n"/>
      <c r="H1091" s="155" t="n"/>
      <c r="I1091" s="155" t="n"/>
      <c r="J1091" s="155" t="n"/>
      <c r="K1091" s="155" t="n"/>
      <c r="L1091" s="155" t="n"/>
      <c r="M1091" s="155" t="n"/>
      <c r="N1091" s="155" t="n"/>
      <c r="O1091" s="155" t="n"/>
      <c r="P1091" s="155" t="n"/>
      <c r="Q1091" s="151" t="n"/>
      <c r="R1091" s="155" t="n"/>
      <c r="S1091" s="155" t="n"/>
      <c r="T1091" s="155" t="n"/>
      <c r="U1091" s="155" t="n"/>
      <c r="V1091" s="155" t="n"/>
      <c r="W1091" s="155" t="n"/>
      <c r="X1091" s="155" t="n"/>
      <c r="Y1091" s="155" t="n"/>
      <c r="Z1091" s="155" t="n"/>
      <c r="AA1091" s="155" t="n"/>
      <c r="AB1091" s="155" t="n"/>
      <c r="AC1091" s="155" t="n"/>
      <c r="AD1091" s="155" t="n"/>
      <c r="AE1091" s="155" t="n"/>
      <c r="AF1091" s="155" t="n"/>
      <c r="AG1091" s="154">
        <f>IF(OR(C1091="",G1091="",G1091=0),"",IFERROR(INDEX(Lists!$K$2:$K$12,MATCH(C1091,Lists!$I$2:$I$12,0)),"AUD"))</f>
        <v/>
      </c>
      <c r="AH1091" s="154">
        <f>IF(OR(G1091="",G1091=0),"",IF(G1091&lt;1,TEXT(G1091*100,"0")&amp;IFERROR(INDEX(Lists!$U$2:$U$12,MATCH(C1091,Lists!$I$2:$I$12,0)),"c"),IFERROR(INDEX(Lists!$L$2:$L$12,MATCH(C1091,Lists!$I$2:$I$12,0)),"$")&amp;IF(G1091=INT(G1091),TEXT(G1091,"0"),TEXT(G1091,"0.00")))&amp;" "&amp;AG1091)</f>
        <v/>
      </c>
      <c r="AI1091" s="154">
        <f>IF(X1091="","",X1091*IFERROR(INDEX(Lists!$M$2:$M$12,MATCH(C1091,Lists!$I$2:$I$12,0)),1)/Lists!$Q$2)</f>
        <v/>
      </c>
      <c r="AJ1091" s="154">
        <f>IF(Y1091="","",Y1091*IFERROR(INDEX(Lists!$M$2:$M$12,MATCH(C1091,Lists!$I$2:$I$12,0)),1)/Lists!$Q$2)</f>
        <v/>
      </c>
      <c r="AK1091" s="106" t="n"/>
      <c r="AL1091" s="106" t="n"/>
      <c r="AM1091" s="106" t="n"/>
      <c r="AN1091" s="106" t="n"/>
      <c r="AO1091" s="106" t="n"/>
    </row>
    <row r="1092" ht="18" customHeight="1" s="74">
      <c r="A1092" s="154">
        <f>IF(OR(F1092="",C1092="",D1092=""),"",IFERROR(INDEX(Lists!$J$2:$J$12,MATCH(C1092,Lists!$I$2:$I$12,0)),"XX")&amp;"-"&amp;D1092&amp;"-"&amp;TEXT(SUMPRODUCT(($C$2:C1092=C1092)*($D$2:D1092=D1092)),"0000"))</f>
        <v/>
      </c>
      <c r="B1092" s="155" t="n"/>
      <c r="C1092" s="155" t="n"/>
      <c r="D1092" s="155" t="n"/>
      <c r="E1092" s="155" t="n"/>
      <c r="F1092" s="155" t="n"/>
      <c r="G1092" s="155" t="n"/>
      <c r="H1092" s="155" t="n"/>
      <c r="I1092" s="155" t="n"/>
      <c r="J1092" s="155" t="n"/>
      <c r="K1092" s="155" t="n"/>
      <c r="L1092" s="155" t="n"/>
      <c r="M1092" s="155" t="n"/>
      <c r="N1092" s="155" t="n"/>
      <c r="O1092" s="155" t="n"/>
      <c r="P1092" s="155" t="n"/>
      <c r="Q1092" s="151" t="n"/>
      <c r="R1092" s="155" t="n"/>
      <c r="S1092" s="155" t="n"/>
      <c r="T1092" s="155" t="n"/>
      <c r="U1092" s="155" t="n"/>
      <c r="V1092" s="155" t="n"/>
      <c r="W1092" s="155" t="n"/>
      <c r="X1092" s="155" t="n"/>
      <c r="Y1092" s="155" t="n"/>
      <c r="Z1092" s="155" t="n"/>
      <c r="AA1092" s="155" t="n"/>
      <c r="AB1092" s="155" t="n"/>
      <c r="AC1092" s="155" t="n"/>
      <c r="AD1092" s="155" t="n"/>
      <c r="AE1092" s="155" t="n"/>
      <c r="AF1092" s="155" t="n"/>
      <c r="AG1092" s="154">
        <f>IF(OR(C1092="",G1092="",G1092=0),"",IFERROR(INDEX(Lists!$K$2:$K$12,MATCH(C1092,Lists!$I$2:$I$12,0)),"AUD"))</f>
        <v/>
      </c>
      <c r="AH1092" s="154">
        <f>IF(OR(G1092="",G1092=0),"",IF(G1092&lt;1,TEXT(G1092*100,"0")&amp;IFERROR(INDEX(Lists!$U$2:$U$12,MATCH(C1092,Lists!$I$2:$I$12,0)),"c"),IFERROR(INDEX(Lists!$L$2:$L$12,MATCH(C1092,Lists!$I$2:$I$12,0)),"$")&amp;IF(G1092=INT(G1092),TEXT(G1092,"0"),TEXT(G1092,"0.00")))&amp;" "&amp;AG1092)</f>
        <v/>
      </c>
      <c r="AI1092" s="154">
        <f>IF(X1092="","",X1092*IFERROR(INDEX(Lists!$M$2:$M$12,MATCH(C1092,Lists!$I$2:$I$12,0)),1)/Lists!$Q$2)</f>
        <v/>
      </c>
      <c r="AJ1092" s="154">
        <f>IF(Y1092="","",Y1092*IFERROR(INDEX(Lists!$M$2:$M$12,MATCH(C1092,Lists!$I$2:$I$12,0)),1)/Lists!$Q$2)</f>
        <v/>
      </c>
      <c r="AK1092" s="106" t="n"/>
      <c r="AL1092" s="106" t="n"/>
      <c r="AM1092" s="106" t="n"/>
      <c r="AN1092" s="106" t="n"/>
      <c r="AO1092" s="106" t="n"/>
    </row>
    <row r="1093" ht="18" customHeight="1" s="74">
      <c r="A1093" s="154">
        <f>IF(OR(F1093="",C1093="",D1093=""),"",IFERROR(INDEX(Lists!$J$2:$J$12,MATCH(C1093,Lists!$I$2:$I$12,0)),"XX")&amp;"-"&amp;D1093&amp;"-"&amp;TEXT(SUMPRODUCT(($C$2:C1093=C1093)*($D$2:D1093=D1093)),"0000"))</f>
        <v/>
      </c>
      <c r="B1093" s="155" t="n"/>
      <c r="C1093" s="155" t="n"/>
      <c r="D1093" s="155" t="n"/>
      <c r="E1093" s="155" t="n"/>
      <c r="F1093" s="155" t="n"/>
      <c r="G1093" s="155" t="n"/>
      <c r="H1093" s="155" t="n"/>
      <c r="I1093" s="155" t="n"/>
      <c r="J1093" s="155" t="n"/>
      <c r="K1093" s="155" t="n"/>
      <c r="L1093" s="155" t="n"/>
      <c r="M1093" s="155" t="n"/>
      <c r="N1093" s="155" t="n"/>
      <c r="O1093" s="155" t="n"/>
      <c r="P1093" s="155" t="n"/>
      <c r="Q1093" s="151" t="n"/>
      <c r="R1093" s="155" t="n"/>
      <c r="S1093" s="155" t="n"/>
      <c r="T1093" s="155" t="n"/>
      <c r="U1093" s="155" t="n"/>
      <c r="V1093" s="155" t="n"/>
      <c r="W1093" s="155" t="n"/>
      <c r="X1093" s="155" t="n"/>
      <c r="Y1093" s="155" t="n"/>
      <c r="Z1093" s="155" t="n"/>
      <c r="AA1093" s="155" t="n"/>
      <c r="AB1093" s="155" t="n"/>
      <c r="AC1093" s="155" t="n"/>
      <c r="AD1093" s="155" t="n"/>
      <c r="AE1093" s="155" t="n"/>
      <c r="AF1093" s="155" t="n"/>
      <c r="AG1093" s="154">
        <f>IF(OR(C1093="",G1093="",G1093=0),"",IFERROR(INDEX(Lists!$K$2:$K$12,MATCH(C1093,Lists!$I$2:$I$12,0)),"AUD"))</f>
        <v/>
      </c>
      <c r="AH1093" s="154">
        <f>IF(OR(G1093="",G1093=0),"",IF(G1093&lt;1,TEXT(G1093*100,"0")&amp;IFERROR(INDEX(Lists!$U$2:$U$12,MATCH(C1093,Lists!$I$2:$I$12,0)),"c"),IFERROR(INDEX(Lists!$L$2:$L$12,MATCH(C1093,Lists!$I$2:$I$12,0)),"$")&amp;IF(G1093=INT(G1093),TEXT(G1093,"0"),TEXT(G1093,"0.00")))&amp;" "&amp;AG1093)</f>
        <v/>
      </c>
      <c r="AI1093" s="154">
        <f>IF(X1093="","",X1093*IFERROR(INDEX(Lists!$M$2:$M$12,MATCH(C1093,Lists!$I$2:$I$12,0)),1)/Lists!$Q$2)</f>
        <v/>
      </c>
      <c r="AJ1093" s="154">
        <f>IF(Y1093="","",Y1093*IFERROR(INDEX(Lists!$M$2:$M$12,MATCH(C1093,Lists!$I$2:$I$12,0)),1)/Lists!$Q$2)</f>
        <v/>
      </c>
      <c r="AK1093" s="106" t="n"/>
      <c r="AL1093" s="106" t="n"/>
      <c r="AM1093" s="106" t="n"/>
      <c r="AN1093" s="106" t="n"/>
      <c r="AO1093" s="106" t="n"/>
    </row>
    <row r="1094" ht="18" customHeight="1" s="74">
      <c r="A1094" s="154">
        <f>IF(OR(F1094="",C1094="",D1094=""),"",IFERROR(INDEX(Lists!$J$2:$J$12,MATCH(C1094,Lists!$I$2:$I$12,0)),"XX")&amp;"-"&amp;D1094&amp;"-"&amp;TEXT(SUMPRODUCT(($C$2:C1094=C1094)*($D$2:D1094=D1094)),"0000"))</f>
        <v/>
      </c>
      <c r="B1094" s="155" t="n"/>
      <c r="C1094" s="155" t="n"/>
      <c r="D1094" s="155" t="n"/>
      <c r="E1094" s="155" t="n"/>
      <c r="F1094" s="155" t="n"/>
      <c r="G1094" s="155" t="n"/>
      <c r="H1094" s="155" t="n"/>
      <c r="I1094" s="155" t="n"/>
      <c r="J1094" s="155" t="n"/>
      <c r="K1094" s="155" t="n"/>
      <c r="L1094" s="155" t="n"/>
      <c r="M1094" s="155" t="n"/>
      <c r="N1094" s="155" t="n"/>
      <c r="O1094" s="155" t="n"/>
      <c r="P1094" s="155" t="n"/>
      <c r="Q1094" s="151" t="n"/>
      <c r="R1094" s="155" t="n"/>
      <c r="S1094" s="155" t="n"/>
      <c r="T1094" s="155" t="n"/>
      <c r="U1094" s="155" t="n"/>
      <c r="V1094" s="155" t="n"/>
      <c r="W1094" s="155" t="n"/>
      <c r="X1094" s="155" t="n"/>
      <c r="Y1094" s="155" t="n"/>
      <c r="Z1094" s="155" t="n"/>
      <c r="AA1094" s="155" t="n"/>
      <c r="AB1094" s="155" t="n"/>
      <c r="AC1094" s="155" t="n"/>
      <c r="AD1094" s="155" t="n"/>
      <c r="AE1094" s="155" t="n"/>
      <c r="AF1094" s="155" t="n"/>
      <c r="AG1094" s="154">
        <f>IF(OR(C1094="",G1094="",G1094=0),"",IFERROR(INDEX(Lists!$K$2:$K$12,MATCH(C1094,Lists!$I$2:$I$12,0)),"AUD"))</f>
        <v/>
      </c>
      <c r="AH1094" s="154">
        <f>IF(OR(G1094="",G1094=0),"",IF(G1094&lt;1,TEXT(G1094*100,"0")&amp;IFERROR(INDEX(Lists!$U$2:$U$12,MATCH(C1094,Lists!$I$2:$I$12,0)),"c"),IFERROR(INDEX(Lists!$L$2:$L$12,MATCH(C1094,Lists!$I$2:$I$12,0)),"$")&amp;IF(G1094=INT(G1094),TEXT(G1094,"0"),TEXT(G1094,"0.00")))&amp;" "&amp;AG1094)</f>
        <v/>
      </c>
      <c r="AI1094" s="154">
        <f>IF(X1094="","",X1094*IFERROR(INDEX(Lists!$M$2:$M$12,MATCH(C1094,Lists!$I$2:$I$12,0)),1)/Lists!$Q$2)</f>
        <v/>
      </c>
      <c r="AJ1094" s="154">
        <f>IF(Y1094="","",Y1094*IFERROR(INDEX(Lists!$M$2:$M$12,MATCH(C1094,Lists!$I$2:$I$12,0)),1)/Lists!$Q$2)</f>
        <v/>
      </c>
      <c r="AK1094" s="106" t="n"/>
      <c r="AL1094" s="106" t="n"/>
      <c r="AM1094" s="106" t="n"/>
      <c r="AN1094" s="106" t="n"/>
      <c r="AO1094" s="106" t="n"/>
    </row>
    <row r="1095" ht="18" customHeight="1" s="74">
      <c r="A1095" s="154">
        <f>IF(OR(F1095="",C1095="",D1095=""),"",IFERROR(INDEX(Lists!$J$2:$J$12,MATCH(C1095,Lists!$I$2:$I$12,0)),"XX")&amp;"-"&amp;D1095&amp;"-"&amp;TEXT(SUMPRODUCT(($C$2:C1095=C1095)*($D$2:D1095=D1095)),"0000"))</f>
        <v/>
      </c>
      <c r="B1095" s="155" t="n"/>
      <c r="C1095" s="155" t="n"/>
      <c r="D1095" s="155" t="n"/>
      <c r="E1095" s="155" t="n"/>
      <c r="F1095" s="155" t="n"/>
      <c r="G1095" s="155" t="n"/>
      <c r="H1095" s="155" t="n"/>
      <c r="I1095" s="155" t="n"/>
      <c r="J1095" s="155" t="n"/>
      <c r="K1095" s="155" t="n"/>
      <c r="L1095" s="155" t="n"/>
      <c r="M1095" s="155" t="n"/>
      <c r="N1095" s="155" t="n"/>
      <c r="O1095" s="155" t="n"/>
      <c r="P1095" s="155" t="n"/>
      <c r="Q1095" s="151" t="n"/>
      <c r="R1095" s="155" t="n"/>
      <c r="S1095" s="155" t="n"/>
      <c r="T1095" s="155" t="n"/>
      <c r="U1095" s="155" t="n"/>
      <c r="V1095" s="155" t="n"/>
      <c r="W1095" s="155" t="n"/>
      <c r="X1095" s="155" t="n"/>
      <c r="Y1095" s="155" t="n"/>
      <c r="Z1095" s="155" t="n"/>
      <c r="AA1095" s="155" t="n"/>
      <c r="AB1095" s="155" t="n"/>
      <c r="AC1095" s="155" t="n"/>
      <c r="AD1095" s="155" t="n"/>
      <c r="AE1095" s="155" t="n"/>
      <c r="AF1095" s="155" t="n"/>
      <c r="AG1095" s="154">
        <f>IF(OR(C1095="",G1095="",G1095=0),"",IFERROR(INDEX(Lists!$K$2:$K$12,MATCH(C1095,Lists!$I$2:$I$12,0)),"AUD"))</f>
        <v/>
      </c>
      <c r="AH1095" s="154">
        <f>IF(OR(G1095="",G1095=0),"",IF(G1095&lt;1,TEXT(G1095*100,"0")&amp;IFERROR(INDEX(Lists!$U$2:$U$12,MATCH(C1095,Lists!$I$2:$I$12,0)),"c"),IFERROR(INDEX(Lists!$L$2:$L$12,MATCH(C1095,Lists!$I$2:$I$12,0)),"$")&amp;IF(G1095=INT(G1095),TEXT(G1095,"0"),TEXT(G1095,"0.00")))&amp;" "&amp;AG1095)</f>
        <v/>
      </c>
      <c r="AI1095" s="154">
        <f>IF(X1095="","",X1095*IFERROR(INDEX(Lists!$M$2:$M$12,MATCH(C1095,Lists!$I$2:$I$12,0)),1)/Lists!$Q$2)</f>
        <v/>
      </c>
      <c r="AJ1095" s="154">
        <f>IF(Y1095="","",Y1095*IFERROR(INDEX(Lists!$M$2:$M$12,MATCH(C1095,Lists!$I$2:$I$12,0)),1)/Lists!$Q$2)</f>
        <v/>
      </c>
      <c r="AK1095" s="106" t="n"/>
      <c r="AL1095" s="106" t="n"/>
      <c r="AM1095" s="106" t="n"/>
      <c r="AN1095" s="106" t="n"/>
      <c r="AO1095" s="106" t="n"/>
    </row>
    <row r="1096" ht="18" customHeight="1" s="74">
      <c r="A1096" s="154">
        <f>IF(OR(F1096="",C1096="",D1096=""),"",IFERROR(INDEX(Lists!$J$2:$J$12,MATCH(C1096,Lists!$I$2:$I$12,0)),"XX")&amp;"-"&amp;D1096&amp;"-"&amp;TEXT(SUMPRODUCT(($C$2:C1096=C1096)*($D$2:D1096=D1096)),"0000"))</f>
        <v/>
      </c>
      <c r="B1096" s="155" t="n"/>
      <c r="C1096" s="155" t="n"/>
      <c r="D1096" s="155" t="n"/>
      <c r="E1096" s="155" t="n"/>
      <c r="F1096" s="155" t="n"/>
      <c r="G1096" s="155" t="n"/>
      <c r="H1096" s="155" t="n"/>
      <c r="I1096" s="155" t="n"/>
      <c r="J1096" s="155" t="n"/>
      <c r="K1096" s="155" t="n"/>
      <c r="L1096" s="155" t="n"/>
      <c r="M1096" s="155" t="n"/>
      <c r="N1096" s="155" t="n"/>
      <c r="O1096" s="155" t="n"/>
      <c r="P1096" s="155" t="n"/>
      <c r="Q1096" s="151" t="n"/>
      <c r="R1096" s="155" t="n"/>
      <c r="S1096" s="155" t="n"/>
      <c r="T1096" s="155" t="n"/>
      <c r="U1096" s="155" t="n"/>
      <c r="V1096" s="155" t="n"/>
      <c r="W1096" s="155" t="n"/>
      <c r="X1096" s="155" t="n"/>
      <c r="Y1096" s="155" t="n"/>
      <c r="Z1096" s="155" t="n"/>
      <c r="AA1096" s="155" t="n"/>
      <c r="AB1096" s="155" t="n"/>
      <c r="AC1096" s="155" t="n"/>
      <c r="AD1096" s="155" t="n"/>
      <c r="AE1096" s="155" t="n"/>
      <c r="AF1096" s="155" t="n"/>
      <c r="AG1096" s="154">
        <f>IF(OR(C1096="",G1096="",G1096=0),"",IFERROR(INDEX(Lists!$K$2:$K$12,MATCH(C1096,Lists!$I$2:$I$12,0)),"AUD"))</f>
        <v/>
      </c>
      <c r="AH1096" s="154">
        <f>IF(OR(G1096="",G1096=0),"",IF(G1096&lt;1,TEXT(G1096*100,"0")&amp;IFERROR(INDEX(Lists!$U$2:$U$12,MATCH(C1096,Lists!$I$2:$I$12,0)),"c"),IFERROR(INDEX(Lists!$L$2:$L$12,MATCH(C1096,Lists!$I$2:$I$12,0)),"$")&amp;IF(G1096=INT(G1096),TEXT(G1096,"0"),TEXT(G1096,"0.00")))&amp;" "&amp;AG1096)</f>
        <v/>
      </c>
      <c r="AI1096" s="154">
        <f>IF(X1096="","",X1096*IFERROR(INDEX(Lists!$M$2:$M$12,MATCH(C1096,Lists!$I$2:$I$12,0)),1)/Lists!$Q$2)</f>
        <v/>
      </c>
      <c r="AJ1096" s="154">
        <f>IF(Y1096="","",Y1096*IFERROR(INDEX(Lists!$M$2:$M$12,MATCH(C1096,Lists!$I$2:$I$12,0)),1)/Lists!$Q$2)</f>
        <v/>
      </c>
      <c r="AK1096" s="106" t="n"/>
      <c r="AL1096" s="106" t="n"/>
      <c r="AM1096" s="106" t="n"/>
      <c r="AN1096" s="106" t="n"/>
      <c r="AO1096" s="106" t="n"/>
    </row>
    <row r="1097" ht="18" customHeight="1" s="74">
      <c r="A1097" s="154">
        <f>IF(OR(F1097="",C1097="",D1097=""),"",IFERROR(INDEX(Lists!$J$2:$J$12,MATCH(C1097,Lists!$I$2:$I$12,0)),"XX")&amp;"-"&amp;D1097&amp;"-"&amp;TEXT(SUMPRODUCT(($C$2:C1097=C1097)*($D$2:D1097=D1097)),"0000"))</f>
        <v/>
      </c>
      <c r="B1097" s="155" t="n"/>
      <c r="C1097" s="155" t="n"/>
      <c r="D1097" s="155" t="n"/>
      <c r="E1097" s="155" t="n"/>
      <c r="F1097" s="155" t="n"/>
      <c r="G1097" s="155" t="n"/>
      <c r="H1097" s="155" t="n"/>
      <c r="I1097" s="155" t="n"/>
      <c r="J1097" s="155" t="n"/>
      <c r="K1097" s="155" t="n"/>
      <c r="L1097" s="155" t="n"/>
      <c r="M1097" s="155" t="n"/>
      <c r="N1097" s="155" t="n"/>
      <c r="O1097" s="155" t="n"/>
      <c r="P1097" s="155" t="n"/>
      <c r="Q1097" s="151" t="n"/>
      <c r="R1097" s="155" t="n"/>
      <c r="S1097" s="155" t="n"/>
      <c r="T1097" s="155" t="n"/>
      <c r="U1097" s="155" t="n"/>
      <c r="V1097" s="155" t="n"/>
      <c r="W1097" s="155" t="n"/>
      <c r="X1097" s="155" t="n"/>
      <c r="Y1097" s="155" t="n"/>
      <c r="Z1097" s="155" t="n"/>
      <c r="AA1097" s="155" t="n"/>
      <c r="AB1097" s="155" t="n"/>
      <c r="AC1097" s="155" t="n"/>
      <c r="AD1097" s="155" t="n"/>
      <c r="AE1097" s="155" t="n"/>
      <c r="AF1097" s="155" t="n"/>
      <c r="AG1097" s="154">
        <f>IF(OR(C1097="",G1097="",G1097=0),"",IFERROR(INDEX(Lists!$K$2:$K$12,MATCH(C1097,Lists!$I$2:$I$12,0)),"AUD"))</f>
        <v/>
      </c>
      <c r="AH1097" s="154">
        <f>IF(OR(G1097="",G1097=0),"",IF(G1097&lt;1,TEXT(G1097*100,"0")&amp;IFERROR(INDEX(Lists!$U$2:$U$12,MATCH(C1097,Lists!$I$2:$I$12,0)),"c"),IFERROR(INDEX(Lists!$L$2:$L$12,MATCH(C1097,Lists!$I$2:$I$12,0)),"$")&amp;IF(G1097=INT(G1097),TEXT(G1097,"0"),TEXT(G1097,"0.00")))&amp;" "&amp;AG1097)</f>
        <v/>
      </c>
      <c r="AI1097" s="154">
        <f>IF(X1097="","",X1097*IFERROR(INDEX(Lists!$M$2:$M$12,MATCH(C1097,Lists!$I$2:$I$12,0)),1)/Lists!$Q$2)</f>
        <v/>
      </c>
      <c r="AJ1097" s="154">
        <f>IF(Y1097="","",Y1097*IFERROR(INDEX(Lists!$M$2:$M$12,MATCH(C1097,Lists!$I$2:$I$12,0)),1)/Lists!$Q$2)</f>
        <v/>
      </c>
      <c r="AK1097" s="106" t="n"/>
      <c r="AL1097" s="106" t="n"/>
      <c r="AM1097" s="106" t="n"/>
      <c r="AN1097" s="106" t="n"/>
      <c r="AO1097" s="106" t="n"/>
    </row>
    <row r="1098" ht="18" customHeight="1" s="74">
      <c r="A1098" s="154">
        <f>IF(OR(F1098="",C1098="",D1098=""),"",IFERROR(INDEX(Lists!$J$2:$J$12,MATCH(C1098,Lists!$I$2:$I$12,0)),"XX")&amp;"-"&amp;D1098&amp;"-"&amp;TEXT(SUMPRODUCT(($C$2:C1098=C1098)*($D$2:D1098=D1098)),"0000"))</f>
        <v/>
      </c>
      <c r="B1098" s="155" t="n"/>
      <c r="C1098" s="155" t="n"/>
      <c r="D1098" s="155" t="n"/>
      <c r="E1098" s="155" t="n"/>
      <c r="F1098" s="155" t="n"/>
      <c r="G1098" s="155" t="n"/>
      <c r="H1098" s="155" t="n"/>
      <c r="I1098" s="155" t="n"/>
      <c r="J1098" s="155" t="n"/>
      <c r="K1098" s="155" t="n"/>
      <c r="L1098" s="155" t="n"/>
      <c r="M1098" s="155" t="n"/>
      <c r="N1098" s="155" t="n"/>
      <c r="O1098" s="155" t="n"/>
      <c r="P1098" s="155" t="n"/>
      <c r="Q1098" s="151" t="n"/>
      <c r="R1098" s="155" t="n"/>
      <c r="S1098" s="155" t="n"/>
      <c r="T1098" s="155" t="n"/>
      <c r="U1098" s="155" t="n"/>
      <c r="V1098" s="155" t="n"/>
      <c r="W1098" s="155" t="n"/>
      <c r="X1098" s="155" t="n"/>
      <c r="Y1098" s="155" t="n"/>
      <c r="Z1098" s="155" t="n"/>
      <c r="AA1098" s="155" t="n"/>
      <c r="AB1098" s="155" t="n"/>
      <c r="AC1098" s="155" t="n"/>
      <c r="AD1098" s="155" t="n"/>
      <c r="AE1098" s="155" t="n"/>
      <c r="AF1098" s="155" t="n"/>
      <c r="AG1098" s="154">
        <f>IF(OR(C1098="",G1098="",G1098=0),"",IFERROR(INDEX(Lists!$K$2:$K$12,MATCH(C1098,Lists!$I$2:$I$12,0)),"AUD"))</f>
        <v/>
      </c>
      <c r="AH1098" s="154">
        <f>IF(OR(G1098="",G1098=0),"",IF(G1098&lt;1,TEXT(G1098*100,"0")&amp;IFERROR(INDEX(Lists!$U$2:$U$12,MATCH(C1098,Lists!$I$2:$I$12,0)),"c"),IFERROR(INDEX(Lists!$L$2:$L$12,MATCH(C1098,Lists!$I$2:$I$12,0)),"$")&amp;IF(G1098=INT(G1098),TEXT(G1098,"0"),TEXT(G1098,"0.00")))&amp;" "&amp;AG1098)</f>
        <v/>
      </c>
      <c r="AI1098" s="154">
        <f>IF(X1098="","",X1098*IFERROR(INDEX(Lists!$M$2:$M$12,MATCH(C1098,Lists!$I$2:$I$12,0)),1)/Lists!$Q$2)</f>
        <v/>
      </c>
      <c r="AJ1098" s="154">
        <f>IF(Y1098="","",Y1098*IFERROR(INDEX(Lists!$M$2:$M$12,MATCH(C1098,Lists!$I$2:$I$12,0)),1)/Lists!$Q$2)</f>
        <v/>
      </c>
      <c r="AK1098" s="106" t="n"/>
      <c r="AL1098" s="106" t="n"/>
      <c r="AM1098" s="106" t="n"/>
      <c r="AN1098" s="106" t="n"/>
      <c r="AO1098" s="106" t="n"/>
    </row>
    <row r="1099" ht="18" customHeight="1" s="74">
      <c r="A1099" s="154">
        <f>IF(OR(F1099="",C1099="",D1099=""),"",IFERROR(INDEX(Lists!$J$2:$J$12,MATCH(C1099,Lists!$I$2:$I$12,0)),"XX")&amp;"-"&amp;D1099&amp;"-"&amp;TEXT(SUMPRODUCT(($C$2:C1099=C1099)*($D$2:D1099=D1099)),"0000"))</f>
        <v/>
      </c>
      <c r="B1099" s="155" t="n"/>
      <c r="C1099" s="155" t="n"/>
      <c r="D1099" s="155" t="n"/>
      <c r="E1099" s="155" t="n"/>
      <c r="F1099" s="155" t="n"/>
      <c r="G1099" s="155" t="n"/>
      <c r="H1099" s="155" t="n"/>
      <c r="I1099" s="155" t="n"/>
      <c r="J1099" s="155" t="n"/>
      <c r="K1099" s="155" t="n"/>
      <c r="L1099" s="155" t="n"/>
      <c r="M1099" s="155" t="n"/>
      <c r="N1099" s="155" t="n"/>
      <c r="O1099" s="155" t="n"/>
      <c r="P1099" s="155" t="n"/>
      <c r="Q1099" s="151" t="n"/>
      <c r="R1099" s="155" t="n"/>
      <c r="S1099" s="155" t="n"/>
      <c r="T1099" s="155" t="n"/>
      <c r="U1099" s="155" t="n"/>
      <c r="V1099" s="155" t="n"/>
      <c r="W1099" s="155" t="n"/>
      <c r="X1099" s="155" t="n"/>
      <c r="Y1099" s="155" t="n"/>
      <c r="Z1099" s="155" t="n"/>
      <c r="AA1099" s="155" t="n"/>
      <c r="AB1099" s="155" t="n"/>
      <c r="AC1099" s="155" t="n"/>
      <c r="AD1099" s="155" t="n"/>
      <c r="AE1099" s="155" t="n"/>
      <c r="AF1099" s="155" t="n"/>
      <c r="AG1099" s="154">
        <f>IF(OR(C1099="",G1099="",G1099=0),"",IFERROR(INDEX(Lists!$K$2:$K$12,MATCH(C1099,Lists!$I$2:$I$12,0)),"AUD"))</f>
        <v/>
      </c>
      <c r="AH1099" s="154">
        <f>IF(OR(G1099="",G1099=0),"",IF(G1099&lt;1,TEXT(G1099*100,"0")&amp;IFERROR(INDEX(Lists!$U$2:$U$12,MATCH(C1099,Lists!$I$2:$I$12,0)),"c"),IFERROR(INDEX(Lists!$L$2:$L$12,MATCH(C1099,Lists!$I$2:$I$12,0)),"$")&amp;IF(G1099=INT(G1099),TEXT(G1099,"0"),TEXT(G1099,"0.00")))&amp;" "&amp;AG1099)</f>
        <v/>
      </c>
      <c r="AI1099" s="154">
        <f>IF(X1099="","",X1099*IFERROR(INDEX(Lists!$M$2:$M$12,MATCH(C1099,Lists!$I$2:$I$12,0)),1)/Lists!$Q$2)</f>
        <v/>
      </c>
      <c r="AJ1099" s="154">
        <f>IF(Y1099="","",Y1099*IFERROR(INDEX(Lists!$M$2:$M$12,MATCH(C1099,Lists!$I$2:$I$12,0)),1)/Lists!$Q$2)</f>
        <v/>
      </c>
      <c r="AK1099" s="106" t="n"/>
      <c r="AL1099" s="106" t="n"/>
      <c r="AM1099" s="106" t="n"/>
      <c r="AN1099" s="106" t="n"/>
      <c r="AO1099" s="106" t="n"/>
    </row>
    <row r="1100" ht="18" customHeight="1" s="74">
      <c r="A1100" s="154">
        <f>IF(OR(F1100="",C1100="",D1100=""),"",IFERROR(INDEX(Lists!$J$2:$J$12,MATCH(C1100,Lists!$I$2:$I$12,0)),"XX")&amp;"-"&amp;D1100&amp;"-"&amp;TEXT(SUMPRODUCT(($C$2:C1100=C1100)*($D$2:D1100=D1100)),"0000"))</f>
        <v/>
      </c>
      <c r="B1100" s="155" t="n"/>
      <c r="C1100" s="155" t="n"/>
      <c r="D1100" s="155" t="n"/>
      <c r="E1100" s="155" t="n"/>
      <c r="F1100" s="155" t="n"/>
      <c r="G1100" s="155" t="n"/>
      <c r="H1100" s="155" t="n"/>
      <c r="I1100" s="155" t="n"/>
      <c r="J1100" s="155" t="n"/>
      <c r="K1100" s="155" t="n"/>
      <c r="L1100" s="155" t="n"/>
      <c r="M1100" s="155" t="n"/>
      <c r="N1100" s="155" t="n"/>
      <c r="O1100" s="155" t="n"/>
      <c r="P1100" s="155" t="n"/>
      <c r="Q1100" s="151" t="n"/>
      <c r="R1100" s="155" t="n"/>
      <c r="S1100" s="155" t="n"/>
      <c r="T1100" s="155" t="n"/>
      <c r="U1100" s="155" t="n"/>
      <c r="V1100" s="155" t="n"/>
      <c r="W1100" s="155" t="n"/>
      <c r="X1100" s="155" t="n"/>
      <c r="Y1100" s="155" t="n"/>
      <c r="Z1100" s="155" t="n"/>
      <c r="AA1100" s="155" t="n"/>
      <c r="AB1100" s="155" t="n"/>
      <c r="AC1100" s="155" t="n"/>
      <c r="AD1100" s="155" t="n"/>
      <c r="AE1100" s="155" t="n"/>
      <c r="AF1100" s="155" t="n"/>
      <c r="AG1100" s="154">
        <f>IF(OR(C1100="",G1100="",G1100=0),"",IFERROR(INDEX(Lists!$K$2:$K$12,MATCH(C1100,Lists!$I$2:$I$12,0)),"AUD"))</f>
        <v/>
      </c>
      <c r="AH1100" s="154">
        <f>IF(OR(G1100="",G1100=0),"",IF(G1100&lt;1,TEXT(G1100*100,"0")&amp;IFERROR(INDEX(Lists!$U$2:$U$12,MATCH(C1100,Lists!$I$2:$I$12,0)),"c"),IFERROR(INDEX(Lists!$L$2:$L$12,MATCH(C1100,Lists!$I$2:$I$12,0)),"$")&amp;IF(G1100=INT(G1100),TEXT(G1100,"0"),TEXT(G1100,"0.00")))&amp;" "&amp;AG1100)</f>
        <v/>
      </c>
      <c r="AI1100" s="154">
        <f>IF(X1100="","",X1100*IFERROR(INDEX(Lists!$M$2:$M$12,MATCH(C1100,Lists!$I$2:$I$12,0)),1)/Lists!$Q$2)</f>
        <v/>
      </c>
      <c r="AJ1100" s="154">
        <f>IF(Y1100="","",Y1100*IFERROR(INDEX(Lists!$M$2:$M$12,MATCH(C1100,Lists!$I$2:$I$12,0)),1)/Lists!$Q$2)</f>
        <v/>
      </c>
      <c r="AK1100" s="106" t="n"/>
      <c r="AL1100" s="106" t="n"/>
      <c r="AM1100" s="106" t="n"/>
      <c r="AN1100" s="106" t="n"/>
      <c r="AO1100" s="106" t="n"/>
    </row>
    <row r="1101" ht="18" customHeight="1" s="74">
      <c r="A1101" s="154">
        <f>IF(OR(F1101="",C1101="",D1101=""),"",IFERROR(INDEX(Lists!$J$2:$J$12,MATCH(C1101,Lists!$I$2:$I$12,0)),"XX")&amp;"-"&amp;D1101&amp;"-"&amp;TEXT(SUMPRODUCT(($C$2:C1101=C1101)*($D$2:D1101=D1101)),"0000"))</f>
        <v/>
      </c>
      <c r="B1101" s="155" t="n"/>
      <c r="C1101" s="155" t="n"/>
      <c r="D1101" s="155" t="n"/>
      <c r="E1101" s="155" t="n"/>
      <c r="F1101" s="155" t="n"/>
      <c r="G1101" s="155" t="n"/>
      <c r="H1101" s="155" t="n"/>
      <c r="I1101" s="155" t="n"/>
      <c r="J1101" s="155" t="n"/>
      <c r="K1101" s="155" t="n"/>
      <c r="L1101" s="155" t="n"/>
      <c r="M1101" s="155" t="n"/>
      <c r="N1101" s="155" t="n"/>
      <c r="O1101" s="155" t="n"/>
      <c r="P1101" s="155" t="n"/>
      <c r="Q1101" s="151" t="n"/>
      <c r="R1101" s="155" t="n"/>
      <c r="S1101" s="155" t="n"/>
      <c r="T1101" s="155" t="n"/>
      <c r="U1101" s="155" t="n"/>
      <c r="V1101" s="155" t="n"/>
      <c r="W1101" s="155" t="n"/>
      <c r="X1101" s="155" t="n"/>
      <c r="Y1101" s="155" t="n"/>
      <c r="Z1101" s="155" t="n"/>
      <c r="AA1101" s="155" t="n"/>
      <c r="AB1101" s="155" t="n"/>
      <c r="AC1101" s="155" t="n"/>
      <c r="AD1101" s="155" t="n"/>
      <c r="AE1101" s="155" t="n"/>
      <c r="AF1101" s="155" t="n"/>
      <c r="AG1101" s="154">
        <f>IF(OR(C1101="",G1101="",G1101=0),"",IFERROR(INDEX(Lists!$K$2:$K$12,MATCH(C1101,Lists!$I$2:$I$12,0)),"AUD"))</f>
        <v/>
      </c>
      <c r="AH1101" s="154">
        <f>IF(OR(G1101="",G1101=0),"",IF(G1101&lt;1,TEXT(G1101*100,"0")&amp;IFERROR(INDEX(Lists!$U$2:$U$12,MATCH(C1101,Lists!$I$2:$I$12,0)),"c"),IFERROR(INDEX(Lists!$L$2:$L$12,MATCH(C1101,Lists!$I$2:$I$12,0)),"$")&amp;IF(G1101=INT(G1101),TEXT(G1101,"0"),TEXT(G1101,"0.00")))&amp;" "&amp;AG1101)</f>
        <v/>
      </c>
      <c r="AI1101" s="154">
        <f>IF(X1101="","",X1101*IFERROR(INDEX(Lists!$M$2:$M$12,MATCH(C1101,Lists!$I$2:$I$12,0)),1)/Lists!$Q$2)</f>
        <v/>
      </c>
      <c r="AJ1101" s="154">
        <f>IF(Y1101="","",Y1101*IFERROR(INDEX(Lists!$M$2:$M$12,MATCH(C1101,Lists!$I$2:$I$12,0)),1)/Lists!$Q$2)</f>
        <v/>
      </c>
      <c r="AK1101" s="106" t="n"/>
      <c r="AL1101" s="106" t="n"/>
      <c r="AM1101" s="106" t="n"/>
      <c r="AN1101" s="106" t="n"/>
      <c r="AO1101" s="106" t="n"/>
    </row>
    <row r="1102" ht="18" customHeight="1" s="74">
      <c r="A1102" s="154">
        <f>IF(OR(F1102="",C1102="",D1102=""),"",IFERROR(INDEX(Lists!$J$2:$J$12,MATCH(C1102,Lists!$I$2:$I$12,0)),"XX")&amp;"-"&amp;D1102&amp;"-"&amp;TEXT(SUMPRODUCT(($C$2:C1102=C1102)*($D$2:D1102=D1102)),"0000"))</f>
        <v/>
      </c>
      <c r="B1102" s="155" t="n"/>
      <c r="C1102" s="155" t="n"/>
      <c r="D1102" s="155" t="n"/>
      <c r="E1102" s="155" t="n"/>
      <c r="F1102" s="155" t="n"/>
      <c r="G1102" s="155" t="n"/>
      <c r="H1102" s="155" t="n"/>
      <c r="I1102" s="155" t="n"/>
      <c r="J1102" s="155" t="n"/>
      <c r="K1102" s="155" t="n"/>
      <c r="L1102" s="155" t="n"/>
      <c r="M1102" s="155" t="n"/>
      <c r="N1102" s="155" t="n"/>
      <c r="O1102" s="155" t="n"/>
      <c r="P1102" s="155" t="n"/>
      <c r="Q1102" s="151" t="n"/>
      <c r="R1102" s="155" t="n"/>
      <c r="S1102" s="155" t="n"/>
      <c r="T1102" s="155" t="n"/>
      <c r="U1102" s="155" t="n"/>
      <c r="V1102" s="155" t="n"/>
      <c r="W1102" s="155" t="n"/>
      <c r="X1102" s="155" t="n"/>
      <c r="Y1102" s="155" t="n"/>
      <c r="Z1102" s="155" t="n"/>
      <c r="AA1102" s="155" t="n"/>
      <c r="AB1102" s="155" t="n"/>
      <c r="AC1102" s="155" t="n"/>
      <c r="AD1102" s="155" t="n"/>
      <c r="AE1102" s="155" t="n"/>
      <c r="AF1102" s="155" t="n"/>
      <c r="AG1102" s="154">
        <f>IF(OR(C1102="",G1102="",G1102=0),"",IFERROR(INDEX(Lists!$K$2:$K$12,MATCH(C1102,Lists!$I$2:$I$12,0)),"AUD"))</f>
        <v/>
      </c>
      <c r="AH1102" s="154">
        <f>IF(OR(G1102="",G1102=0),"",IF(G1102&lt;1,TEXT(G1102*100,"0")&amp;IFERROR(INDEX(Lists!$U$2:$U$12,MATCH(C1102,Lists!$I$2:$I$12,0)),"c"),IFERROR(INDEX(Lists!$L$2:$L$12,MATCH(C1102,Lists!$I$2:$I$12,0)),"$")&amp;IF(G1102=INT(G1102),TEXT(G1102,"0"),TEXT(G1102,"0.00")))&amp;" "&amp;AG1102)</f>
        <v/>
      </c>
      <c r="AI1102" s="154">
        <f>IF(X1102="","",X1102*IFERROR(INDEX(Lists!$M$2:$M$12,MATCH(C1102,Lists!$I$2:$I$12,0)),1)/Lists!$Q$2)</f>
        <v/>
      </c>
      <c r="AJ1102" s="154">
        <f>IF(Y1102="","",Y1102*IFERROR(INDEX(Lists!$M$2:$M$12,MATCH(C1102,Lists!$I$2:$I$12,0)),1)/Lists!$Q$2)</f>
        <v/>
      </c>
      <c r="AK1102" s="106" t="n"/>
      <c r="AL1102" s="106" t="n"/>
      <c r="AM1102" s="106" t="n"/>
      <c r="AN1102" s="106" t="n"/>
      <c r="AO1102" s="106" t="n"/>
    </row>
    <row r="1103" ht="18" customHeight="1" s="74">
      <c r="A1103" s="154">
        <f>IF(OR(F1103="",C1103="",D1103=""),"",IFERROR(INDEX(Lists!$J$2:$J$12,MATCH(C1103,Lists!$I$2:$I$12,0)),"XX")&amp;"-"&amp;D1103&amp;"-"&amp;TEXT(SUMPRODUCT(($C$2:C1103=C1103)*($D$2:D1103=D1103)),"0000"))</f>
        <v/>
      </c>
      <c r="B1103" s="155" t="n"/>
      <c r="C1103" s="155" t="n"/>
      <c r="D1103" s="155" t="n"/>
      <c r="E1103" s="155" t="n"/>
      <c r="F1103" s="155" t="n"/>
      <c r="G1103" s="155" t="n"/>
      <c r="H1103" s="155" t="n"/>
      <c r="I1103" s="155" t="n"/>
      <c r="J1103" s="155" t="n"/>
      <c r="K1103" s="155" t="n"/>
      <c r="L1103" s="155" t="n"/>
      <c r="M1103" s="155" t="n"/>
      <c r="N1103" s="155" t="n"/>
      <c r="O1103" s="155" t="n"/>
      <c r="P1103" s="155" t="n"/>
      <c r="Q1103" s="151" t="n"/>
      <c r="R1103" s="155" t="n"/>
      <c r="S1103" s="155" t="n"/>
      <c r="T1103" s="155" t="n"/>
      <c r="U1103" s="155" t="n"/>
      <c r="V1103" s="155" t="n"/>
      <c r="W1103" s="155" t="n"/>
      <c r="X1103" s="155" t="n"/>
      <c r="Y1103" s="155" t="n"/>
      <c r="Z1103" s="155" t="n"/>
      <c r="AA1103" s="155" t="n"/>
      <c r="AB1103" s="155" t="n"/>
      <c r="AC1103" s="155" t="n"/>
      <c r="AD1103" s="155" t="n"/>
      <c r="AE1103" s="155" t="n"/>
      <c r="AF1103" s="155" t="n"/>
      <c r="AG1103" s="154">
        <f>IF(OR(C1103="",G1103="",G1103=0),"",IFERROR(INDEX(Lists!$K$2:$K$12,MATCH(C1103,Lists!$I$2:$I$12,0)),"AUD"))</f>
        <v/>
      </c>
      <c r="AH1103" s="154">
        <f>IF(OR(G1103="",G1103=0),"",IF(G1103&lt;1,TEXT(G1103*100,"0")&amp;IFERROR(INDEX(Lists!$U$2:$U$12,MATCH(C1103,Lists!$I$2:$I$12,0)),"c"),IFERROR(INDEX(Lists!$L$2:$L$12,MATCH(C1103,Lists!$I$2:$I$12,0)),"$")&amp;IF(G1103=INT(G1103),TEXT(G1103,"0"),TEXT(G1103,"0.00")))&amp;" "&amp;AG1103)</f>
        <v/>
      </c>
      <c r="AI1103" s="154">
        <f>IF(X1103="","",X1103*IFERROR(INDEX(Lists!$M$2:$M$12,MATCH(C1103,Lists!$I$2:$I$12,0)),1)/Lists!$Q$2)</f>
        <v/>
      </c>
      <c r="AJ1103" s="154">
        <f>IF(Y1103="","",Y1103*IFERROR(INDEX(Lists!$M$2:$M$12,MATCH(C1103,Lists!$I$2:$I$12,0)),1)/Lists!$Q$2)</f>
        <v/>
      </c>
      <c r="AK1103" s="106" t="n"/>
      <c r="AL1103" s="106" t="n"/>
      <c r="AM1103" s="106" t="n"/>
      <c r="AN1103" s="106" t="n"/>
      <c r="AO1103" s="106" t="n"/>
    </row>
    <row r="1104" ht="18" customHeight="1" s="74">
      <c r="A1104" s="154">
        <f>IF(OR(F1104="",C1104="",D1104=""),"",IFERROR(INDEX(Lists!$J$2:$J$12,MATCH(C1104,Lists!$I$2:$I$12,0)),"XX")&amp;"-"&amp;D1104&amp;"-"&amp;TEXT(SUMPRODUCT(($C$2:C1104=C1104)*($D$2:D1104=D1104)),"0000"))</f>
        <v/>
      </c>
      <c r="B1104" s="155" t="n"/>
      <c r="C1104" s="155" t="n"/>
      <c r="D1104" s="155" t="n"/>
      <c r="E1104" s="155" t="n"/>
      <c r="F1104" s="155" t="n"/>
      <c r="G1104" s="155" t="n"/>
      <c r="H1104" s="155" t="n"/>
      <c r="I1104" s="155" t="n"/>
      <c r="J1104" s="155" t="n"/>
      <c r="K1104" s="155" t="n"/>
      <c r="L1104" s="155" t="n"/>
      <c r="M1104" s="155" t="n"/>
      <c r="N1104" s="155" t="n"/>
      <c r="O1104" s="155" t="n"/>
      <c r="P1104" s="155" t="n"/>
      <c r="Q1104" s="151" t="n"/>
      <c r="R1104" s="155" t="n"/>
      <c r="S1104" s="155" t="n"/>
      <c r="T1104" s="155" t="n"/>
      <c r="U1104" s="155" t="n"/>
      <c r="V1104" s="155" t="n"/>
      <c r="W1104" s="155" t="n"/>
      <c r="X1104" s="155" t="n"/>
      <c r="Y1104" s="155" t="n"/>
      <c r="Z1104" s="155" t="n"/>
      <c r="AA1104" s="155" t="n"/>
      <c r="AB1104" s="155" t="n"/>
      <c r="AC1104" s="155" t="n"/>
      <c r="AD1104" s="155" t="n"/>
      <c r="AE1104" s="155" t="n"/>
      <c r="AF1104" s="155" t="n"/>
      <c r="AG1104" s="154">
        <f>IF(OR(C1104="",G1104="",G1104=0),"",IFERROR(INDEX(Lists!$K$2:$K$12,MATCH(C1104,Lists!$I$2:$I$12,0)),"AUD"))</f>
        <v/>
      </c>
      <c r="AH1104" s="154">
        <f>IF(OR(G1104="",G1104=0),"",IF(G1104&lt;1,TEXT(G1104*100,"0")&amp;IFERROR(INDEX(Lists!$U$2:$U$12,MATCH(C1104,Lists!$I$2:$I$12,0)),"c"),IFERROR(INDEX(Lists!$L$2:$L$12,MATCH(C1104,Lists!$I$2:$I$12,0)),"$")&amp;IF(G1104=INT(G1104),TEXT(G1104,"0"),TEXT(G1104,"0.00")))&amp;" "&amp;AG1104)</f>
        <v/>
      </c>
      <c r="AI1104" s="154">
        <f>IF(X1104="","",X1104*IFERROR(INDEX(Lists!$M$2:$M$12,MATCH(C1104,Lists!$I$2:$I$12,0)),1)/Lists!$Q$2)</f>
        <v/>
      </c>
      <c r="AJ1104" s="154">
        <f>IF(Y1104="","",Y1104*IFERROR(INDEX(Lists!$M$2:$M$12,MATCH(C1104,Lists!$I$2:$I$12,0)),1)/Lists!$Q$2)</f>
        <v/>
      </c>
      <c r="AK1104" s="106" t="n"/>
      <c r="AL1104" s="106" t="n"/>
      <c r="AM1104" s="106" t="n"/>
      <c r="AN1104" s="106" t="n"/>
      <c r="AO1104" s="106" t="n"/>
    </row>
    <row r="1105" ht="18" customHeight="1" s="74">
      <c r="A1105" s="154">
        <f>IF(OR(F1105="",C1105="",D1105=""),"",IFERROR(INDEX(Lists!$J$2:$J$12,MATCH(C1105,Lists!$I$2:$I$12,0)),"XX")&amp;"-"&amp;D1105&amp;"-"&amp;TEXT(SUMPRODUCT(($C$2:C1105=C1105)*($D$2:D1105=D1105)),"0000"))</f>
        <v/>
      </c>
      <c r="B1105" s="155" t="n"/>
      <c r="C1105" s="155" t="n"/>
      <c r="D1105" s="155" t="n"/>
      <c r="E1105" s="155" t="n"/>
      <c r="F1105" s="155" t="n"/>
      <c r="G1105" s="155" t="n"/>
      <c r="H1105" s="155" t="n"/>
      <c r="I1105" s="155" t="n"/>
      <c r="J1105" s="155" t="n"/>
      <c r="K1105" s="155" t="n"/>
      <c r="L1105" s="155" t="n"/>
      <c r="M1105" s="155" t="n"/>
      <c r="N1105" s="155" t="n"/>
      <c r="O1105" s="155" t="n"/>
      <c r="P1105" s="155" t="n"/>
      <c r="Q1105" s="151" t="n"/>
      <c r="R1105" s="155" t="n"/>
      <c r="S1105" s="155" t="n"/>
      <c r="T1105" s="155" t="n"/>
      <c r="U1105" s="155" t="n"/>
      <c r="V1105" s="155" t="n"/>
      <c r="W1105" s="155" t="n"/>
      <c r="X1105" s="155" t="n"/>
      <c r="Y1105" s="155" t="n"/>
      <c r="Z1105" s="155" t="n"/>
      <c r="AA1105" s="155" t="n"/>
      <c r="AB1105" s="155" t="n"/>
      <c r="AC1105" s="155" t="n"/>
      <c r="AD1105" s="155" t="n"/>
      <c r="AE1105" s="155" t="n"/>
      <c r="AF1105" s="155" t="n"/>
      <c r="AG1105" s="154">
        <f>IF(OR(C1105="",G1105="",G1105=0),"",IFERROR(INDEX(Lists!$K$2:$K$12,MATCH(C1105,Lists!$I$2:$I$12,0)),"AUD"))</f>
        <v/>
      </c>
      <c r="AH1105" s="154">
        <f>IF(OR(G1105="",G1105=0),"",IF(G1105&lt;1,TEXT(G1105*100,"0")&amp;IFERROR(INDEX(Lists!$U$2:$U$12,MATCH(C1105,Lists!$I$2:$I$12,0)),"c"),IFERROR(INDEX(Lists!$L$2:$L$12,MATCH(C1105,Lists!$I$2:$I$12,0)),"$")&amp;IF(G1105=INT(G1105),TEXT(G1105,"0"),TEXT(G1105,"0.00")))&amp;" "&amp;AG1105)</f>
        <v/>
      </c>
      <c r="AI1105" s="154">
        <f>IF(X1105="","",X1105*IFERROR(INDEX(Lists!$M$2:$M$12,MATCH(C1105,Lists!$I$2:$I$12,0)),1)/Lists!$Q$2)</f>
        <v/>
      </c>
      <c r="AJ1105" s="154">
        <f>IF(Y1105="","",Y1105*IFERROR(INDEX(Lists!$M$2:$M$12,MATCH(C1105,Lists!$I$2:$I$12,0)),1)/Lists!$Q$2)</f>
        <v/>
      </c>
      <c r="AK1105" s="106" t="n"/>
      <c r="AL1105" s="106" t="n"/>
      <c r="AM1105" s="106" t="n"/>
      <c r="AN1105" s="106" t="n"/>
      <c r="AO1105" s="106" t="n"/>
    </row>
    <row r="1106" ht="18" customHeight="1" s="74">
      <c r="A1106" s="154">
        <f>IF(OR(F1106="",C1106="",D1106=""),"",IFERROR(INDEX(Lists!$J$2:$J$12,MATCH(C1106,Lists!$I$2:$I$12,0)),"XX")&amp;"-"&amp;D1106&amp;"-"&amp;TEXT(SUMPRODUCT(($C$2:C1106=C1106)*($D$2:D1106=D1106)),"0000"))</f>
        <v/>
      </c>
      <c r="B1106" s="155" t="n"/>
      <c r="C1106" s="155" t="n"/>
      <c r="D1106" s="155" t="n"/>
      <c r="E1106" s="155" t="n"/>
      <c r="F1106" s="155" t="n"/>
      <c r="G1106" s="155" t="n"/>
      <c r="H1106" s="155" t="n"/>
      <c r="I1106" s="155" t="n"/>
      <c r="J1106" s="155" t="n"/>
      <c r="K1106" s="155" t="n"/>
      <c r="L1106" s="155" t="n"/>
      <c r="M1106" s="155" t="n"/>
      <c r="N1106" s="155" t="n"/>
      <c r="O1106" s="155" t="n"/>
      <c r="P1106" s="155" t="n"/>
      <c r="Q1106" s="151" t="n"/>
      <c r="R1106" s="155" t="n"/>
      <c r="S1106" s="155" t="n"/>
      <c r="T1106" s="155" t="n"/>
      <c r="U1106" s="155" t="n"/>
      <c r="V1106" s="155" t="n"/>
      <c r="W1106" s="155" t="n"/>
      <c r="X1106" s="155" t="n"/>
      <c r="Y1106" s="155" t="n"/>
      <c r="Z1106" s="155" t="n"/>
      <c r="AA1106" s="155" t="n"/>
      <c r="AB1106" s="155" t="n"/>
      <c r="AC1106" s="155" t="n"/>
      <c r="AD1106" s="155" t="n"/>
      <c r="AE1106" s="155" t="n"/>
      <c r="AF1106" s="155" t="n"/>
      <c r="AG1106" s="154">
        <f>IF(OR(C1106="",G1106="",G1106=0),"",IFERROR(INDEX(Lists!$K$2:$K$12,MATCH(C1106,Lists!$I$2:$I$12,0)),"AUD"))</f>
        <v/>
      </c>
      <c r="AH1106" s="154">
        <f>IF(OR(G1106="",G1106=0),"",IF(G1106&lt;1,TEXT(G1106*100,"0")&amp;IFERROR(INDEX(Lists!$U$2:$U$12,MATCH(C1106,Lists!$I$2:$I$12,0)),"c"),IFERROR(INDEX(Lists!$L$2:$L$12,MATCH(C1106,Lists!$I$2:$I$12,0)),"$")&amp;IF(G1106=INT(G1106),TEXT(G1106,"0"),TEXT(G1106,"0.00")))&amp;" "&amp;AG1106)</f>
        <v/>
      </c>
      <c r="AI1106" s="154">
        <f>IF(X1106="","",X1106*IFERROR(INDEX(Lists!$M$2:$M$12,MATCH(C1106,Lists!$I$2:$I$12,0)),1)/Lists!$Q$2)</f>
        <v/>
      </c>
      <c r="AJ1106" s="154">
        <f>IF(Y1106="","",Y1106*IFERROR(INDEX(Lists!$M$2:$M$12,MATCH(C1106,Lists!$I$2:$I$12,0)),1)/Lists!$Q$2)</f>
        <v/>
      </c>
      <c r="AK1106" s="106" t="n"/>
      <c r="AL1106" s="106" t="n"/>
      <c r="AM1106" s="106" t="n"/>
      <c r="AN1106" s="106" t="n"/>
      <c r="AO1106" s="106" t="n"/>
    </row>
    <row r="1107" ht="18" customHeight="1" s="74">
      <c r="A1107" s="154">
        <f>IF(OR(F1107="",C1107="",D1107=""),"",IFERROR(INDEX(Lists!$J$2:$J$12,MATCH(C1107,Lists!$I$2:$I$12,0)),"XX")&amp;"-"&amp;D1107&amp;"-"&amp;TEXT(SUMPRODUCT(($C$2:C1107=C1107)*($D$2:D1107=D1107)),"0000"))</f>
        <v/>
      </c>
      <c r="B1107" s="155" t="n"/>
      <c r="C1107" s="155" t="n"/>
      <c r="D1107" s="155" t="n"/>
      <c r="E1107" s="155" t="n"/>
      <c r="F1107" s="155" t="n"/>
      <c r="G1107" s="155" t="n"/>
      <c r="H1107" s="155" t="n"/>
      <c r="I1107" s="155" t="n"/>
      <c r="J1107" s="155" t="n"/>
      <c r="K1107" s="155" t="n"/>
      <c r="L1107" s="155" t="n"/>
      <c r="M1107" s="155" t="n"/>
      <c r="N1107" s="155" t="n"/>
      <c r="O1107" s="155" t="n"/>
      <c r="P1107" s="155" t="n"/>
      <c r="Q1107" s="151" t="n"/>
      <c r="R1107" s="155" t="n"/>
      <c r="S1107" s="155" t="n"/>
      <c r="T1107" s="155" t="n"/>
      <c r="U1107" s="155" t="n"/>
      <c r="V1107" s="155" t="n"/>
      <c r="W1107" s="155" t="n"/>
      <c r="X1107" s="155" t="n"/>
      <c r="Y1107" s="155" t="n"/>
      <c r="Z1107" s="155" t="n"/>
      <c r="AA1107" s="155" t="n"/>
      <c r="AB1107" s="155" t="n"/>
      <c r="AC1107" s="155" t="n"/>
      <c r="AD1107" s="155" t="n"/>
      <c r="AE1107" s="155" t="n"/>
      <c r="AF1107" s="155" t="n"/>
      <c r="AG1107" s="154">
        <f>IF(OR(C1107="",G1107="",G1107=0),"",IFERROR(INDEX(Lists!$K$2:$K$12,MATCH(C1107,Lists!$I$2:$I$12,0)),"AUD"))</f>
        <v/>
      </c>
      <c r="AH1107" s="154">
        <f>IF(OR(G1107="",G1107=0),"",IF(G1107&lt;1,TEXT(G1107*100,"0")&amp;IFERROR(INDEX(Lists!$U$2:$U$12,MATCH(C1107,Lists!$I$2:$I$12,0)),"c"),IFERROR(INDEX(Lists!$L$2:$L$12,MATCH(C1107,Lists!$I$2:$I$12,0)),"$")&amp;IF(G1107=INT(G1107),TEXT(G1107,"0"),TEXT(G1107,"0.00")))&amp;" "&amp;AG1107)</f>
        <v/>
      </c>
      <c r="AI1107" s="154">
        <f>IF(X1107="","",X1107*IFERROR(INDEX(Lists!$M$2:$M$12,MATCH(C1107,Lists!$I$2:$I$12,0)),1)/Lists!$Q$2)</f>
        <v/>
      </c>
      <c r="AJ1107" s="154">
        <f>IF(Y1107="","",Y1107*IFERROR(INDEX(Lists!$M$2:$M$12,MATCH(C1107,Lists!$I$2:$I$12,0)),1)/Lists!$Q$2)</f>
        <v/>
      </c>
      <c r="AK1107" s="106" t="n"/>
      <c r="AL1107" s="106" t="n"/>
      <c r="AM1107" s="106" t="n"/>
      <c r="AN1107" s="106" t="n"/>
      <c r="AO1107" s="106" t="n"/>
    </row>
    <row r="1108" ht="18" customHeight="1" s="74">
      <c r="A1108" s="154">
        <f>IF(OR(F1108="",C1108="",D1108=""),"",IFERROR(INDEX(Lists!$J$2:$J$12,MATCH(C1108,Lists!$I$2:$I$12,0)),"XX")&amp;"-"&amp;D1108&amp;"-"&amp;TEXT(SUMPRODUCT(($C$2:C1108=C1108)*($D$2:D1108=D1108)),"0000"))</f>
        <v/>
      </c>
      <c r="B1108" s="155" t="n"/>
      <c r="C1108" s="155" t="n"/>
      <c r="D1108" s="155" t="n"/>
      <c r="E1108" s="155" t="n"/>
      <c r="F1108" s="155" t="n"/>
      <c r="G1108" s="155" t="n"/>
      <c r="H1108" s="155" t="n"/>
      <c r="I1108" s="155" t="n"/>
      <c r="J1108" s="155" t="n"/>
      <c r="K1108" s="155" t="n"/>
      <c r="L1108" s="155" t="n"/>
      <c r="M1108" s="155" t="n"/>
      <c r="N1108" s="155" t="n"/>
      <c r="O1108" s="155" t="n"/>
      <c r="P1108" s="155" t="n"/>
      <c r="Q1108" s="151" t="n"/>
      <c r="R1108" s="155" t="n"/>
      <c r="S1108" s="155" t="n"/>
      <c r="T1108" s="155" t="n"/>
      <c r="U1108" s="155" t="n"/>
      <c r="V1108" s="155" t="n"/>
      <c r="W1108" s="155" t="n"/>
      <c r="X1108" s="155" t="n"/>
      <c r="Y1108" s="155" t="n"/>
      <c r="Z1108" s="155" t="n"/>
      <c r="AA1108" s="155" t="n"/>
      <c r="AB1108" s="155" t="n"/>
      <c r="AC1108" s="155" t="n"/>
      <c r="AD1108" s="155" t="n"/>
      <c r="AE1108" s="155" t="n"/>
      <c r="AF1108" s="155" t="n"/>
      <c r="AG1108" s="154">
        <f>IF(OR(C1108="",G1108="",G1108=0),"",IFERROR(INDEX(Lists!$K$2:$K$12,MATCH(C1108,Lists!$I$2:$I$12,0)),"AUD"))</f>
        <v/>
      </c>
      <c r="AH1108" s="154">
        <f>IF(OR(G1108="",G1108=0),"",IF(G1108&lt;1,TEXT(G1108*100,"0")&amp;IFERROR(INDEX(Lists!$U$2:$U$12,MATCH(C1108,Lists!$I$2:$I$12,0)),"c"),IFERROR(INDEX(Lists!$L$2:$L$12,MATCH(C1108,Lists!$I$2:$I$12,0)),"$")&amp;IF(G1108=INT(G1108),TEXT(G1108,"0"),TEXT(G1108,"0.00")))&amp;" "&amp;AG1108)</f>
        <v/>
      </c>
      <c r="AI1108" s="154">
        <f>IF(X1108="","",X1108*IFERROR(INDEX(Lists!$M$2:$M$12,MATCH(C1108,Lists!$I$2:$I$12,0)),1)/Lists!$Q$2)</f>
        <v/>
      </c>
      <c r="AJ1108" s="154">
        <f>IF(Y1108="","",Y1108*IFERROR(INDEX(Lists!$M$2:$M$12,MATCH(C1108,Lists!$I$2:$I$12,0)),1)/Lists!$Q$2)</f>
        <v/>
      </c>
      <c r="AK1108" s="106" t="n"/>
      <c r="AL1108" s="106" t="n"/>
      <c r="AM1108" s="106" t="n"/>
      <c r="AN1108" s="106" t="n"/>
      <c r="AO1108" s="106" t="n"/>
    </row>
    <row r="1109" ht="18" customHeight="1" s="74">
      <c r="A1109" s="154">
        <f>IF(OR(F1109="",C1109="",D1109=""),"",IFERROR(INDEX(Lists!$J$2:$J$12,MATCH(C1109,Lists!$I$2:$I$12,0)),"XX")&amp;"-"&amp;D1109&amp;"-"&amp;TEXT(SUMPRODUCT(($C$2:C1109=C1109)*($D$2:D1109=D1109)),"0000"))</f>
        <v/>
      </c>
      <c r="B1109" s="155" t="n"/>
      <c r="C1109" s="155" t="n"/>
      <c r="D1109" s="155" t="n"/>
      <c r="E1109" s="155" t="n"/>
      <c r="F1109" s="155" t="n"/>
      <c r="G1109" s="155" t="n"/>
      <c r="H1109" s="155" t="n"/>
      <c r="I1109" s="155" t="n"/>
      <c r="J1109" s="155" t="n"/>
      <c r="K1109" s="155" t="n"/>
      <c r="L1109" s="155" t="n"/>
      <c r="M1109" s="155" t="n"/>
      <c r="N1109" s="155" t="n"/>
      <c r="O1109" s="155" t="n"/>
      <c r="P1109" s="155" t="n"/>
      <c r="Q1109" s="151" t="n"/>
      <c r="R1109" s="155" t="n"/>
      <c r="S1109" s="155" t="n"/>
      <c r="T1109" s="155" t="n"/>
      <c r="U1109" s="155" t="n"/>
      <c r="V1109" s="155" t="n"/>
      <c r="W1109" s="155" t="n"/>
      <c r="X1109" s="155" t="n"/>
      <c r="Y1109" s="155" t="n"/>
      <c r="Z1109" s="155" t="n"/>
      <c r="AA1109" s="155" t="n"/>
      <c r="AB1109" s="155" t="n"/>
      <c r="AC1109" s="155" t="n"/>
      <c r="AD1109" s="155" t="n"/>
      <c r="AE1109" s="155" t="n"/>
      <c r="AF1109" s="155" t="n"/>
      <c r="AG1109" s="154">
        <f>IF(OR(C1109="",G1109="",G1109=0),"",IFERROR(INDEX(Lists!$K$2:$K$12,MATCH(C1109,Lists!$I$2:$I$12,0)),"AUD"))</f>
        <v/>
      </c>
      <c r="AH1109" s="154">
        <f>IF(OR(G1109="",G1109=0),"",IF(G1109&lt;1,TEXT(G1109*100,"0")&amp;IFERROR(INDEX(Lists!$U$2:$U$12,MATCH(C1109,Lists!$I$2:$I$12,0)),"c"),IFERROR(INDEX(Lists!$L$2:$L$12,MATCH(C1109,Lists!$I$2:$I$12,0)),"$")&amp;IF(G1109=INT(G1109),TEXT(G1109,"0"),TEXT(G1109,"0.00")))&amp;" "&amp;AG1109)</f>
        <v/>
      </c>
      <c r="AI1109" s="154">
        <f>IF(X1109="","",X1109*IFERROR(INDEX(Lists!$M$2:$M$12,MATCH(C1109,Lists!$I$2:$I$12,0)),1)/Lists!$Q$2)</f>
        <v/>
      </c>
      <c r="AJ1109" s="154">
        <f>IF(Y1109="","",Y1109*IFERROR(INDEX(Lists!$M$2:$M$12,MATCH(C1109,Lists!$I$2:$I$12,0)),1)/Lists!$Q$2)</f>
        <v/>
      </c>
      <c r="AK1109" s="106" t="n"/>
      <c r="AL1109" s="106" t="n"/>
      <c r="AM1109" s="106" t="n"/>
      <c r="AN1109" s="106" t="n"/>
      <c r="AO1109" s="106" t="n"/>
    </row>
    <row r="1110" ht="18" customHeight="1" s="74">
      <c r="A1110" s="154">
        <f>IF(OR(F1110="",C1110="",D1110=""),"",IFERROR(INDEX(Lists!$J$2:$J$12,MATCH(C1110,Lists!$I$2:$I$12,0)),"XX")&amp;"-"&amp;D1110&amp;"-"&amp;TEXT(SUMPRODUCT(($C$2:C1110=C1110)*($D$2:D1110=D1110)),"0000"))</f>
        <v/>
      </c>
      <c r="B1110" s="155" t="n"/>
      <c r="C1110" s="155" t="n"/>
      <c r="D1110" s="155" t="n"/>
      <c r="E1110" s="155" t="n"/>
      <c r="F1110" s="155" t="n"/>
      <c r="G1110" s="155" t="n"/>
      <c r="H1110" s="155" t="n"/>
      <c r="I1110" s="155" t="n"/>
      <c r="J1110" s="155" t="n"/>
      <c r="K1110" s="155" t="n"/>
      <c r="L1110" s="155" t="n"/>
      <c r="M1110" s="155" t="n"/>
      <c r="N1110" s="155" t="n"/>
      <c r="O1110" s="155" t="n"/>
      <c r="P1110" s="155" t="n"/>
      <c r="Q1110" s="151" t="n"/>
      <c r="R1110" s="155" t="n"/>
      <c r="S1110" s="155" t="n"/>
      <c r="T1110" s="155" t="n"/>
      <c r="U1110" s="155" t="n"/>
      <c r="V1110" s="155" t="n"/>
      <c r="W1110" s="155" t="n"/>
      <c r="X1110" s="155" t="n"/>
      <c r="Y1110" s="155" t="n"/>
      <c r="Z1110" s="155" t="n"/>
      <c r="AA1110" s="155" t="n"/>
      <c r="AB1110" s="155" t="n"/>
      <c r="AC1110" s="155" t="n"/>
      <c r="AD1110" s="155" t="n"/>
      <c r="AE1110" s="155" t="n"/>
      <c r="AF1110" s="155" t="n"/>
      <c r="AG1110" s="154">
        <f>IF(OR(C1110="",G1110="",G1110=0),"",IFERROR(INDEX(Lists!$K$2:$K$12,MATCH(C1110,Lists!$I$2:$I$12,0)),"AUD"))</f>
        <v/>
      </c>
      <c r="AH1110" s="154">
        <f>IF(OR(G1110="",G1110=0),"",IF(G1110&lt;1,TEXT(G1110*100,"0")&amp;IFERROR(INDEX(Lists!$U$2:$U$12,MATCH(C1110,Lists!$I$2:$I$12,0)),"c"),IFERROR(INDEX(Lists!$L$2:$L$12,MATCH(C1110,Lists!$I$2:$I$12,0)),"$")&amp;IF(G1110=INT(G1110),TEXT(G1110,"0"),TEXT(G1110,"0.00")))&amp;" "&amp;AG1110)</f>
        <v/>
      </c>
      <c r="AI1110" s="154">
        <f>IF(X1110="","",X1110*IFERROR(INDEX(Lists!$M$2:$M$12,MATCH(C1110,Lists!$I$2:$I$12,0)),1)/Lists!$Q$2)</f>
        <v/>
      </c>
      <c r="AJ1110" s="154">
        <f>IF(Y1110="","",Y1110*IFERROR(INDEX(Lists!$M$2:$M$12,MATCH(C1110,Lists!$I$2:$I$12,0)),1)/Lists!$Q$2)</f>
        <v/>
      </c>
      <c r="AK1110" s="106" t="n"/>
      <c r="AL1110" s="106" t="n"/>
      <c r="AM1110" s="106" t="n"/>
      <c r="AN1110" s="106" t="n"/>
      <c r="AO1110" s="106" t="n"/>
    </row>
    <row r="1111" ht="18" customHeight="1" s="74">
      <c r="A1111" s="154">
        <f>IF(OR(F1111="",C1111="",D1111=""),"",IFERROR(INDEX(Lists!$J$2:$J$12,MATCH(C1111,Lists!$I$2:$I$12,0)),"XX")&amp;"-"&amp;D1111&amp;"-"&amp;TEXT(SUMPRODUCT(($C$2:C1111=C1111)*($D$2:D1111=D1111)),"0000"))</f>
        <v/>
      </c>
      <c r="B1111" s="155" t="n"/>
      <c r="C1111" s="155" t="n"/>
      <c r="D1111" s="155" t="n"/>
      <c r="E1111" s="155" t="n"/>
      <c r="F1111" s="155" t="n"/>
      <c r="G1111" s="155" t="n"/>
      <c r="H1111" s="155" t="n"/>
      <c r="I1111" s="155" t="n"/>
      <c r="J1111" s="155" t="n"/>
      <c r="K1111" s="155" t="n"/>
      <c r="L1111" s="155" t="n"/>
      <c r="M1111" s="155" t="n"/>
      <c r="N1111" s="155" t="n"/>
      <c r="O1111" s="155" t="n"/>
      <c r="P1111" s="155" t="n"/>
      <c r="Q1111" s="151" t="n"/>
      <c r="R1111" s="155" t="n"/>
      <c r="S1111" s="155" t="n"/>
      <c r="T1111" s="155" t="n"/>
      <c r="U1111" s="155" t="n"/>
      <c r="V1111" s="155" t="n"/>
      <c r="W1111" s="155" t="n"/>
      <c r="X1111" s="155" t="n"/>
      <c r="Y1111" s="155" t="n"/>
      <c r="Z1111" s="155" t="n"/>
      <c r="AA1111" s="155" t="n"/>
      <c r="AB1111" s="155" t="n"/>
      <c r="AC1111" s="155" t="n"/>
      <c r="AD1111" s="155" t="n"/>
      <c r="AE1111" s="155" t="n"/>
      <c r="AF1111" s="155" t="n"/>
      <c r="AG1111" s="154">
        <f>IF(OR(C1111="",G1111="",G1111=0),"",IFERROR(INDEX(Lists!$K$2:$K$12,MATCH(C1111,Lists!$I$2:$I$12,0)),"AUD"))</f>
        <v/>
      </c>
      <c r="AH1111" s="154">
        <f>IF(OR(G1111="",G1111=0),"",IF(G1111&lt;1,TEXT(G1111*100,"0")&amp;IFERROR(INDEX(Lists!$U$2:$U$12,MATCH(C1111,Lists!$I$2:$I$12,0)),"c"),IFERROR(INDEX(Lists!$L$2:$L$12,MATCH(C1111,Lists!$I$2:$I$12,0)),"$")&amp;IF(G1111=INT(G1111),TEXT(G1111,"0"),TEXT(G1111,"0.00")))&amp;" "&amp;AG1111)</f>
        <v/>
      </c>
      <c r="AI1111" s="154">
        <f>IF(X1111="","",X1111*IFERROR(INDEX(Lists!$M$2:$M$12,MATCH(C1111,Lists!$I$2:$I$12,0)),1)/Lists!$Q$2)</f>
        <v/>
      </c>
      <c r="AJ1111" s="154">
        <f>IF(Y1111="","",Y1111*IFERROR(INDEX(Lists!$M$2:$M$12,MATCH(C1111,Lists!$I$2:$I$12,0)),1)/Lists!$Q$2)</f>
        <v/>
      </c>
      <c r="AK1111" s="106" t="n"/>
      <c r="AL1111" s="106" t="n"/>
      <c r="AM1111" s="106" t="n"/>
      <c r="AN1111" s="106" t="n"/>
      <c r="AO1111" s="106" t="n"/>
    </row>
    <row r="1112" ht="18" customHeight="1" s="74">
      <c r="A1112" s="154">
        <f>IF(OR(F1112="",C1112="",D1112=""),"",IFERROR(INDEX(Lists!$J$2:$J$12,MATCH(C1112,Lists!$I$2:$I$12,0)),"XX")&amp;"-"&amp;D1112&amp;"-"&amp;TEXT(SUMPRODUCT(($C$2:C1112=C1112)*($D$2:D1112=D1112)),"0000"))</f>
        <v/>
      </c>
      <c r="B1112" s="155" t="n"/>
      <c r="C1112" s="155" t="n"/>
      <c r="D1112" s="155" t="n"/>
      <c r="E1112" s="155" t="n"/>
      <c r="F1112" s="155" t="n"/>
      <c r="G1112" s="155" t="n"/>
      <c r="H1112" s="155" t="n"/>
      <c r="I1112" s="155" t="n"/>
      <c r="J1112" s="155" t="n"/>
      <c r="K1112" s="155" t="n"/>
      <c r="L1112" s="155" t="n"/>
      <c r="M1112" s="155" t="n"/>
      <c r="N1112" s="155" t="n"/>
      <c r="O1112" s="155" t="n"/>
      <c r="P1112" s="155" t="n"/>
      <c r="Q1112" s="151" t="n"/>
      <c r="R1112" s="155" t="n"/>
      <c r="S1112" s="155" t="n"/>
      <c r="T1112" s="155" t="n"/>
      <c r="U1112" s="155" t="n"/>
      <c r="V1112" s="155" t="n"/>
      <c r="W1112" s="155" t="n"/>
      <c r="X1112" s="155" t="n"/>
      <c r="Y1112" s="155" t="n"/>
      <c r="Z1112" s="155" t="n"/>
      <c r="AA1112" s="155" t="n"/>
      <c r="AB1112" s="155" t="n"/>
      <c r="AC1112" s="155" t="n"/>
      <c r="AD1112" s="155" t="n"/>
      <c r="AE1112" s="155" t="n"/>
      <c r="AF1112" s="155" t="n"/>
      <c r="AG1112" s="154">
        <f>IF(OR(C1112="",G1112="",G1112=0),"",IFERROR(INDEX(Lists!$K$2:$K$12,MATCH(C1112,Lists!$I$2:$I$12,0)),"AUD"))</f>
        <v/>
      </c>
      <c r="AH1112" s="154">
        <f>IF(OR(G1112="",G1112=0),"",IF(G1112&lt;1,TEXT(G1112*100,"0")&amp;IFERROR(INDEX(Lists!$U$2:$U$12,MATCH(C1112,Lists!$I$2:$I$12,0)),"c"),IFERROR(INDEX(Lists!$L$2:$L$12,MATCH(C1112,Lists!$I$2:$I$12,0)),"$")&amp;IF(G1112=INT(G1112),TEXT(G1112,"0"),TEXT(G1112,"0.00")))&amp;" "&amp;AG1112)</f>
        <v/>
      </c>
      <c r="AI1112" s="154">
        <f>IF(X1112="","",X1112*IFERROR(INDEX(Lists!$M$2:$M$12,MATCH(C1112,Lists!$I$2:$I$12,0)),1)/Lists!$Q$2)</f>
        <v/>
      </c>
      <c r="AJ1112" s="154">
        <f>IF(Y1112="","",Y1112*IFERROR(INDEX(Lists!$M$2:$M$12,MATCH(C1112,Lists!$I$2:$I$12,0)),1)/Lists!$Q$2)</f>
        <v/>
      </c>
      <c r="AK1112" s="106" t="n"/>
      <c r="AL1112" s="106" t="n"/>
      <c r="AM1112" s="106" t="n"/>
      <c r="AN1112" s="106" t="n"/>
      <c r="AO1112" s="106" t="n"/>
    </row>
    <row r="1113" ht="18" customHeight="1" s="74">
      <c r="A1113" s="154">
        <f>IF(OR(F1113="",C1113="",D1113=""),"",IFERROR(INDEX(Lists!$J$2:$J$12,MATCH(C1113,Lists!$I$2:$I$12,0)),"XX")&amp;"-"&amp;D1113&amp;"-"&amp;TEXT(SUMPRODUCT(($C$2:C1113=C1113)*($D$2:D1113=D1113)),"0000"))</f>
        <v/>
      </c>
      <c r="B1113" s="155" t="n"/>
      <c r="C1113" s="155" t="n"/>
      <c r="D1113" s="155" t="n"/>
      <c r="E1113" s="155" t="n"/>
      <c r="F1113" s="155" t="n"/>
      <c r="G1113" s="155" t="n"/>
      <c r="H1113" s="155" t="n"/>
      <c r="I1113" s="155" t="n"/>
      <c r="J1113" s="155" t="n"/>
      <c r="K1113" s="155" t="n"/>
      <c r="L1113" s="155" t="n"/>
      <c r="M1113" s="155" t="n"/>
      <c r="N1113" s="155" t="n"/>
      <c r="O1113" s="155" t="n"/>
      <c r="P1113" s="155" t="n"/>
      <c r="Q1113" s="151" t="n"/>
      <c r="R1113" s="155" t="n"/>
      <c r="S1113" s="155" t="n"/>
      <c r="T1113" s="155" t="n"/>
      <c r="U1113" s="155" t="n"/>
      <c r="V1113" s="155" t="n"/>
      <c r="W1113" s="155" t="n"/>
      <c r="X1113" s="155" t="n"/>
      <c r="Y1113" s="155" t="n"/>
      <c r="Z1113" s="155" t="n"/>
      <c r="AA1113" s="155" t="n"/>
      <c r="AB1113" s="155" t="n"/>
      <c r="AC1113" s="155" t="n"/>
      <c r="AD1113" s="155" t="n"/>
      <c r="AE1113" s="155" t="n"/>
      <c r="AF1113" s="155" t="n"/>
      <c r="AG1113" s="154">
        <f>IF(OR(C1113="",G1113="",G1113=0),"",IFERROR(INDEX(Lists!$K$2:$K$12,MATCH(C1113,Lists!$I$2:$I$12,0)),"AUD"))</f>
        <v/>
      </c>
      <c r="AH1113" s="154">
        <f>IF(OR(G1113="",G1113=0),"",IF(G1113&lt;1,TEXT(G1113*100,"0")&amp;IFERROR(INDEX(Lists!$U$2:$U$12,MATCH(C1113,Lists!$I$2:$I$12,0)),"c"),IFERROR(INDEX(Lists!$L$2:$L$12,MATCH(C1113,Lists!$I$2:$I$12,0)),"$")&amp;IF(G1113=INT(G1113),TEXT(G1113,"0"),TEXT(G1113,"0.00")))&amp;" "&amp;AG1113)</f>
        <v/>
      </c>
      <c r="AI1113" s="154">
        <f>IF(X1113="","",X1113*IFERROR(INDEX(Lists!$M$2:$M$12,MATCH(C1113,Lists!$I$2:$I$12,0)),1)/Lists!$Q$2)</f>
        <v/>
      </c>
      <c r="AJ1113" s="154">
        <f>IF(Y1113="","",Y1113*IFERROR(INDEX(Lists!$M$2:$M$12,MATCH(C1113,Lists!$I$2:$I$12,0)),1)/Lists!$Q$2)</f>
        <v/>
      </c>
      <c r="AK1113" s="106" t="n"/>
      <c r="AL1113" s="106" t="n"/>
      <c r="AM1113" s="106" t="n"/>
      <c r="AN1113" s="106" t="n"/>
      <c r="AO1113" s="106" t="n"/>
    </row>
    <row r="1114" ht="18" customHeight="1" s="74">
      <c r="A1114" s="154">
        <f>IF(OR(F1114="",C1114="",D1114=""),"",IFERROR(INDEX(Lists!$J$2:$J$12,MATCH(C1114,Lists!$I$2:$I$12,0)),"XX")&amp;"-"&amp;D1114&amp;"-"&amp;TEXT(SUMPRODUCT(($C$2:C1114=C1114)*($D$2:D1114=D1114)),"0000"))</f>
        <v/>
      </c>
      <c r="B1114" s="155" t="n"/>
      <c r="C1114" s="155" t="n"/>
      <c r="D1114" s="155" t="n"/>
      <c r="E1114" s="155" t="n"/>
      <c r="F1114" s="155" t="n"/>
      <c r="G1114" s="155" t="n"/>
      <c r="H1114" s="155" t="n"/>
      <c r="I1114" s="155" t="n"/>
      <c r="J1114" s="155" t="n"/>
      <c r="K1114" s="155" t="n"/>
      <c r="L1114" s="155" t="n"/>
      <c r="M1114" s="155" t="n"/>
      <c r="N1114" s="155" t="n"/>
      <c r="O1114" s="155" t="n"/>
      <c r="P1114" s="155" t="n"/>
      <c r="Q1114" s="151" t="n"/>
      <c r="R1114" s="155" t="n"/>
      <c r="S1114" s="155" t="n"/>
      <c r="T1114" s="155" t="n"/>
      <c r="U1114" s="155" t="n"/>
      <c r="V1114" s="155" t="n"/>
      <c r="W1114" s="155" t="n"/>
      <c r="X1114" s="155" t="n"/>
      <c r="Y1114" s="155" t="n"/>
      <c r="Z1114" s="155" t="n"/>
      <c r="AA1114" s="155" t="n"/>
      <c r="AB1114" s="155" t="n"/>
      <c r="AC1114" s="155" t="n"/>
      <c r="AD1114" s="155" t="n"/>
      <c r="AE1114" s="155" t="n"/>
      <c r="AF1114" s="155" t="n"/>
      <c r="AG1114" s="154">
        <f>IF(OR(C1114="",G1114="",G1114=0),"",IFERROR(INDEX(Lists!$K$2:$K$12,MATCH(C1114,Lists!$I$2:$I$12,0)),"AUD"))</f>
        <v/>
      </c>
      <c r="AH1114" s="154">
        <f>IF(OR(G1114="",G1114=0),"",IF(G1114&lt;1,TEXT(G1114*100,"0")&amp;IFERROR(INDEX(Lists!$U$2:$U$12,MATCH(C1114,Lists!$I$2:$I$12,0)),"c"),IFERROR(INDEX(Lists!$L$2:$L$12,MATCH(C1114,Lists!$I$2:$I$12,0)),"$")&amp;IF(G1114=INT(G1114),TEXT(G1114,"0"),TEXT(G1114,"0.00")))&amp;" "&amp;AG1114)</f>
        <v/>
      </c>
      <c r="AI1114" s="154">
        <f>IF(X1114="","",X1114*IFERROR(INDEX(Lists!$M$2:$M$12,MATCH(C1114,Lists!$I$2:$I$12,0)),1)/Lists!$Q$2)</f>
        <v/>
      </c>
      <c r="AJ1114" s="154">
        <f>IF(Y1114="","",Y1114*IFERROR(INDEX(Lists!$M$2:$M$12,MATCH(C1114,Lists!$I$2:$I$12,0)),1)/Lists!$Q$2)</f>
        <v/>
      </c>
      <c r="AK1114" s="106" t="n"/>
      <c r="AL1114" s="106" t="n"/>
      <c r="AM1114" s="106" t="n"/>
      <c r="AN1114" s="106" t="n"/>
      <c r="AO1114" s="106" t="n"/>
    </row>
    <row r="1115" ht="18" customHeight="1" s="74">
      <c r="A1115" s="154">
        <f>IF(OR(F1115="",C1115="",D1115=""),"",IFERROR(INDEX(Lists!$J$2:$J$12,MATCH(C1115,Lists!$I$2:$I$12,0)),"XX")&amp;"-"&amp;D1115&amp;"-"&amp;TEXT(SUMPRODUCT(($C$2:C1115=C1115)*($D$2:D1115=D1115)),"0000"))</f>
        <v/>
      </c>
      <c r="B1115" s="155" t="n"/>
      <c r="C1115" s="155" t="n"/>
      <c r="D1115" s="155" t="n"/>
      <c r="E1115" s="155" t="n"/>
      <c r="F1115" s="155" t="n"/>
      <c r="G1115" s="155" t="n"/>
      <c r="H1115" s="155" t="n"/>
      <c r="I1115" s="155" t="n"/>
      <c r="J1115" s="155" t="n"/>
      <c r="K1115" s="155" t="n"/>
      <c r="L1115" s="155" t="n"/>
      <c r="M1115" s="155" t="n"/>
      <c r="N1115" s="155" t="n"/>
      <c r="O1115" s="155" t="n"/>
      <c r="P1115" s="155" t="n"/>
      <c r="Q1115" s="151" t="n"/>
      <c r="R1115" s="155" t="n"/>
      <c r="S1115" s="155" t="n"/>
      <c r="T1115" s="155" t="n"/>
      <c r="U1115" s="155" t="n"/>
      <c r="V1115" s="155" t="n"/>
      <c r="W1115" s="155" t="n"/>
      <c r="X1115" s="155" t="n"/>
      <c r="Y1115" s="155" t="n"/>
      <c r="Z1115" s="155" t="n"/>
      <c r="AA1115" s="155" t="n"/>
      <c r="AB1115" s="155" t="n"/>
      <c r="AC1115" s="155" t="n"/>
      <c r="AD1115" s="155" t="n"/>
      <c r="AE1115" s="155" t="n"/>
      <c r="AF1115" s="155" t="n"/>
      <c r="AG1115" s="154">
        <f>IF(OR(C1115="",G1115="",G1115=0),"",IFERROR(INDEX(Lists!$K$2:$K$12,MATCH(C1115,Lists!$I$2:$I$12,0)),"AUD"))</f>
        <v/>
      </c>
      <c r="AH1115" s="154">
        <f>IF(OR(G1115="",G1115=0),"",IF(G1115&lt;1,TEXT(G1115*100,"0")&amp;IFERROR(INDEX(Lists!$U$2:$U$12,MATCH(C1115,Lists!$I$2:$I$12,0)),"c"),IFERROR(INDEX(Lists!$L$2:$L$12,MATCH(C1115,Lists!$I$2:$I$12,0)),"$")&amp;IF(G1115=INT(G1115),TEXT(G1115,"0"),TEXT(G1115,"0.00")))&amp;" "&amp;AG1115)</f>
        <v/>
      </c>
      <c r="AI1115" s="154">
        <f>IF(X1115="","",X1115*IFERROR(INDEX(Lists!$M$2:$M$12,MATCH(C1115,Lists!$I$2:$I$12,0)),1)/Lists!$Q$2)</f>
        <v/>
      </c>
      <c r="AJ1115" s="154">
        <f>IF(Y1115="","",Y1115*IFERROR(INDEX(Lists!$M$2:$M$12,MATCH(C1115,Lists!$I$2:$I$12,0)),1)/Lists!$Q$2)</f>
        <v/>
      </c>
      <c r="AK1115" s="106" t="n"/>
      <c r="AL1115" s="106" t="n"/>
      <c r="AM1115" s="106" t="n"/>
      <c r="AN1115" s="106" t="n"/>
      <c r="AO1115" s="106" t="n"/>
    </row>
    <row r="1116" ht="18" customHeight="1" s="74">
      <c r="A1116" s="154">
        <f>IF(OR(F1116="",C1116="",D1116=""),"",IFERROR(INDEX(Lists!$J$2:$J$12,MATCH(C1116,Lists!$I$2:$I$12,0)),"XX")&amp;"-"&amp;D1116&amp;"-"&amp;TEXT(SUMPRODUCT(($C$2:C1116=C1116)*($D$2:D1116=D1116)),"0000"))</f>
        <v/>
      </c>
      <c r="B1116" s="155" t="n"/>
      <c r="C1116" s="155" t="n"/>
      <c r="D1116" s="155" t="n"/>
      <c r="E1116" s="155" t="n"/>
      <c r="F1116" s="155" t="n"/>
      <c r="G1116" s="155" t="n"/>
      <c r="H1116" s="155" t="n"/>
      <c r="I1116" s="155" t="n"/>
      <c r="J1116" s="155" t="n"/>
      <c r="K1116" s="155" t="n"/>
      <c r="L1116" s="155" t="n"/>
      <c r="M1116" s="155" t="n"/>
      <c r="N1116" s="155" t="n"/>
      <c r="O1116" s="155" t="n"/>
      <c r="P1116" s="155" t="n"/>
      <c r="Q1116" s="151" t="n"/>
      <c r="R1116" s="155" t="n"/>
      <c r="S1116" s="155" t="n"/>
      <c r="T1116" s="155" t="n"/>
      <c r="U1116" s="155" t="n"/>
      <c r="V1116" s="155" t="n"/>
      <c r="W1116" s="155" t="n"/>
      <c r="X1116" s="155" t="n"/>
      <c r="Y1116" s="155" t="n"/>
      <c r="Z1116" s="155" t="n"/>
      <c r="AA1116" s="155" t="n"/>
      <c r="AB1116" s="155" t="n"/>
      <c r="AC1116" s="155" t="n"/>
      <c r="AD1116" s="155" t="n"/>
      <c r="AE1116" s="155" t="n"/>
      <c r="AF1116" s="155" t="n"/>
      <c r="AG1116" s="154">
        <f>IF(OR(C1116="",G1116="",G1116=0),"",IFERROR(INDEX(Lists!$K$2:$K$12,MATCH(C1116,Lists!$I$2:$I$12,0)),"AUD"))</f>
        <v/>
      </c>
      <c r="AH1116" s="154">
        <f>IF(OR(G1116="",G1116=0),"",IF(G1116&lt;1,TEXT(G1116*100,"0")&amp;IFERROR(INDEX(Lists!$U$2:$U$12,MATCH(C1116,Lists!$I$2:$I$12,0)),"c"),IFERROR(INDEX(Lists!$L$2:$L$12,MATCH(C1116,Lists!$I$2:$I$12,0)),"$")&amp;IF(G1116=INT(G1116),TEXT(G1116,"0"),TEXT(G1116,"0.00")))&amp;" "&amp;AG1116)</f>
        <v/>
      </c>
      <c r="AI1116" s="154">
        <f>IF(X1116="","",X1116*IFERROR(INDEX(Lists!$M$2:$M$12,MATCH(C1116,Lists!$I$2:$I$12,0)),1)/Lists!$Q$2)</f>
        <v/>
      </c>
      <c r="AJ1116" s="154">
        <f>IF(Y1116="","",Y1116*IFERROR(INDEX(Lists!$M$2:$M$12,MATCH(C1116,Lists!$I$2:$I$12,0)),1)/Lists!$Q$2)</f>
        <v/>
      </c>
      <c r="AK1116" s="106" t="n"/>
      <c r="AL1116" s="106" t="n"/>
      <c r="AM1116" s="106" t="n"/>
      <c r="AN1116" s="106" t="n"/>
      <c r="AO1116" s="106" t="n"/>
    </row>
    <row r="1117" ht="18" customHeight="1" s="74">
      <c r="A1117" s="154">
        <f>IF(OR(F1117="",C1117="",D1117=""),"",IFERROR(INDEX(Lists!$J$2:$J$12,MATCH(C1117,Lists!$I$2:$I$12,0)),"XX")&amp;"-"&amp;D1117&amp;"-"&amp;TEXT(SUMPRODUCT(($C$2:C1117=C1117)*($D$2:D1117=D1117)),"0000"))</f>
        <v/>
      </c>
      <c r="B1117" s="155" t="n"/>
      <c r="C1117" s="155" t="n"/>
      <c r="D1117" s="155" t="n"/>
      <c r="E1117" s="155" t="n"/>
      <c r="F1117" s="155" t="n"/>
      <c r="G1117" s="155" t="n"/>
      <c r="H1117" s="155" t="n"/>
      <c r="I1117" s="155" t="n"/>
      <c r="J1117" s="155" t="n"/>
      <c r="K1117" s="155" t="n"/>
      <c r="L1117" s="155" t="n"/>
      <c r="M1117" s="155" t="n"/>
      <c r="N1117" s="155" t="n"/>
      <c r="O1117" s="155" t="n"/>
      <c r="P1117" s="155" t="n"/>
      <c r="Q1117" s="151" t="n"/>
      <c r="R1117" s="155" t="n"/>
      <c r="S1117" s="155" t="n"/>
      <c r="T1117" s="155" t="n"/>
      <c r="U1117" s="155" t="n"/>
      <c r="V1117" s="155" t="n"/>
      <c r="W1117" s="155" t="n"/>
      <c r="X1117" s="155" t="n"/>
      <c r="Y1117" s="155" t="n"/>
      <c r="Z1117" s="155" t="n"/>
      <c r="AA1117" s="155" t="n"/>
      <c r="AB1117" s="155" t="n"/>
      <c r="AC1117" s="155" t="n"/>
      <c r="AD1117" s="155" t="n"/>
      <c r="AE1117" s="155" t="n"/>
      <c r="AF1117" s="155" t="n"/>
      <c r="AG1117" s="154">
        <f>IF(OR(C1117="",G1117="",G1117=0),"",IFERROR(INDEX(Lists!$K$2:$K$12,MATCH(C1117,Lists!$I$2:$I$12,0)),"AUD"))</f>
        <v/>
      </c>
      <c r="AH1117" s="154">
        <f>IF(OR(G1117="",G1117=0),"",IF(G1117&lt;1,TEXT(G1117*100,"0")&amp;IFERROR(INDEX(Lists!$U$2:$U$12,MATCH(C1117,Lists!$I$2:$I$12,0)),"c"),IFERROR(INDEX(Lists!$L$2:$L$12,MATCH(C1117,Lists!$I$2:$I$12,0)),"$")&amp;IF(G1117=INT(G1117),TEXT(G1117,"0"),TEXT(G1117,"0.00")))&amp;" "&amp;AG1117)</f>
        <v/>
      </c>
      <c r="AI1117" s="154">
        <f>IF(X1117="","",X1117*IFERROR(INDEX(Lists!$M$2:$M$12,MATCH(C1117,Lists!$I$2:$I$12,0)),1)/Lists!$Q$2)</f>
        <v/>
      </c>
      <c r="AJ1117" s="154">
        <f>IF(Y1117="","",Y1117*IFERROR(INDEX(Lists!$M$2:$M$12,MATCH(C1117,Lists!$I$2:$I$12,0)),1)/Lists!$Q$2)</f>
        <v/>
      </c>
      <c r="AK1117" s="106" t="n"/>
      <c r="AL1117" s="106" t="n"/>
      <c r="AM1117" s="106" t="n"/>
      <c r="AN1117" s="106" t="n"/>
      <c r="AO1117" s="106" t="n"/>
    </row>
    <row r="1118" ht="18" customHeight="1" s="74">
      <c r="A1118" s="154">
        <f>IF(OR(F1118="",C1118="",D1118=""),"",IFERROR(INDEX(Lists!$J$2:$J$12,MATCH(C1118,Lists!$I$2:$I$12,0)),"XX")&amp;"-"&amp;D1118&amp;"-"&amp;TEXT(SUMPRODUCT(($C$2:C1118=C1118)*($D$2:D1118=D1118)),"0000"))</f>
        <v/>
      </c>
      <c r="B1118" s="155" t="n"/>
      <c r="C1118" s="155" t="n"/>
      <c r="D1118" s="155" t="n"/>
      <c r="E1118" s="155" t="n"/>
      <c r="F1118" s="155" t="n"/>
      <c r="G1118" s="155" t="n"/>
      <c r="H1118" s="155" t="n"/>
      <c r="I1118" s="155" t="n"/>
      <c r="J1118" s="155" t="n"/>
      <c r="K1118" s="155" t="n"/>
      <c r="L1118" s="155" t="n"/>
      <c r="M1118" s="155" t="n"/>
      <c r="N1118" s="155" t="n"/>
      <c r="O1118" s="155" t="n"/>
      <c r="P1118" s="155" t="n"/>
      <c r="Q1118" s="151" t="n"/>
      <c r="R1118" s="155" t="n"/>
      <c r="S1118" s="155" t="n"/>
      <c r="T1118" s="155" t="n"/>
      <c r="U1118" s="155" t="n"/>
      <c r="V1118" s="155" t="n"/>
      <c r="W1118" s="155" t="n"/>
      <c r="X1118" s="155" t="n"/>
      <c r="Y1118" s="155" t="n"/>
      <c r="Z1118" s="155" t="n"/>
      <c r="AA1118" s="155" t="n"/>
      <c r="AB1118" s="155" t="n"/>
      <c r="AC1118" s="155" t="n"/>
      <c r="AD1118" s="155" t="n"/>
      <c r="AE1118" s="155" t="n"/>
      <c r="AF1118" s="155" t="n"/>
      <c r="AG1118" s="154">
        <f>IF(OR(C1118="",G1118="",G1118=0),"",IFERROR(INDEX(Lists!$K$2:$K$12,MATCH(C1118,Lists!$I$2:$I$12,0)),"AUD"))</f>
        <v/>
      </c>
      <c r="AH1118" s="154">
        <f>IF(OR(G1118="",G1118=0),"",IF(G1118&lt;1,TEXT(G1118*100,"0")&amp;IFERROR(INDEX(Lists!$U$2:$U$12,MATCH(C1118,Lists!$I$2:$I$12,0)),"c"),IFERROR(INDEX(Lists!$L$2:$L$12,MATCH(C1118,Lists!$I$2:$I$12,0)),"$")&amp;IF(G1118=INT(G1118),TEXT(G1118,"0"),TEXT(G1118,"0.00")))&amp;" "&amp;AG1118)</f>
        <v/>
      </c>
      <c r="AI1118" s="154">
        <f>IF(X1118="","",X1118*IFERROR(INDEX(Lists!$M$2:$M$12,MATCH(C1118,Lists!$I$2:$I$12,0)),1)/Lists!$Q$2)</f>
        <v/>
      </c>
      <c r="AJ1118" s="154">
        <f>IF(Y1118="","",Y1118*IFERROR(INDEX(Lists!$M$2:$M$12,MATCH(C1118,Lists!$I$2:$I$12,0)),1)/Lists!$Q$2)</f>
        <v/>
      </c>
      <c r="AK1118" s="106" t="n"/>
      <c r="AL1118" s="106" t="n"/>
      <c r="AM1118" s="106" t="n"/>
      <c r="AN1118" s="106" t="n"/>
      <c r="AO1118" s="106" t="n"/>
    </row>
    <row r="1119" ht="18" customHeight="1" s="74">
      <c r="A1119" s="154">
        <f>IF(OR(F1119="",C1119="",D1119=""),"",IFERROR(INDEX(Lists!$J$2:$J$12,MATCH(C1119,Lists!$I$2:$I$12,0)),"XX")&amp;"-"&amp;D1119&amp;"-"&amp;TEXT(SUMPRODUCT(($C$2:C1119=C1119)*($D$2:D1119=D1119)),"0000"))</f>
        <v/>
      </c>
      <c r="B1119" s="155" t="n"/>
      <c r="C1119" s="155" t="n"/>
      <c r="D1119" s="155" t="n"/>
      <c r="E1119" s="155" t="n"/>
      <c r="F1119" s="155" t="n"/>
      <c r="G1119" s="155" t="n"/>
      <c r="H1119" s="155" t="n"/>
      <c r="I1119" s="155" t="n"/>
      <c r="J1119" s="155" t="n"/>
      <c r="K1119" s="155" t="n"/>
      <c r="L1119" s="155" t="n"/>
      <c r="M1119" s="155" t="n"/>
      <c r="N1119" s="155" t="n"/>
      <c r="O1119" s="155" t="n"/>
      <c r="P1119" s="155" t="n"/>
      <c r="Q1119" s="151" t="n"/>
      <c r="R1119" s="155" t="n"/>
      <c r="S1119" s="155" t="n"/>
      <c r="T1119" s="155" t="n"/>
      <c r="U1119" s="155" t="n"/>
      <c r="V1119" s="155" t="n"/>
      <c r="W1119" s="155" t="n"/>
      <c r="X1119" s="155" t="n"/>
      <c r="Y1119" s="155" t="n"/>
      <c r="Z1119" s="155" t="n"/>
      <c r="AA1119" s="155" t="n"/>
      <c r="AB1119" s="155" t="n"/>
      <c r="AC1119" s="155" t="n"/>
      <c r="AD1119" s="155" t="n"/>
      <c r="AE1119" s="155" t="n"/>
      <c r="AF1119" s="155" t="n"/>
      <c r="AG1119" s="154">
        <f>IF(OR(C1119="",G1119="",G1119=0),"",IFERROR(INDEX(Lists!$K$2:$K$12,MATCH(C1119,Lists!$I$2:$I$12,0)),"AUD"))</f>
        <v/>
      </c>
      <c r="AH1119" s="154">
        <f>IF(OR(G1119="",G1119=0),"",IF(G1119&lt;1,TEXT(G1119*100,"0")&amp;IFERROR(INDEX(Lists!$U$2:$U$12,MATCH(C1119,Lists!$I$2:$I$12,0)),"c"),IFERROR(INDEX(Lists!$L$2:$L$12,MATCH(C1119,Lists!$I$2:$I$12,0)),"$")&amp;IF(G1119=INT(G1119),TEXT(G1119,"0"),TEXT(G1119,"0.00")))&amp;" "&amp;AG1119)</f>
        <v/>
      </c>
      <c r="AI1119" s="154">
        <f>IF(X1119="","",X1119*IFERROR(INDEX(Lists!$M$2:$M$12,MATCH(C1119,Lists!$I$2:$I$12,0)),1)/Lists!$Q$2)</f>
        <v/>
      </c>
      <c r="AJ1119" s="154">
        <f>IF(Y1119="","",Y1119*IFERROR(INDEX(Lists!$M$2:$M$12,MATCH(C1119,Lists!$I$2:$I$12,0)),1)/Lists!$Q$2)</f>
        <v/>
      </c>
      <c r="AK1119" s="106" t="n"/>
      <c r="AL1119" s="106" t="n"/>
      <c r="AM1119" s="106" t="n"/>
      <c r="AN1119" s="106" t="n"/>
      <c r="AO1119" s="106" t="n"/>
    </row>
    <row r="1120" ht="18" customHeight="1" s="74">
      <c r="A1120" s="154">
        <f>IF(OR(F1120="",C1120="",D1120=""),"",IFERROR(INDEX(Lists!$J$2:$J$12,MATCH(C1120,Lists!$I$2:$I$12,0)),"XX")&amp;"-"&amp;D1120&amp;"-"&amp;TEXT(SUMPRODUCT(($C$2:C1120=C1120)*($D$2:D1120=D1120)),"0000"))</f>
        <v/>
      </c>
      <c r="B1120" s="155" t="n"/>
      <c r="C1120" s="155" t="n"/>
      <c r="D1120" s="155" t="n"/>
      <c r="E1120" s="155" t="n"/>
      <c r="F1120" s="155" t="n"/>
      <c r="G1120" s="155" t="n"/>
      <c r="H1120" s="155" t="n"/>
      <c r="I1120" s="155" t="n"/>
      <c r="J1120" s="155" t="n"/>
      <c r="K1120" s="155" t="n"/>
      <c r="L1120" s="155" t="n"/>
      <c r="M1120" s="155" t="n"/>
      <c r="N1120" s="155" t="n"/>
      <c r="O1120" s="155" t="n"/>
      <c r="P1120" s="155" t="n"/>
      <c r="Q1120" s="151" t="n"/>
      <c r="R1120" s="155" t="n"/>
      <c r="S1120" s="155" t="n"/>
      <c r="T1120" s="155" t="n"/>
      <c r="U1120" s="155" t="n"/>
      <c r="V1120" s="155" t="n"/>
      <c r="W1120" s="155" t="n"/>
      <c r="X1120" s="155" t="n"/>
      <c r="Y1120" s="155" t="n"/>
      <c r="Z1120" s="155" t="n"/>
      <c r="AA1120" s="155" t="n"/>
      <c r="AB1120" s="155" t="n"/>
      <c r="AC1120" s="155" t="n"/>
      <c r="AD1120" s="155" t="n"/>
      <c r="AE1120" s="155" t="n"/>
      <c r="AF1120" s="155" t="n"/>
      <c r="AG1120" s="154">
        <f>IF(OR(C1120="",G1120="",G1120=0),"",IFERROR(INDEX(Lists!$K$2:$K$12,MATCH(C1120,Lists!$I$2:$I$12,0)),"AUD"))</f>
        <v/>
      </c>
      <c r="AH1120" s="154">
        <f>IF(OR(G1120="",G1120=0),"",IF(G1120&lt;1,TEXT(G1120*100,"0")&amp;IFERROR(INDEX(Lists!$U$2:$U$12,MATCH(C1120,Lists!$I$2:$I$12,0)),"c"),IFERROR(INDEX(Lists!$L$2:$L$12,MATCH(C1120,Lists!$I$2:$I$12,0)),"$")&amp;IF(G1120=INT(G1120),TEXT(G1120,"0"),TEXT(G1120,"0.00")))&amp;" "&amp;AG1120)</f>
        <v/>
      </c>
      <c r="AI1120" s="154">
        <f>IF(X1120="","",X1120*IFERROR(INDEX(Lists!$M$2:$M$12,MATCH(C1120,Lists!$I$2:$I$12,0)),1)/Lists!$Q$2)</f>
        <v/>
      </c>
      <c r="AJ1120" s="154">
        <f>IF(Y1120="","",Y1120*IFERROR(INDEX(Lists!$M$2:$M$12,MATCH(C1120,Lists!$I$2:$I$12,0)),1)/Lists!$Q$2)</f>
        <v/>
      </c>
      <c r="AK1120" s="106" t="n"/>
      <c r="AL1120" s="106" t="n"/>
      <c r="AM1120" s="106" t="n"/>
      <c r="AN1120" s="106" t="n"/>
      <c r="AO1120" s="106" t="n"/>
    </row>
    <row r="1121" ht="18" customHeight="1" s="74">
      <c r="A1121" s="154">
        <f>IF(OR(F1121="",C1121="",D1121=""),"",IFERROR(INDEX(Lists!$J$2:$J$12,MATCH(C1121,Lists!$I$2:$I$12,0)),"XX")&amp;"-"&amp;D1121&amp;"-"&amp;TEXT(SUMPRODUCT(($C$2:C1121=C1121)*($D$2:D1121=D1121)),"0000"))</f>
        <v/>
      </c>
      <c r="B1121" s="155" t="n"/>
      <c r="C1121" s="155" t="n"/>
      <c r="D1121" s="155" t="n"/>
      <c r="E1121" s="155" t="n"/>
      <c r="F1121" s="155" t="n"/>
      <c r="G1121" s="155" t="n"/>
      <c r="H1121" s="155" t="n"/>
      <c r="I1121" s="155" t="n"/>
      <c r="J1121" s="155" t="n"/>
      <c r="K1121" s="155" t="n"/>
      <c r="L1121" s="155" t="n"/>
      <c r="M1121" s="155" t="n"/>
      <c r="N1121" s="155" t="n"/>
      <c r="O1121" s="155" t="n"/>
      <c r="P1121" s="155" t="n"/>
      <c r="Q1121" s="151" t="n"/>
      <c r="R1121" s="155" t="n"/>
      <c r="S1121" s="155" t="n"/>
      <c r="T1121" s="155" t="n"/>
      <c r="U1121" s="155" t="n"/>
      <c r="V1121" s="155" t="n"/>
      <c r="W1121" s="155" t="n"/>
      <c r="X1121" s="155" t="n"/>
      <c r="Y1121" s="155" t="n"/>
      <c r="Z1121" s="155" t="n"/>
      <c r="AA1121" s="155" t="n"/>
      <c r="AB1121" s="155" t="n"/>
      <c r="AC1121" s="155" t="n"/>
      <c r="AD1121" s="155" t="n"/>
      <c r="AE1121" s="155" t="n"/>
      <c r="AF1121" s="155" t="n"/>
      <c r="AG1121" s="154">
        <f>IF(OR(C1121="",G1121="",G1121=0),"",IFERROR(INDEX(Lists!$K$2:$K$12,MATCH(C1121,Lists!$I$2:$I$12,0)),"AUD"))</f>
        <v/>
      </c>
      <c r="AH1121" s="154">
        <f>IF(OR(G1121="",G1121=0),"",IF(G1121&lt;1,TEXT(G1121*100,"0")&amp;IFERROR(INDEX(Lists!$U$2:$U$12,MATCH(C1121,Lists!$I$2:$I$12,0)),"c"),IFERROR(INDEX(Lists!$L$2:$L$12,MATCH(C1121,Lists!$I$2:$I$12,0)),"$")&amp;IF(G1121=INT(G1121),TEXT(G1121,"0"),TEXT(G1121,"0.00")))&amp;" "&amp;AG1121)</f>
        <v/>
      </c>
      <c r="AI1121" s="154">
        <f>IF(X1121="","",X1121*IFERROR(INDEX(Lists!$M$2:$M$12,MATCH(C1121,Lists!$I$2:$I$12,0)),1)/Lists!$Q$2)</f>
        <v/>
      </c>
      <c r="AJ1121" s="154">
        <f>IF(Y1121="","",Y1121*IFERROR(INDEX(Lists!$M$2:$M$12,MATCH(C1121,Lists!$I$2:$I$12,0)),1)/Lists!$Q$2)</f>
        <v/>
      </c>
      <c r="AK1121" s="106" t="n"/>
      <c r="AL1121" s="106" t="n"/>
      <c r="AM1121" s="106" t="n"/>
      <c r="AN1121" s="106" t="n"/>
      <c r="AO1121" s="106" t="n"/>
    </row>
    <row r="1122" ht="18" customHeight="1" s="74">
      <c r="A1122" s="154">
        <f>IF(OR(F1122="",C1122="",D1122=""),"",IFERROR(INDEX(Lists!$J$2:$J$12,MATCH(C1122,Lists!$I$2:$I$12,0)),"XX")&amp;"-"&amp;D1122&amp;"-"&amp;TEXT(SUMPRODUCT(($C$2:C1122=C1122)*($D$2:D1122=D1122)),"0000"))</f>
        <v/>
      </c>
      <c r="B1122" s="155" t="n"/>
      <c r="C1122" s="155" t="n"/>
      <c r="D1122" s="155" t="n"/>
      <c r="E1122" s="155" t="n"/>
      <c r="F1122" s="155" t="n"/>
      <c r="G1122" s="155" t="n"/>
      <c r="H1122" s="155" t="n"/>
      <c r="I1122" s="155" t="n"/>
      <c r="J1122" s="155" t="n"/>
      <c r="K1122" s="155" t="n"/>
      <c r="L1122" s="155" t="n"/>
      <c r="M1122" s="155" t="n"/>
      <c r="N1122" s="155" t="n"/>
      <c r="O1122" s="155" t="n"/>
      <c r="P1122" s="155" t="n"/>
      <c r="Q1122" s="151" t="n"/>
      <c r="R1122" s="155" t="n"/>
      <c r="S1122" s="155" t="n"/>
      <c r="T1122" s="155" t="n"/>
      <c r="U1122" s="155" t="n"/>
      <c r="V1122" s="155" t="n"/>
      <c r="W1122" s="155" t="n"/>
      <c r="X1122" s="155" t="n"/>
      <c r="Y1122" s="155" t="n"/>
      <c r="Z1122" s="155" t="n"/>
      <c r="AA1122" s="155" t="n"/>
      <c r="AB1122" s="155" t="n"/>
      <c r="AC1122" s="155" t="n"/>
      <c r="AD1122" s="155" t="n"/>
      <c r="AE1122" s="155" t="n"/>
      <c r="AF1122" s="155" t="n"/>
      <c r="AG1122" s="154">
        <f>IF(OR(C1122="",G1122="",G1122=0),"",IFERROR(INDEX(Lists!$K$2:$K$12,MATCH(C1122,Lists!$I$2:$I$12,0)),"AUD"))</f>
        <v/>
      </c>
      <c r="AH1122" s="154">
        <f>IF(OR(G1122="",G1122=0),"",IF(G1122&lt;1,TEXT(G1122*100,"0")&amp;IFERROR(INDEX(Lists!$U$2:$U$12,MATCH(C1122,Lists!$I$2:$I$12,0)),"c"),IFERROR(INDEX(Lists!$L$2:$L$12,MATCH(C1122,Lists!$I$2:$I$12,0)),"$")&amp;IF(G1122=INT(G1122),TEXT(G1122,"0"),TEXT(G1122,"0.00")))&amp;" "&amp;AG1122)</f>
        <v/>
      </c>
      <c r="AI1122" s="154">
        <f>IF(X1122="","",X1122*IFERROR(INDEX(Lists!$M$2:$M$12,MATCH(C1122,Lists!$I$2:$I$12,0)),1)/Lists!$Q$2)</f>
        <v/>
      </c>
      <c r="AJ1122" s="154">
        <f>IF(Y1122="","",Y1122*IFERROR(INDEX(Lists!$M$2:$M$12,MATCH(C1122,Lists!$I$2:$I$12,0)),1)/Lists!$Q$2)</f>
        <v/>
      </c>
      <c r="AK1122" s="106" t="n"/>
      <c r="AL1122" s="106" t="n"/>
      <c r="AM1122" s="106" t="n"/>
      <c r="AN1122" s="106" t="n"/>
      <c r="AO1122" s="106" t="n"/>
    </row>
    <row r="1123" ht="18" customHeight="1" s="74">
      <c r="A1123" s="154">
        <f>IF(OR(F1123="",C1123="",D1123=""),"",IFERROR(INDEX(Lists!$J$2:$J$12,MATCH(C1123,Lists!$I$2:$I$12,0)),"XX")&amp;"-"&amp;D1123&amp;"-"&amp;TEXT(SUMPRODUCT(($C$2:C1123=C1123)*($D$2:D1123=D1123)),"0000"))</f>
        <v/>
      </c>
      <c r="B1123" s="155" t="n"/>
      <c r="C1123" s="155" t="n"/>
      <c r="D1123" s="155" t="n"/>
      <c r="E1123" s="155" t="n"/>
      <c r="F1123" s="155" t="n"/>
      <c r="G1123" s="155" t="n"/>
      <c r="H1123" s="155" t="n"/>
      <c r="I1123" s="155" t="n"/>
      <c r="J1123" s="155" t="n"/>
      <c r="K1123" s="155" t="n"/>
      <c r="L1123" s="155" t="n"/>
      <c r="M1123" s="155" t="n"/>
      <c r="N1123" s="155" t="n"/>
      <c r="O1123" s="155" t="n"/>
      <c r="P1123" s="155" t="n"/>
      <c r="Q1123" s="151" t="n"/>
      <c r="R1123" s="155" t="n"/>
      <c r="S1123" s="155" t="n"/>
      <c r="T1123" s="155" t="n"/>
      <c r="U1123" s="155" t="n"/>
      <c r="V1123" s="155" t="n"/>
      <c r="W1123" s="155" t="n"/>
      <c r="X1123" s="155" t="n"/>
      <c r="Y1123" s="155" t="n"/>
      <c r="Z1123" s="155" t="n"/>
      <c r="AA1123" s="155" t="n"/>
      <c r="AB1123" s="155" t="n"/>
      <c r="AC1123" s="155" t="n"/>
      <c r="AD1123" s="155" t="n"/>
      <c r="AE1123" s="155" t="n"/>
      <c r="AF1123" s="155" t="n"/>
      <c r="AG1123" s="154">
        <f>IF(OR(C1123="",G1123="",G1123=0),"",IFERROR(INDEX(Lists!$K$2:$K$12,MATCH(C1123,Lists!$I$2:$I$12,0)),"AUD"))</f>
        <v/>
      </c>
      <c r="AH1123" s="154">
        <f>IF(OR(G1123="",G1123=0),"",IF(G1123&lt;1,TEXT(G1123*100,"0")&amp;IFERROR(INDEX(Lists!$U$2:$U$12,MATCH(C1123,Lists!$I$2:$I$12,0)),"c"),IFERROR(INDEX(Lists!$L$2:$L$12,MATCH(C1123,Lists!$I$2:$I$12,0)),"$")&amp;IF(G1123=INT(G1123),TEXT(G1123,"0"),TEXT(G1123,"0.00")))&amp;" "&amp;AG1123)</f>
        <v/>
      </c>
      <c r="AI1123" s="154">
        <f>IF(X1123="","",X1123*IFERROR(INDEX(Lists!$M$2:$M$12,MATCH(C1123,Lists!$I$2:$I$12,0)),1)/Lists!$Q$2)</f>
        <v/>
      </c>
      <c r="AJ1123" s="154">
        <f>IF(Y1123="","",Y1123*IFERROR(INDEX(Lists!$M$2:$M$12,MATCH(C1123,Lists!$I$2:$I$12,0)),1)/Lists!$Q$2)</f>
        <v/>
      </c>
      <c r="AK1123" s="106" t="n"/>
      <c r="AL1123" s="106" t="n"/>
      <c r="AM1123" s="106" t="n"/>
      <c r="AN1123" s="106" t="n"/>
      <c r="AO1123" s="106" t="n"/>
    </row>
    <row r="1124" ht="18" customHeight="1" s="74">
      <c r="A1124" s="154">
        <f>IF(OR(F1124="",C1124="",D1124=""),"",IFERROR(INDEX(Lists!$J$2:$J$12,MATCH(C1124,Lists!$I$2:$I$12,0)),"XX")&amp;"-"&amp;D1124&amp;"-"&amp;TEXT(SUMPRODUCT(($C$2:C1124=C1124)*($D$2:D1124=D1124)),"0000"))</f>
        <v/>
      </c>
      <c r="B1124" s="155" t="n"/>
      <c r="C1124" s="155" t="n"/>
      <c r="D1124" s="155" t="n"/>
      <c r="E1124" s="155" t="n"/>
      <c r="F1124" s="155" t="n"/>
      <c r="G1124" s="155" t="n"/>
      <c r="H1124" s="155" t="n"/>
      <c r="I1124" s="155" t="n"/>
      <c r="J1124" s="155" t="n"/>
      <c r="K1124" s="155" t="n"/>
      <c r="L1124" s="155" t="n"/>
      <c r="M1124" s="155" t="n"/>
      <c r="N1124" s="155" t="n"/>
      <c r="O1124" s="155" t="n"/>
      <c r="P1124" s="155" t="n"/>
      <c r="Q1124" s="151" t="n"/>
      <c r="R1124" s="155" t="n"/>
      <c r="S1124" s="155" t="n"/>
      <c r="T1124" s="155" t="n"/>
      <c r="U1124" s="155" t="n"/>
      <c r="V1124" s="155" t="n"/>
      <c r="W1124" s="155" t="n"/>
      <c r="X1124" s="155" t="n"/>
      <c r="Y1124" s="155" t="n"/>
      <c r="Z1124" s="155" t="n"/>
      <c r="AA1124" s="155" t="n"/>
      <c r="AB1124" s="155" t="n"/>
      <c r="AC1124" s="155" t="n"/>
      <c r="AD1124" s="155" t="n"/>
      <c r="AE1124" s="155" t="n"/>
      <c r="AF1124" s="155" t="n"/>
      <c r="AG1124" s="154">
        <f>IF(OR(C1124="",G1124="",G1124=0),"",IFERROR(INDEX(Lists!$K$2:$K$12,MATCH(C1124,Lists!$I$2:$I$12,0)),"AUD"))</f>
        <v/>
      </c>
      <c r="AH1124" s="154">
        <f>IF(OR(G1124="",G1124=0),"",IF(G1124&lt;1,TEXT(G1124*100,"0")&amp;IFERROR(INDEX(Lists!$U$2:$U$12,MATCH(C1124,Lists!$I$2:$I$12,0)),"c"),IFERROR(INDEX(Lists!$L$2:$L$12,MATCH(C1124,Lists!$I$2:$I$12,0)),"$")&amp;IF(G1124=INT(G1124),TEXT(G1124,"0"),TEXT(G1124,"0.00")))&amp;" "&amp;AG1124)</f>
        <v/>
      </c>
      <c r="AI1124" s="154">
        <f>IF(X1124="","",X1124*IFERROR(INDEX(Lists!$M$2:$M$12,MATCH(C1124,Lists!$I$2:$I$12,0)),1)/Lists!$Q$2)</f>
        <v/>
      </c>
      <c r="AJ1124" s="154">
        <f>IF(Y1124="","",Y1124*IFERROR(INDEX(Lists!$M$2:$M$12,MATCH(C1124,Lists!$I$2:$I$12,0)),1)/Lists!$Q$2)</f>
        <v/>
      </c>
      <c r="AK1124" s="106" t="n"/>
      <c r="AL1124" s="106" t="n"/>
      <c r="AM1124" s="106" t="n"/>
      <c r="AN1124" s="106" t="n"/>
      <c r="AO1124" s="106" t="n"/>
    </row>
    <row r="1125" ht="18" customHeight="1" s="74">
      <c r="A1125" s="154">
        <f>IF(OR(F1125="",C1125="",D1125=""),"",IFERROR(INDEX(Lists!$J$2:$J$12,MATCH(C1125,Lists!$I$2:$I$12,0)),"XX")&amp;"-"&amp;D1125&amp;"-"&amp;TEXT(SUMPRODUCT(($C$2:C1125=C1125)*($D$2:D1125=D1125)),"0000"))</f>
        <v/>
      </c>
      <c r="B1125" s="155" t="n"/>
      <c r="C1125" s="155" t="n"/>
      <c r="D1125" s="155" t="n"/>
      <c r="E1125" s="155" t="n"/>
      <c r="F1125" s="155" t="n"/>
      <c r="G1125" s="155" t="n"/>
      <c r="H1125" s="155" t="n"/>
      <c r="I1125" s="155" t="n"/>
      <c r="J1125" s="155" t="n"/>
      <c r="K1125" s="155" t="n"/>
      <c r="L1125" s="155" t="n"/>
      <c r="M1125" s="155" t="n"/>
      <c r="N1125" s="155" t="n"/>
      <c r="O1125" s="155" t="n"/>
      <c r="P1125" s="155" t="n"/>
      <c r="Q1125" s="151" t="n"/>
      <c r="R1125" s="155" t="n"/>
      <c r="S1125" s="155" t="n"/>
      <c r="T1125" s="155" t="n"/>
      <c r="U1125" s="155" t="n"/>
      <c r="V1125" s="155" t="n"/>
      <c r="W1125" s="155" t="n"/>
      <c r="X1125" s="155" t="n"/>
      <c r="Y1125" s="155" t="n"/>
      <c r="Z1125" s="155" t="n"/>
      <c r="AA1125" s="155" t="n"/>
      <c r="AB1125" s="155" t="n"/>
      <c r="AC1125" s="155" t="n"/>
      <c r="AD1125" s="155" t="n"/>
      <c r="AE1125" s="155" t="n"/>
      <c r="AF1125" s="155" t="n"/>
      <c r="AG1125" s="154">
        <f>IF(OR(C1125="",G1125="",G1125=0),"",IFERROR(INDEX(Lists!$K$2:$K$12,MATCH(C1125,Lists!$I$2:$I$12,0)),"AUD"))</f>
        <v/>
      </c>
      <c r="AH1125" s="154">
        <f>IF(OR(G1125="",G1125=0),"",IF(G1125&lt;1,TEXT(G1125*100,"0")&amp;IFERROR(INDEX(Lists!$U$2:$U$12,MATCH(C1125,Lists!$I$2:$I$12,0)),"c"),IFERROR(INDEX(Lists!$L$2:$L$12,MATCH(C1125,Lists!$I$2:$I$12,0)),"$")&amp;IF(G1125=INT(G1125),TEXT(G1125,"0"),TEXT(G1125,"0.00")))&amp;" "&amp;AG1125)</f>
        <v/>
      </c>
      <c r="AI1125" s="154">
        <f>IF(X1125="","",X1125*IFERROR(INDEX(Lists!$M$2:$M$12,MATCH(C1125,Lists!$I$2:$I$12,0)),1)/Lists!$Q$2)</f>
        <v/>
      </c>
      <c r="AJ1125" s="154">
        <f>IF(Y1125="","",Y1125*IFERROR(INDEX(Lists!$M$2:$M$12,MATCH(C1125,Lists!$I$2:$I$12,0)),1)/Lists!$Q$2)</f>
        <v/>
      </c>
      <c r="AK1125" s="106" t="n"/>
      <c r="AL1125" s="106" t="n"/>
      <c r="AM1125" s="106" t="n"/>
      <c r="AN1125" s="106" t="n"/>
      <c r="AO1125" s="106" t="n"/>
    </row>
    <row r="1126" ht="18" customHeight="1" s="74">
      <c r="A1126" s="154">
        <f>IF(OR(F1126="",C1126="",D1126=""),"",IFERROR(INDEX(Lists!$J$2:$J$12,MATCH(C1126,Lists!$I$2:$I$12,0)),"XX")&amp;"-"&amp;D1126&amp;"-"&amp;TEXT(SUMPRODUCT(($C$2:C1126=C1126)*($D$2:D1126=D1126)),"0000"))</f>
        <v/>
      </c>
      <c r="B1126" s="155" t="n"/>
      <c r="C1126" s="155" t="n"/>
      <c r="D1126" s="155" t="n"/>
      <c r="E1126" s="155" t="n"/>
      <c r="F1126" s="155" t="n"/>
      <c r="G1126" s="155" t="n"/>
      <c r="H1126" s="155" t="n"/>
      <c r="I1126" s="155" t="n"/>
      <c r="J1126" s="155" t="n"/>
      <c r="K1126" s="155" t="n"/>
      <c r="L1126" s="155" t="n"/>
      <c r="M1126" s="155" t="n"/>
      <c r="N1126" s="155" t="n"/>
      <c r="O1126" s="155" t="n"/>
      <c r="P1126" s="155" t="n"/>
      <c r="Q1126" s="151" t="n"/>
      <c r="R1126" s="155" t="n"/>
      <c r="S1126" s="155" t="n"/>
      <c r="T1126" s="155" t="n"/>
      <c r="U1126" s="155" t="n"/>
      <c r="V1126" s="155" t="n"/>
      <c r="W1126" s="155" t="n"/>
      <c r="X1126" s="155" t="n"/>
      <c r="Y1126" s="155" t="n"/>
      <c r="Z1126" s="155" t="n"/>
      <c r="AA1126" s="155" t="n"/>
      <c r="AB1126" s="155" t="n"/>
      <c r="AC1126" s="155" t="n"/>
      <c r="AD1126" s="155" t="n"/>
      <c r="AE1126" s="155" t="n"/>
      <c r="AF1126" s="155" t="n"/>
      <c r="AG1126" s="154">
        <f>IF(OR(C1126="",G1126="",G1126=0),"",IFERROR(INDEX(Lists!$K$2:$K$12,MATCH(C1126,Lists!$I$2:$I$12,0)),"AUD"))</f>
        <v/>
      </c>
      <c r="AH1126" s="154">
        <f>IF(OR(G1126="",G1126=0),"",IF(G1126&lt;1,TEXT(G1126*100,"0")&amp;IFERROR(INDEX(Lists!$U$2:$U$12,MATCH(C1126,Lists!$I$2:$I$12,0)),"c"),IFERROR(INDEX(Lists!$L$2:$L$12,MATCH(C1126,Lists!$I$2:$I$12,0)),"$")&amp;IF(G1126=INT(G1126),TEXT(G1126,"0"),TEXT(G1126,"0.00")))&amp;" "&amp;AG1126)</f>
        <v/>
      </c>
      <c r="AI1126" s="154">
        <f>IF(X1126="","",X1126*IFERROR(INDEX(Lists!$M$2:$M$12,MATCH(C1126,Lists!$I$2:$I$12,0)),1)/Lists!$Q$2)</f>
        <v/>
      </c>
      <c r="AJ1126" s="154">
        <f>IF(Y1126="","",Y1126*IFERROR(INDEX(Lists!$M$2:$M$12,MATCH(C1126,Lists!$I$2:$I$12,0)),1)/Lists!$Q$2)</f>
        <v/>
      </c>
      <c r="AK1126" s="106" t="n"/>
      <c r="AL1126" s="106" t="n"/>
      <c r="AM1126" s="106" t="n"/>
      <c r="AN1126" s="106" t="n"/>
      <c r="AO1126" s="106" t="n"/>
    </row>
    <row r="1127" ht="18" customHeight="1" s="74">
      <c r="A1127" s="154">
        <f>IF(OR(F1127="",C1127="",D1127=""),"",IFERROR(INDEX(Lists!$J$2:$J$12,MATCH(C1127,Lists!$I$2:$I$12,0)),"XX")&amp;"-"&amp;D1127&amp;"-"&amp;TEXT(SUMPRODUCT(($C$2:C1127=C1127)*($D$2:D1127=D1127)),"0000"))</f>
        <v/>
      </c>
      <c r="B1127" s="155" t="n"/>
      <c r="C1127" s="155" t="n"/>
      <c r="D1127" s="155" t="n"/>
      <c r="E1127" s="155" t="n"/>
      <c r="F1127" s="155" t="n"/>
      <c r="G1127" s="155" t="n"/>
      <c r="H1127" s="155" t="n"/>
      <c r="I1127" s="155" t="n"/>
      <c r="J1127" s="155" t="n"/>
      <c r="K1127" s="155" t="n"/>
      <c r="L1127" s="155" t="n"/>
      <c r="M1127" s="155" t="n"/>
      <c r="N1127" s="155" t="n"/>
      <c r="O1127" s="155" t="n"/>
      <c r="P1127" s="155" t="n"/>
      <c r="Q1127" s="151" t="n"/>
      <c r="R1127" s="155" t="n"/>
      <c r="S1127" s="155" t="n"/>
      <c r="T1127" s="155" t="n"/>
      <c r="U1127" s="155" t="n"/>
      <c r="V1127" s="155" t="n"/>
      <c r="W1127" s="155" t="n"/>
      <c r="X1127" s="155" t="n"/>
      <c r="Y1127" s="155" t="n"/>
      <c r="Z1127" s="155" t="n"/>
      <c r="AA1127" s="155" t="n"/>
      <c r="AB1127" s="155" t="n"/>
      <c r="AC1127" s="155" t="n"/>
      <c r="AD1127" s="155" t="n"/>
      <c r="AE1127" s="155" t="n"/>
      <c r="AF1127" s="155" t="n"/>
      <c r="AG1127" s="154">
        <f>IF(OR(C1127="",G1127="",G1127=0),"",IFERROR(INDEX(Lists!$K$2:$K$12,MATCH(C1127,Lists!$I$2:$I$12,0)),"AUD"))</f>
        <v/>
      </c>
      <c r="AH1127" s="154">
        <f>IF(OR(G1127="",G1127=0),"",IF(G1127&lt;1,TEXT(G1127*100,"0")&amp;IFERROR(INDEX(Lists!$U$2:$U$12,MATCH(C1127,Lists!$I$2:$I$12,0)),"c"),IFERROR(INDEX(Lists!$L$2:$L$12,MATCH(C1127,Lists!$I$2:$I$12,0)),"$")&amp;IF(G1127=INT(G1127),TEXT(G1127,"0"),TEXT(G1127,"0.00")))&amp;" "&amp;AG1127)</f>
        <v/>
      </c>
      <c r="AI1127" s="154">
        <f>IF(X1127="","",X1127*IFERROR(INDEX(Lists!$M$2:$M$12,MATCH(C1127,Lists!$I$2:$I$12,0)),1)/Lists!$Q$2)</f>
        <v/>
      </c>
      <c r="AJ1127" s="154">
        <f>IF(Y1127="","",Y1127*IFERROR(INDEX(Lists!$M$2:$M$12,MATCH(C1127,Lists!$I$2:$I$12,0)),1)/Lists!$Q$2)</f>
        <v/>
      </c>
      <c r="AK1127" s="106" t="n"/>
      <c r="AL1127" s="106" t="n"/>
      <c r="AM1127" s="106" t="n"/>
      <c r="AN1127" s="106" t="n"/>
      <c r="AO1127" s="106" t="n"/>
    </row>
    <row r="1128" ht="18" customHeight="1" s="74">
      <c r="A1128" s="154">
        <f>IF(OR(F1128="",C1128="",D1128=""),"",IFERROR(INDEX(Lists!$J$2:$J$12,MATCH(C1128,Lists!$I$2:$I$12,0)),"XX")&amp;"-"&amp;D1128&amp;"-"&amp;TEXT(SUMPRODUCT(($C$2:C1128=C1128)*($D$2:D1128=D1128)),"0000"))</f>
        <v/>
      </c>
      <c r="B1128" s="155" t="n"/>
      <c r="C1128" s="155" t="n"/>
      <c r="D1128" s="155" t="n"/>
      <c r="E1128" s="155" t="n"/>
      <c r="F1128" s="155" t="n"/>
      <c r="G1128" s="155" t="n"/>
      <c r="H1128" s="155" t="n"/>
      <c r="I1128" s="155" t="n"/>
      <c r="J1128" s="155" t="n"/>
      <c r="K1128" s="155" t="n"/>
      <c r="L1128" s="155" t="n"/>
      <c r="M1128" s="155" t="n"/>
      <c r="N1128" s="155" t="n"/>
      <c r="O1128" s="155" t="n"/>
      <c r="P1128" s="155" t="n"/>
      <c r="Q1128" s="151" t="n"/>
      <c r="R1128" s="155" t="n"/>
      <c r="S1128" s="155" t="n"/>
      <c r="T1128" s="155" t="n"/>
      <c r="U1128" s="155" t="n"/>
      <c r="V1128" s="155" t="n"/>
      <c r="W1128" s="155" t="n"/>
      <c r="X1128" s="155" t="n"/>
      <c r="Y1128" s="155" t="n"/>
      <c r="Z1128" s="155" t="n"/>
      <c r="AA1128" s="155" t="n"/>
      <c r="AB1128" s="155" t="n"/>
      <c r="AC1128" s="155" t="n"/>
      <c r="AD1128" s="155" t="n"/>
      <c r="AE1128" s="155" t="n"/>
      <c r="AF1128" s="155" t="n"/>
      <c r="AG1128" s="154">
        <f>IF(OR(C1128="",G1128="",G1128=0),"",IFERROR(INDEX(Lists!$K$2:$K$12,MATCH(C1128,Lists!$I$2:$I$12,0)),"AUD"))</f>
        <v/>
      </c>
      <c r="AH1128" s="154">
        <f>IF(OR(G1128="",G1128=0),"",IF(G1128&lt;1,TEXT(G1128*100,"0")&amp;IFERROR(INDEX(Lists!$U$2:$U$12,MATCH(C1128,Lists!$I$2:$I$12,0)),"c"),IFERROR(INDEX(Lists!$L$2:$L$12,MATCH(C1128,Lists!$I$2:$I$12,0)),"$")&amp;IF(G1128=INT(G1128),TEXT(G1128,"0"),TEXT(G1128,"0.00")))&amp;" "&amp;AG1128)</f>
        <v/>
      </c>
      <c r="AI1128" s="154">
        <f>IF(X1128="","",X1128*IFERROR(INDEX(Lists!$M$2:$M$12,MATCH(C1128,Lists!$I$2:$I$12,0)),1)/Lists!$Q$2)</f>
        <v/>
      </c>
      <c r="AJ1128" s="154">
        <f>IF(Y1128="","",Y1128*IFERROR(INDEX(Lists!$M$2:$M$12,MATCH(C1128,Lists!$I$2:$I$12,0)),1)/Lists!$Q$2)</f>
        <v/>
      </c>
      <c r="AK1128" s="106" t="n"/>
      <c r="AL1128" s="106" t="n"/>
      <c r="AM1128" s="106" t="n"/>
      <c r="AN1128" s="106" t="n"/>
      <c r="AO1128" s="106" t="n"/>
    </row>
    <row r="1129" ht="18" customHeight="1" s="74">
      <c r="A1129" s="154">
        <f>IF(OR(F1129="",C1129="",D1129=""),"",IFERROR(INDEX(Lists!$J$2:$J$12,MATCH(C1129,Lists!$I$2:$I$12,0)),"XX")&amp;"-"&amp;D1129&amp;"-"&amp;TEXT(SUMPRODUCT(($C$2:C1129=C1129)*($D$2:D1129=D1129)),"0000"))</f>
        <v/>
      </c>
      <c r="B1129" s="155" t="n"/>
      <c r="C1129" s="155" t="n"/>
      <c r="D1129" s="155" t="n"/>
      <c r="E1129" s="155" t="n"/>
      <c r="F1129" s="155" t="n"/>
      <c r="G1129" s="155" t="n"/>
      <c r="H1129" s="155" t="n"/>
      <c r="I1129" s="155" t="n"/>
      <c r="J1129" s="155" t="n"/>
      <c r="K1129" s="155" t="n"/>
      <c r="L1129" s="155" t="n"/>
      <c r="M1129" s="155" t="n"/>
      <c r="N1129" s="155" t="n"/>
      <c r="O1129" s="155" t="n"/>
      <c r="P1129" s="155" t="n"/>
      <c r="Q1129" s="151" t="n"/>
      <c r="R1129" s="155" t="n"/>
      <c r="S1129" s="155" t="n"/>
      <c r="T1129" s="155" t="n"/>
      <c r="U1129" s="155" t="n"/>
      <c r="V1129" s="155" t="n"/>
      <c r="W1129" s="155" t="n"/>
      <c r="X1129" s="155" t="n"/>
      <c r="Y1129" s="155" t="n"/>
      <c r="Z1129" s="155" t="n"/>
      <c r="AA1129" s="155" t="n"/>
      <c r="AB1129" s="155" t="n"/>
      <c r="AC1129" s="155" t="n"/>
      <c r="AD1129" s="155" t="n"/>
      <c r="AE1129" s="155" t="n"/>
      <c r="AF1129" s="155" t="n"/>
      <c r="AG1129" s="154">
        <f>IF(OR(C1129="",G1129="",G1129=0),"",IFERROR(INDEX(Lists!$K$2:$K$12,MATCH(C1129,Lists!$I$2:$I$12,0)),"AUD"))</f>
        <v/>
      </c>
      <c r="AH1129" s="154">
        <f>IF(OR(G1129="",G1129=0),"",IF(G1129&lt;1,TEXT(G1129*100,"0")&amp;IFERROR(INDEX(Lists!$U$2:$U$12,MATCH(C1129,Lists!$I$2:$I$12,0)),"c"),IFERROR(INDEX(Lists!$L$2:$L$12,MATCH(C1129,Lists!$I$2:$I$12,0)),"$")&amp;IF(G1129=INT(G1129),TEXT(G1129,"0"),TEXT(G1129,"0.00")))&amp;" "&amp;AG1129)</f>
        <v/>
      </c>
      <c r="AI1129" s="154">
        <f>IF(X1129="","",X1129*IFERROR(INDEX(Lists!$M$2:$M$12,MATCH(C1129,Lists!$I$2:$I$12,0)),1)/Lists!$Q$2)</f>
        <v/>
      </c>
      <c r="AJ1129" s="154">
        <f>IF(Y1129="","",Y1129*IFERROR(INDEX(Lists!$M$2:$M$12,MATCH(C1129,Lists!$I$2:$I$12,0)),1)/Lists!$Q$2)</f>
        <v/>
      </c>
      <c r="AK1129" s="106" t="n"/>
      <c r="AL1129" s="106" t="n"/>
      <c r="AM1129" s="106" t="n"/>
      <c r="AN1129" s="106" t="n"/>
      <c r="AO1129" s="106" t="n"/>
    </row>
    <row r="1130" ht="18" customHeight="1" s="74">
      <c r="A1130" s="154">
        <f>IF(OR(F1130="",C1130="",D1130=""),"",IFERROR(INDEX(Lists!$J$2:$J$12,MATCH(C1130,Lists!$I$2:$I$12,0)),"XX")&amp;"-"&amp;D1130&amp;"-"&amp;TEXT(SUMPRODUCT(($C$2:C1130=C1130)*($D$2:D1130=D1130)),"0000"))</f>
        <v/>
      </c>
      <c r="B1130" s="155" t="n"/>
      <c r="C1130" s="155" t="n"/>
      <c r="D1130" s="155" t="n"/>
      <c r="E1130" s="155" t="n"/>
      <c r="F1130" s="155" t="n"/>
      <c r="G1130" s="155" t="n"/>
      <c r="H1130" s="155" t="n"/>
      <c r="I1130" s="155" t="n"/>
      <c r="J1130" s="155" t="n"/>
      <c r="K1130" s="155" t="n"/>
      <c r="L1130" s="155" t="n"/>
      <c r="M1130" s="155" t="n"/>
      <c r="N1130" s="155" t="n"/>
      <c r="O1130" s="155" t="n"/>
      <c r="P1130" s="155" t="n"/>
      <c r="Q1130" s="151" t="n"/>
      <c r="R1130" s="155" t="n"/>
      <c r="S1130" s="155" t="n"/>
      <c r="T1130" s="155" t="n"/>
      <c r="U1130" s="155" t="n"/>
      <c r="V1130" s="155" t="n"/>
      <c r="W1130" s="155" t="n"/>
      <c r="X1130" s="155" t="n"/>
      <c r="Y1130" s="155" t="n"/>
      <c r="Z1130" s="155" t="n"/>
      <c r="AA1130" s="155" t="n"/>
      <c r="AB1130" s="155" t="n"/>
      <c r="AC1130" s="155" t="n"/>
      <c r="AD1130" s="155" t="n"/>
      <c r="AE1130" s="155" t="n"/>
      <c r="AF1130" s="155" t="n"/>
      <c r="AG1130" s="154">
        <f>IF(OR(C1130="",G1130="",G1130=0),"",IFERROR(INDEX(Lists!$K$2:$K$12,MATCH(C1130,Lists!$I$2:$I$12,0)),"AUD"))</f>
        <v/>
      </c>
      <c r="AH1130" s="154">
        <f>IF(OR(G1130="",G1130=0),"",IF(G1130&lt;1,TEXT(G1130*100,"0")&amp;IFERROR(INDEX(Lists!$U$2:$U$12,MATCH(C1130,Lists!$I$2:$I$12,0)),"c"),IFERROR(INDEX(Lists!$L$2:$L$12,MATCH(C1130,Lists!$I$2:$I$12,0)),"$")&amp;IF(G1130=INT(G1130),TEXT(G1130,"0"),TEXT(G1130,"0.00")))&amp;" "&amp;AG1130)</f>
        <v/>
      </c>
      <c r="AI1130" s="154">
        <f>IF(X1130="","",X1130*IFERROR(INDEX(Lists!$M$2:$M$12,MATCH(C1130,Lists!$I$2:$I$12,0)),1)/Lists!$Q$2)</f>
        <v/>
      </c>
      <c r="AJ1130" s="154">
        <f>IF(Y1130="","",Y1130*IFERROR(INDEX(Lists!$M$2:$M$12,MATCH(C1130,Lists!$I$2:$I$12,0)),1)/Lists!$Q$2)</f>
        <v/>
      </c>
      <c r="AK1130" s="106" t="n"/>
      <c r="AL1130" s="106" t="n"/>
      <c r="AM1130" s="106" t="n"/>
      <c r="AN1130" s="106" t="n"/>
      <c r="AO1130" s="106" t="n"/>
    </row>
    <row r="1131" ht="18" customHeight="1" s="74">
      <c r="A1131" s="154">
        <f>IF(OR(F1131="",C1131="",D1131=""),"",IFERROR(INDEX(Lists!$J$2:$J$12,MATCH(C1131,Lists!$I$2:$I$12,0)),"XX")&amp;"-"&amp;D1131&amp;"-"&amp;TEXT(SUMPRODUCT(($C$2:C1131=C1131)*($D$2:D1131=D1131)),"0000"))</f>
        <v/>
      </c>
      <c r="B1131" s="155" t="n"/>
      <c r="C1131" s="155" t="n"/>
      <c r="D1131" s="155" t="n"/>
      <c r="E1131" s="155" t="n"/>
      <c r="F1131" s="155" t="n"/>
      <c r="G1131" s="155" t="n"/>
      <c r="H1131" s="155" t="n"/>
      <c r="I1131" s="155" t="n"/>
      <c r="J1131" s="155" t="n"/>
      <c r="K1131" s="155" t="n"/>
      <c r="L1131" s="155" t="n"/>
      <c r="M1131" s="155" t="n"/>
      <c r="N1131" s="155" t="n"/>
      <c r="O1131" s="155" t="n"/>
      <c r="P1131" s="155" t="n"/>
      <c r="Q1131" s="151" t="n"/>
      <c r="R1131" s="155" t="n"/>
      <c r="S1131" s="155" t="n"/>
      <c r="T1131" s="155" t="n"/>
      <c r="U1131" s="155" t="n"/>
      <c r="V1131" s="155" t="n"/>
      <c r="W1131" s="155" t="n"/>
      <c r="X1131" s="155" t="n"/>
      <c r="Y1131" s="155" t="n"/>
      <c r="Z1131" s="155" t="n"/>
      <c r="AA1131" s="155" t="n"/>
      <c r="AB1131" s="155" t="n"/>
      <c r="AC1131" s="155" t="n"/>
      <c r="AD1131" s="155" t="n"/>
      <c r="AE1131" s="155" t="n"/>
      <c r="AF1131" s="155" t="n"/>
      <c r="AG1131" s="154">
        <f>IF(OR(C1131="",G1131="",G1131=0),"",IFERROR(INDEX(Lists!$K$2:$K$12,MATCH(C1131,Lists!$I$2:$I$12,0)),"AUD"))</f>
        <v/>
      </c>
      <c r="AH1131" s="154">
        <f>IF(OR(G1131="",G1131=0),"",IF(G1131&lt;1,TEXT(G1131*100,"0")&amp;IFERROR(INDEX(Lists!$U$2:$U$12,MATCH(C1131,Lists!$I$2:$I$12,0)),"c"),IFERROR(INDEX(Lists!$L$2:$L$12,MATCH(C1131,Lists!$I$2:$I$12,0)),"$")&amp;IF(G1131=INT(G1131),TEXT(G1131,"0"),TEXT(G1131,"0.00")))&amp;" "&amp;AG1131)</f>
        <v/>
      </c>
      <c r="AI1131" s="154">
        <f>IF(X1131="","",X1131*IFERROR(INDEX(Lists!$M$2:$M$12,MATCH(C1131,Lists!$I$2:$I$12,0)),1)/Lists!$Q$2)</f>
        <v/>
      </c>
      <c r="AJ1131" s="154">
        <f>IF(Y1131="","",Y1131*IFERROR(INDEX(Lists!$M$2:$M$12,MATCH(C1131,Lists!$I$2:$I$12,0)),1)/Lists!$Q$2)</f>
        <v/>
      </c>
      <c r="AK1131" s="106" t="n"/>
      <c r="AL1131" s="106" t="n"/>
      <c r="AM1131" s="106" t="n"/>
      <c r="AN1131" s="106" t="n"/>
      <c r="AO1131" s="106" t="n"/>
    </row>
    <row r="1132" ht="18" customHeight="1" s="74">
      <c r="A1132" s="154">
        <f>IF(OR(F1132="",C1132="",D1132=""),"",IFERROR(INDEX(Lists!$J$2:$J$12,MATCH(C1132,Lists!$I$2:$I$12,0)),"XX")&amp;"-"&amp;D1132&amp;"-"&amp;TEXT(SUMPRODUCT(($C$2:C1132=C1132)*($D$2:D1132=D1132)),"0000"))</f>
        <v/>
      </c>
      <c r="B1132" s="155" t="n"/>
      <c r="C1132" s="155" t="n"/>
      <c r="D1132" s="155" t="n"/>
      <c r="E1132" s="155" t="n"/>
      <c r="F1132" s="155" t="n"/>
      <c r="G1132" s="155" t="n"/>
      <c r="H1132" s="155" t="n"/>
      <c r="I1132" s="155" t="n"/>
      <c r="J1132" s="155" t="n"/>
      <c r="K1132" s="155" t="n"/>
      <c r="L1132" s="155" t="n"/>
      <c r="M1132" s="155" t="n"/>
      <c r="N1132" s="155" t="n"/>
      <c r="O1132" s="155" t="n"/>
      <c r="P1132" s="155" t="n"/>
      <c r="Q1132" s="151" t="n"/>
      <c r="R1132" s="155" t="n"/>
      <c r="S1132" s="155" t="n"/>
      <c r="T1132" s="155" t="n"/>
      <c r="U1132" s="155" t="n"/>
      <c r="V1132" s="155" t="n"/>
      <c r="W1132" s="155" t="n"/>
      <c r="X1132" s="155" t="n"/>
      <c r="Y1132" s="155" t="n"/>
      <c r="Z1132" s="155" t="n"/>
      <c r="AA1132" s="155" t="n"/>
      <c r="AB1132" s="155" t="n"/>
      <c r="AC1132" s="155" t="n"/>
      <c r="AD1132" s="155" t="n"/>
      <c r="AE1132" s="155" t="n"/>
      <c r="AF1132" s="155" t="n"/>
      <c r="AG1132" s="154">
        <f>IF(OR(C1132="",G1132="",G1132=0),"",IFERROR(INDEX(Lists!$K$2:$K$12,MATCH(C1132,Lists!$I$2:$I$12,0)),"AUD"))</f>
        <v/>
      </c>
      <c r="AH1132" s="154">
        <f>IF(OR(G1132="",G1132=0),"",IF(G1132&lt;1,TEXT(G1132*100,"0")&amp;IFERROR(INDEX(Lists!$U$2:$U$12,MATCH(C1132,Lists!$I$2:$I$12,0)),"c"),IFERROR(INDEX(Lists!$L$2:$L$12,MATCH(C1132,Lists!$I$2:$I$12,0)),"$")&amp;IF(G1132=INT(G1132),TEXT(G1132,"0"),TEXT(G1132,"0.00")))&amp;" "&amp;AG1132)</f>
        <v/>
      </c>
      <c r="AI1132" s="154">
        <f>IF(X1132="","",X1132*IFERROR(INDEX(Lists!$M$2:$M$12,MATCH(C1132,Lists!$I$2:$I$12,0)),1)/Lists!$Q$2)</f>
        <v/>
      </c>
      <c r="AJ1132" s="154">
        <f>IF(Y1132="","",Y1132*IFERROR(INDEX(Lists!$M$2:$M$12,MATCH(C1132,Lists!$I$2:$I$12,0)),1)/Lists!$Q$2)</f>
        <v/>
      </c>
      <c r="AK1132" s="106" t="n"/>
      <c r="AL1132" s="106" t="n"/>
      <c r="AM1132" s="106" t="n"/>
      <c r="AN1132" s="106" t="n"/>
      <c r="AO1132" s="106" t="n"/>
    </row>
    <row r="1133" ht="18" customHeight="1" s="74">
      <c r="A1133" s="154">
        <f>IF(OR(F1133="",C1133="",D1133=""),"",IFERROR(INDEX(Lists!$J$2:$J$12,MATCH(C1133,Lists!$I$2:$I$12,0)),"XX")&amp;"-"&amp;D1133&amp;"-"&amp;TEXT(SUMPRODUCT(($C$2:C1133=C1133)*($D$2:D1133=D1133)),"0000"))</f>
        <v/>
      </c>
      <c r="B1133" s="155" t="n"/>
      <c r="C1133" s="155" t="n"/>
      <c r="D1133" s="155" t="n"/>
      <c r="E1133" s="155" t="n"/>
      <c r="F1133" s="155" t="n"/>
      <c r="G1133" s="155" t="n"/>
      <c r="H1133" s="155" t="n"/>
      <c r="I1133" s="155" t="n"/>
      <c r="J1133" s="155" t="n"/>
      <c r="K1133" s="155" t="n"/>
      <c r="L1133" s="155" t="n"/>
      <c r="M1133" s="155" t="n"/>
      <c r="N1133" s="155" t="n"/>
      <c r="O1133" s="155" t="n"/>
      <c r="P1133" s="155" t="n"/>
      <c r="Q1133" s="151" t="n"/>
      <c r="R1133" s="155" t="n"/>
      <c r="S1133" s="155" t="n"/>
      <c r="T1133" s="155" t="n"/>
      <c r="U1133" s="155" t="n"/>
      <c r="V1133" s="155" t="n"/>
      <c r="W1133" s="155" t="n"/>
      <c r="X1133" s="155" t="n"/>
      <c r="Y1133" s="155" t="n"/>
      <c r="Z1133" s="155" t="n"/>
      <c r="AA1133" s="155" t="n"/>
      <c r="AB1133" s="155" t="n"/>
      <c r="AC1133" s="155" t="n"/>
      <c r="AD1133" s="155" t="n"/>
      <c r="AE1133" s="155" t="n"/>
      <c r="AF1133" s="155" t="n"/>
      <c r="AG1133" s="154">
        <f>IF(OR(C1133="",G1133="",G1133=0),"",IFERROR(INDEX(Lists!$K$2:$K$12,MATCH(C1133,Lists!$I$2:$I$12,0)),"AUD"))</f>
        <v/>
      </c>
      <c r="AH1133" s="154">
        <f>IF(OR(G1133="",G1133=0),"",IF(G1133&lt;1,TEXT(G1133*100,"0")&amp;IFERROR(INDEX(Lists!$U$2:$U$12,MATCH(C1133,Lists!$I$2:$I$12,0)),"c"),IFERROR(INDEX(Lists!$L$2:$L$12,MATCH(C1133,Lists!$I$2:$I$12,0)),"$")&amp;IF(G1133=INT(G1133),TEXT(G1133,"0"),TEXT(G1133,"0.00")))&amp;" "&amp;AG1133)</f>
        <v/>
      </c>
      <c r="AI1133" s="154">
        <f>IF(X1133="","",X1133*IFERROR(INDEX(Lists!$M$2:$M$12,MATCH(C1133,Lists!$I$2:$I$12,0)),1)/Lists!$Q$2)</f>
        <v/>
      </c>
      <c r="AJ1133" s="154">
        <f>IF(Y1133="","",Y1133*IFERROR(INDEX(Lists!$M$2:$M$12,MATCH(C1133,Lists!$I$2:$I$12,0)),1)/Lists!$Q$2)</f>
        <v/>
      </c>
      <c r="AK1133" s="106" t="n"/>
      <c r="AL1133" s="106" t="n"/>
      <c r="AM1133" s="106" t="n"/>
      <c r="AN1133" s="106" t="n"/>
      <c r="AO1133" s="106" t="n"/>
    </row>
    <row r="1134" ht="18" customHeight="1" s="74">
      <c r="A1134" s="154">
        <f>IF(OR(F1134="",C1134="",D1134=""),"",IFERROR(INDEX(Lists!$J$2:$J$12,MATCH(C1134,Lists!$I$2:$I$12,0)),"XX")&amp;"-"&amp;D1134&amp;"-"&amp;TEXT(SUMPRODUCT(($C$2:C1134=C1134)*($D$2:D1134=D1134)),"0000"))</f>
        <v/>
      </c>
      <c r="B1134" s="155" t="n"/>
      <c r="C1134" s="155" t="n"/>
      <c r="D1134" s="155" t="n"/>
      <c r="E1134" s="155" t="n"/>
      <c r="F1134" s="155" t="n"/>
      <c r="G1134" s="155" t="n"/>
      <c r="H1134" s="155" t="n"/>
      <c r="I1134" s="155" t="n"/>
      <c r="J1134" s="155" t="n"/>
      <c r="K1134" s="155" t="n"/>
      <c r="L1134" s="155" t="n"/>
      <c r="M1134" s="155" t="n"/>
      <c r="N1134" s="155" t="n"/>
      <c r="O1134" s="155" t="n"/>
      <c r="P1134" s="155" t="n"/>
      <c r="Q1134" s="151" t="n"/>
      <c r="R1134" s="155" t="n"/>
      <c r="S1134" s="155" t="n"/>
      <c r="T1134" s="155" t="n"/>
      <c r="U1134" s="155" t="n"/>
      <c r="V1134" s="155" t="n"/>
      <c r="W1134" s="155" t="n"/>
      <c r="X1134" s="155" t="n"/>
      <c r="Y1134" s="155" t="n"/>
      <c r="Z1134" s="155" t="n"/>
      <c r="AA1134" s="155" t="n"/>
      <c r="AB1134" s="155" t="n"/>
      <c r="AC1134" s="155" t="n"/>
      <c r="AD1134" s="155" t="n"/>
      <c r="AE1134" s="155" t="n"/>
      <c r="AF1134" s="155" t="n"/>
      <c r="AG1134" s="154">
        <f>IF(OR(C1134="",G1134="",G1134=0),"",IFERROR(INDEX(Lists!$K$2:$K$12,MATCH(C1134,Lists!$I$2:$I$12,0)),"AUD"))</f>
        <v/>
      </c>
      <c r="AH1134" s="154">
        <f>IF(OR(G1134="",G1134=0),"",IF(G1134&lt;1,TEXT(G1134*100,"0")&amp;IFERROR(INDEX(Lists!$U$2:$U$12,MATCH(C1134,Lists!$I$2:$I$12,0)),"c"),IFERROR(INDEX(Lists!$L$2:$L$12,MATCH(C1134,Lists!$I$2:$I$12,0)),"$")&amp;IF(G1134=INT(G1134),TEXT(G1134,"0"),TEXT(G1134,"0.00")))&amp;" "&amp;AG1134)</f>
        <v/>
      </c>
      <c r="AI1134" s="154">
        <f>IF(X1134="","",X1134*IFERROR(INDEX(Lists!$M$2:$M$12,MATCH(C1134,Lists!$I$2:$I$12,0)),1)/Lists!$Q$2)</f>
        <v/>
      </c>
      <c r="AJ1134" s="154">
        <f>IF(Y1134="","",Y1134*IFERROR(INDEX(Lists!$M$2:$M$12,MATCH(C1134,Lists!$I$2:$I$12,0)),1)/Lists!$Q$2)</f>
        <v/>
      </c>
      <c r="AK1134" s="106" t="n"/>
      <c r="AL1134" s="106" t="n"/>
      <c r="AM1134" s="106" t="n"/>
      <c r="AN1134" s="106" t="n"/>
      <c r="AO1134" s="106" t="n"/>
    </row>
    <row r="1135" ht="18" customHeight="1" s="74">
      <c r="A1135" s="154">
        <f>IF(OR(F1135="",C1135="",D1135=""),"",IFERROR(INDEX(Lists!$J$2:$J$12,MATCH(C1135,Lists!$I$2:$I$12,0)),"XX")&amp;"-"&amp;D1135&amp;"-"&amp;TEXT(SUMPRODUCT(($C$2:C1135=C1135)*($D$2:D1135=D1135)),"0000"))</f>
        <v/>
      </c>
      <c r="B1135" s="155" t="n"/>
      <c r="C1135" s="155" t="n"/>
      <c r="D1135" s="155" t="n"/>
      <c r="E1135" s="155" t="n"/>
      <c r="F1135" s="155" t="n"/>
      <c r="G1135" s="155" t="n"/>
      <c r="H1135" s="155" t="n"/>
      <c r="I1135" s="155" t="n"/>
      <c r="J1135" s="155" t="n"/>
      <c r="K1135" s="155" t="n"/>
      <c r="L1135" s="155" t="n"/>
      <c r="M1135" s="155" t="n"/>
      <c r="N1135" s="155" t="n"/>
      <c r="O1135" s="155" t="n"/>
      <c r="P1135" s="155" t="n"/>
      <c r="Q1135" s="151" t="n"/>
      <c r="R1135" s="155" t="n"/>
      <c r="S1135" s="155" t="n"/>
      <c r="T1135" s="155" t="n"/>
      <c r="U1135" s="155" t="n"/>
      <c r="V1135" s="155" t="n"/>
      <c r="W1135" s="155" t="n"/>
      <c r="X1135" s="155" t="n"/>
      <c r="Y1135" s="155" t="n"/>
      <c r="Z1135" s="155" t="n"/>
      <c r="AA1135" s="155" t="n"/>
      <c r="AB1135" s="155" t="n"/>
      <c r="AC1135" s="155" t="n"/>
      <c r="AD1135" s="155" t="n"/>
      <c r="AE1135" s="155" t="n"/>
      <c r="AF1135" s="155" t="n"/>
      <c r="AG1135" s="154">
        <f>IF(OR(C1135="",G1135="",G1135=0),"",IFERROR(INDEX(Lists!$K$2:$K$12,MATCH(C1135,Lists!$I$2:$I$12,0)),"AUD"))</f>
        <v/>
      </c>
      <c r="AH1135" s="154">
        <f>IF(OR(G1135="",G1135=0),"",IF(G1135&lt;1,TEXT(G1135*100,"0")&amp;IFERROR(INDEX(Lists!$U$2:$U$12,MATCH(C1135,Lists!$I$2:$I$12,0)),"c"),IFERROR(INDEX(Lists!$L$2:$L$12,MATCH(C1135,Lists!$I$2:$I$12,0)),"$")&amp;IF(G1135=INT(G1135),TEXT(G1135,"0"),TEXT(G1135,"0.00")))&amp;" "&amp;AG1135)</f>
        <v/>
      </c>
      <c r="AI1135" s="154">
        <f>IF(X1135="","",X1135*IFERROR(INDEX(Lists!$M$2:$M$12,MATCH(C1135,Lists!$I$2:$I$12,0)),1)/Lists!$Q$2)</f>
        <v/>
      </c>
      <c r="AJ1135" s="154">
        <f>IF(Y1135="","",Y1135*IFERROR(INDEX(Lists!$M$2:$M$12,MATCH(C1135,Lists!$I$2:$I$12,0)),1)/Lists!$Q$2)</f>
        <v/>
      </c>
      <c r="AK1135" s="106" t="n"/>
      <c r="AL1135" s="106" t="n"/>
      <c r="AM1135" s="106" t="n"/>
      <c r="AN1135" s="106" t="n"/>
      <c r="AO1135" s="106" t="n"/>
    </row>
    <row r="1136" ht="18" customHeight="1" s="74">
      <c r="A1136" s="154">
        <f>IF(OR(F1136="",C1136="",D1136=""),"",IFERROR(INDEX(Lists!$J$2:$J$12,MATCH(C1136,Lists!$I$2:$I$12,0)),"XX")&amp;"-"&amp;D1136&amp;"-"&amp;TEXT(SUMPRODUCT(($C$2:C1136=C1136)*($D$2:D1136=D1136)),"0000"))</f>
        <v/>
      </c>
      <c r="B1136" s="155" t="n"/>
      <c r="C1136" s="155" t="n"/>
      <c r="D1136" s="155" t="n"/>
      <c r="E1136" s="155" t="n"/>
      <c r="F1136" s="155" t="n"/>
      <c r="G1136" s="155" t="n"/>
      <c r="H1136" s="155" t="n"/>
      <c r="I1136" s="155" t="n"/>
      <c r="J1136" s="155" t="n"/>
      <c r="K1136" s="155" t="n"/>
      <c r="L1136" s="155" t="n"/>
      <c r="M1136" s="155" t="n"/>
      <c r="N1136" s="155" t="n"/>
      <c r="O1136" s="155" t="n"/>
      <c r="P1136" s="155" t="n"/>
      <c r="Q1136" s="151" t="n"/>
      <c r="R1136" s="155" t="n"/>
      <c r="S1136" s="155" t="n"/>
      <c r="T1136" s="155" t="n"/>
      <c r="U1136" s="155" t="n"/>
      <c r="V1136" s="155" t="n"/>
      <c r="W1136" s="155" t="n"/>
      <c r="X1136" s="155" t="n"/>
      <c r="Y1136" s="155" t="n"/>
      <c r="Z1136" s="155" t="n"/>
      <c r="AA1136" s="155" t="n"/>
      <c r="AB1136" s="155" t="n"/>
      <c r="AC1136" s="155" t="n"/>
      <c r="AD1136" s="155" t="n"/>
      <c r="AE1136" s="155" t="n"/>
      <c r="AF1136" s="155" t="n"/>
      <c r="AG1136" s="154">
        <f>IF(OR(C1136="",G1136="",G1136=0),"",IFERROR(INDEX(Lists!$K$2:$K$12,MATCH(C1136,Lists!$I$2:$I$12,0)),"AUD"))</f>
        <v/>
      </c>
      <c r="AH1136" s="154">
        <f>IF(OR(G1136="",G1136=0),"",IF(G1136&lt;1,TEXT(G1136*100,"0")&amp;IFERROR(INDEX(Lists!$U$2:$U$12,MATCH(C1136,Lists!$I$2:$I$12,0)),"c"),IFERROR(INDEX(Lists!$L$2:$L$12,MATCH(C1136,Lists!$I$2:$I$12,0)),"$")&amp;IF(G1136=INT(G1136),TEXT(G1136,"0"),TEXT(G1136,"0.00")))&amp;" "&amp;AG1136)</f>
        <v/>
      </c>
      <c r="AI1136" s="154">
        <f>IF(X1136="","",X1136*IFERROR(INDEX(Lists!$M$2:$M$12,MATCH(C1136,Lists!$I$2:$I$12,0)),1)/Lists!$Q$2)</f>
        <v/>
      </c>
      <c r="AJ1136" s="154">
        <f>IF(Y1136="","",Y1136*IFERROR(INDEX(Lists!$M$2:$M$12,MATCH(C1136,Lists!$I$2:$I$12,0)),1)/Lists!$Q$2)</f>
        <v/>
      </c>
      <c r="AK1136" s="106" t="n"/>
      <c r="AL1136" s="106" t="n"/>
      <c r="AM1136" s="106" t="n"/>
      <c r="AN1136" s="106" t="n"/>
      <c r="AO1136" s="106" t="n"/>
    </row>
    <row r="1137" ht="18" customHeight="1" s="74">
      <c r="A1137" s="154">
        <f>IF(OR(F1137="",C1137="",D1137=""),"",IFERROR(INDEX(Lists!$J$2:$J$12,MATCH(C1137,Lists!$I$2:$I$12,0)),"XX")&amp;"-"&amp;D1137&amp;"-"&amp;TEXT(SUMPRODUCT(($C$2:C1137=C1137)*($D$2:D1137=D1137)),"0000"))</f>
        <v/>
      </c>
      <c r="B1137" s="155" t="n"/>
      <c r="C1137" s="155" t="n"/>
      <c r="D1137" s="155" t="n"/>
      <c r="E1137" s="155" t="n"/>
      <c r="F1137" s="155" t="n"/>
      <c r="G1137" s="155" t="n"/>
      <c r="H1137" s="155" t="n"/>
      <c r="I1137" s="155" t="n"/>
      <c r="J1137" s="155" t="n"/>
      <c r="K1137" s="155" t="n"/>
      <c r="L1137" s="155" t="n"/>
      <c r="M1137" s="155" t="n"/>
      <c r="N1137" s="155" t="n"/>
      <c r="O1137" s="155" t="n"/>
      <c r="P1137" s="155" t="n"/>
      <c r="Q1137" s="151" t="n"/>
      <c r="R1137" s="155" t="n"/>
      <c r="S1137" s="155" t="n"/>
      <c r="T1137" s="155" t="n"/>
      <c r="U1137" s="155" t="n"/>
      <c r="V1137" s="155" t="n"/>
      <c r="W1137" s="155" t="n"/>
      <c r="X1137" s="155" t="n"/>
      <c r="Y1137" s="155" t="n"/>
      <c r="Z1137" s="155" t="n"/>
      <c r="AA1137" s="155" t="n"/>
      <c r="AB1137" s="155" t="n"/>
      <c r="AC1137" s="155" t="n"/>
      <c r="AD1137" s="155" t="n"/>
      <c r="AE1137" s="155" t="n"/>
      <c r="AF1137" s="155" t="n"/>
      <c r="AG1137" s="154">
        <f>IF(OR(C1137="",G1137="",G1137=0),"",IFERROR(INDEX(Lists!$K$2:$K$12,MATCH(C1137,Lists!$I$2:$I$12,0)),"AUD"))</f>
        <v/>
      </c>
      <c r="AH1137" s="154">
        <f>IF(OR(G1137="",G1137=0),"",IF(G1137&lt;1,TEXT(G1137*100,"0")&amp;IFERROR(INDEX(Lists!$U$2:$U$12,MATCH(C1137,Lists!$I$2:$I$12,0)),"c"),IFERROR(INDEX(Lists!$L$2:$L$12,MATCH(C1137,Lists!$I$2:$I$12,0)),"$")&amp;IF(G1137=INT(G1137),TEXT(G1137,"0"),TEXT(G1137,"0.00")))&amp;" "&amp;AG1137)</f>
        <v/>
      </c>
      <c r="AI1137" s="154">
        <f>IF(X1137="","",X1137*IFERROR(INDEX(Lists!$M$2:$M$12,MATCH(C1137,Lists!$I$2:$I$12,0)),1)/Lists!$Q$2)</f>
        <v/>
      </c>
      <c r="AJ1137" s="154">
        <f>IF(Y1137="","",Y1137*IFERROR(INDEX(Lists!$M$2:$M$12,MATCH(C1137,Lists!$I$2:$I$12,0)),1)/Lists!$Q$2)</f>
        <v/>
      </c>
      <c r="AK1137" s="106" t="n"/>
      <c r="AL1137" s="106" t="n"/>
      <c r="AM1137" s="106" t="n"/>
      <c r="AN1137" s="106" t="n"/>
      <c r="AO1137" s="106" t="n"/>
    </row>
    <row r="1138" ht="18" customHeight="1" s="74">
      <c r="A1138" s="154">
        <f>IF(OR(F1138="",C1138="",D1138=""),"",IFERROR(INDEX(Lists!$J$2:$J$12,MATCH(C1138,Lists!$I$2:$I$12,0)),"XX")&amp;"-"&amp;D1138&amp;"-"&amp;TEXT(SUMPRODUCT(($C$2:C1138=C1138)*($D$2:D1138=D1138)),"0000"))</f>
        <v/>
      </c>
      <c r="B1138" s="155" t="n"/>
      <c r="C1138" s="155" t="n"/>
      <c r="D1138" s="155" t="n"/>
      <c r="E1138" s="155" t="n"/>
      <c r="F1138" s="155" t="n"/>
      <c r="G1138" s="155" t="n"/>
      <c r="H1138" s="155" t="n"/>
      <c r="I1138" s="155" t="n"/>
      <c r="J1138" s="155" t="n"/>
      <c r="K1138" s="155" t="n"/>
      <c r="L1138" s="155" t="n"/>
      <c r="M1138" s="155" t="n"/>
      <c r="N1138" s="155" t="n"/>
      <c r="O1138" s="155" t="n"/>
      <c r="P1138" s="155" t="n"/>
      <c r="Q1138" s="151" t="n"/>
      <c r="R1138" s="155" t="n"/>
      <c r="S1138" s="155" t="n"/>
      <c r="T1138" s="155" t="n"/>
      <c r="U1138" s="155" t="n"/>
      <c r="V1138" s="155" t="n"/>
      <c r="W1138" s="155" t="n"/>
      <c r="X1138" s="155" t="n"/>
      <c r="Y1138" s="155" t="n"/>
      <c r="Z1138" s="155" t="n"/>
      <c r="AA1138" s="155" t="n"/>
      <c r="AB1138" s="155" t="n"/>
      <c r="AC1138" s="155" t="n"/>
      <c r="AD1138" s="155" t="n"/>
      <c r="AE1138" s="155" t="n"/>
      <c r="AF1138" s="155" t="n"/>
      <c r="AG1138" s="154">
        <f>IF(OR(C1138="",G1138="",G1138=0),"",IFERROR(INDEX(Lists!$K$2:$K$12,MATCH(C1138,Lists!$I$2:$I$12,0)),"AUD"))</f>
        <v/>
      </c>
      <c r="AH1138" s="154">
        <f>IF(OR(G1138="",G1138=0),"",IF(G1138&lt;1,TEXT(G1138*100,"0")&amp;IFERROR(INDEX(Lists!$U$2:$U$12,MATCH(C1138,Lists!$I$2:$I$12,0)),"c"),IFERROR(INDEX(Lists!$L$2:$L$12,MATCH(C1138,Lists!$I$2:$I$12,0)),"$")&amp;IF(G1138=INT(G1138),TEXT(G1138,"0"),TEXT(G1138,"0.00")))&amp;" "&amp;AG1138)</f>
        <v/>
      </c>
      <c r="AI1138" s="154">
        <f>IF(X1138="","",X1138*IFERROR(INDEX(Lists!$M$2:$M$12,MATCH(C1138,Lists!$I$2:$I$12,0)),1)/Lists!$Q$2)</f>
        <v/>
      </c>
      <c r="AJ1138" s="154">
        <f>IF(Y1138="","",Y1138*IFERROR(INDEX(Lists!$M$2:$M$12,MATCH(C1138,Lists!$I$2:$I$12,0)),1)/Lists!$Q$2)</f>
        <v/>
      </c>
      <c r="AK1138" s="106" t="n"/>
      <c r="AL1138" s="106" t="n"/>
      <c r="AM1138" s="106" t="n"/>
      <c r="AN1138" s="106" t="n"/>
      <c r="AO1138" s="106" t="n"/>
    </row>
    <row r="1139" ht="18" customHeight="1" s="74">
      <c r="A1139" s="154">
        <f>IF(OR(F1139="",C1139="",D1139=""),"",IFERROR(INDEX(Lists!$J$2:$J$12,MATCH(C1139,Lists!$I$2:$I$12,0)),"XX")&amp;"-"&amp;D1139&amp;"-"&amp;TEXT(SUMPRODUCT(($C$2:C1139=C1139)*($D$2:D1139=D1139)),"0000"))</f>
        <v/>
      </c>
      <c r="B1139" s="155" t="n"/>
      <c r="C1139" s="155" t="n"/>
      <c r="D1139" s="155" t="n"/>
      <c r="E1139" s="155" t="n"/>
      <c r="F1139" s="155" t="n"/>
      <c r="G1139" s="155" t="n"/>
      <c r="H1139" s="155" t="n"/>
      <c r="I1139" s="155" t="n"/>
      <c r="J1139" s="155" t="n"/>
      <c r="K1139" s="155" t="n"/>
      <c r="L1139" s="155" t="n"/>
      <c r="M1139" s="155" t="n"/>
      <c r="N1139" s="155" t="n"/>
      <c r="O1139" s="155" t="n"/>
      <c r="P1139" s="155" t="n"/>
      <c r="Q1139" s="151" t="n"/>
      <c r="R1139" s="155" t="n"/>
      <c r="S1139" s="155" t="n"/>
      <c r="T1139" s="155" t="n"/>
      <c r="U1139" s="155" t="n"/>
      <c r="V1139" s="155" t="n"/>
      <c r="W1139" s="155" t="n"/>
      <c r="X1139" s="155" t="n"/>
      <c r="Y1139" s="155" t="n"/>
      <c r="Z1139" s="155" t="n"/>
      <c r="AA1139" s="155" t="n"/>
      <c r="AB1139" s="155" t="n"/>
      <c r="AC1139" s="155" t="n"/>
      <c r="AD1139" s="155" t="n"/>
      <c r="AE1139" s="155" t="n"/>
      <c r="AF1139" s="155" t="n"/>
      <c r="AG1139" s="154">
        <f>IF(OR(C1139="",G1139="",G1139=0),"",IFERROR(INDEX(Lists!$K$2:$K$12,MATCH(C1139,Lists!$I$2:$I$12,0)),"AUD"))</f>
        <v/>
      </c>
      <c r="AH1139" s="154">
        <f>IF(OR(G1139="",G1139=0),"",IF(G1139&lt;1,TEXT(G1139*100,"0")&amp;IFERROR(INDEX(Lists!$U$2:$U$12,MATCH(C1139,Lists!$I$2:$I$12,0)),"c"),IFERROR(INDEX(Lists!$L$2:$L$12,MATCH(C1139,Lists!$I$2:$I$12,0)),"$")&amp;IF(G1139=INT(G1139),TEXT(G1139,"0"),TEXT(G1139,"0.00")))&amp;" "&amp;AG1139)</f>
        <v/>
      </c>
      <c r="AI1139" s="154">
        <f>IF(X1139="","",X1139*IFERROR(INDEX(Lists!$M$2:$M$12,MATCH(C1139,Lists!$I$2:$I$12,0)),1)/Lists!$Q$2)</f>
        <v/>
      </c>
      <c r="AJ1139" s="154">
        <f>IF(Y1139="","",Y1139*IFERROR(INDEX(Lists!$M$2:$M$12,MATCH(C1139,Lists!$I$2:$I$12,0)),1)/Lists!$Q$2)</f>
        <v/>
      </c>
      <c r="AK1139" s="106" t="n"/>
      <c r="AL1139" s="106" t="n"/>
      <c r="AM1139" s="106" t="n"/>
      <c r="AN1139" s="106" t="n"/>
      <c r="AO1139" s="106" t="n"/>
    </row>
    <row r="1140" ht="18" customHeight="1" s="74">
      <c r="A1140" s="154">
        <f>IF(OR(F1140="",C1140="",D1140=""),"",IFERROR(INDEX(Lists!$J$2:$J$12,MATCH(C1140,Lists!$I$2:$I$12,0)),"XX")&amp;"-"&amp;D1140&amp;"-"&amp;TEXT(SUMPRODUCT(($C$2:C1140=C1140)*($D$2:D1140=D1140)),"0000"))</f>
        <v/>
      </c>
      <c r="B1140" s="155" t="n"/>
      <c r="C1140" s="155" t="n"/>
      <c r="D1140" s="155" t="n"/>
      <c r="E1140" s="155" t="n"/>
      <c r="F1140" s="155" t="n"/>
      <c r="G1140" s="155" t="n"/>
      <c r="H1140" s="155" t="n"/>
      <c r="I1140" s="155" t="n"/>
      <c r="J1140" s="155" t="n"/>
      <c r="K1140" s="155" t="n"/>
      <c r="L1140" s="155" t="n"/>
      <c r="M1140" s="155" t="n"/>
      <c r="N1140" s="155" t="n"/>
      <c r="O1140" s="155" t="n"/>
      <c r="P1140" s="155" t="n"/>
      <c r="Q1140" s="151" t="n"/>
      <c r="R1140" s="155" t="n"/>
      <c r="S1140" s="155" t="n"/>
      <c r="T1140" s="155" t="n"/>
      <c r="U1140" s="155" t="n"/>
      <c r="V1140" s="155" t="n"/>
      <c r="W1140" s="155" t="n"/>
      <c r="X1140" s="155" t="n"/>
      <c r="Y1140" s="155" t="n"/>
      <c r="Z1140" s="155" t="n"/>
      <c r="AA1140" s="155" t="n"/>
      <c r="AB1140" s="155" t="n"/>
      <c r="AC1140" s="155" t="n"/>
      <c r="AD1140" s="155" t="n"/>
      <c r="AE1140" s="155" t="n"/>
      <c r="AF1140" s="155" t="n"/>
      <c r="AG1140" s="154">
        <f>IF(OR(C1140="",G1140="",G1140=0),"",IFERROR(INDEX(Lists!$K$2:$K$12,MATCH(C1140,Lists!$I$2:$I$12,0)),"AUD"))</f>
        <v/>
      </c>
      <c r="AH1140" s="154">
        <f>IF(OR(G1140="",G1140=0),"",IF(G1140&lt;1,TEXT(G1140*100,"0")&amp;IFERROR(INDEX(Lists!$U$2:$U$12,MATCH(C1140,Lists!$I$2:$I$12,0)),"c"),IFERROR(INDEX(Lists!$L$2:$L$12,MATCH(C1140,Lists!$I$2:$I$12,0)),"$")&amp;IF(G1140=INT(G1140),TEXT(G1140,"0"),TEXT(G1140,"0.00")))&amp;" "&amp;AG1140)</f>
        <v/>
      </c>
      <c r="AI1140" s="154">
        <f>IF(X1140="","",X1140*IFERROR(INDEX(Lists!$M$2:$M$12,MATCH(C1140,Lists!$I$2:$I$12,0)),1)/Lists!$Q$2)</f>
        <v/>
      </c>
      <c r="AJ1140" s="154">
        <f>IF(Y1140="","",Y1140*IFERROR(INDEX(Lists!$M$2:$M$12,MATCH(C1140,Lists!$I$2:$I$12,0)),1)/Lists!$Q$2)</f>
        <v/>
      </c>
      <c r="AK1140" s="106" t="n"/>
      <c r="AL1140" s="106" t="n"/>
      <c r="AM1140" s="106" t="n"/>
      <c r="AN1140" s="106" t="n"/>
      <c r="AO1140" s="106" t="n"/>
    </row>
    <row r="1141" ht="18" customHeight="1" s="74">
      <c r="A1141" s="154">
        <f>IF(OR(F1141="",C1141="",D1141=""),"",IFERROR(INDEX(Lists!$J$2:$J$12,MATCH(C1141,Lists!$I$2:$I$12,0)),"XX")&amp;"-"&amp;D1141&amp;"-"&amp;TEXT(SUMPRODUCT(($C$2:C1141=C1141)*($D$2:D1141=D1141)),"0000"))</f>
        <v/>
      </c>
      <c r="B1141" s="155" t="n"/>
      <c r="C1141" s="155" t="n"/>
      <c r="D1141" s="155" t="n"/>
      <c r="E1141" s="155" t="n"/>
      <c r="F1141" s="155" t="n"/>
      <c r="G1141" s="155" t="n"/>
      <c r="H1141" s="155" t="n"/>
      <c r="I1141" s="155" t="n"/>
      <c r="J1141" s="155" t="n"/>
      <c r="K1141" s="155" t="n"/>
      <c r="L1141" s="155" t="n"/>
      <c r="M1141" s="155" t="n"/>
      <c r="N1141" s="155" t="n"/>
      <c r="O1141" s="155" t="n"/>
      <c r="P1141" s="155" t="n"/>
      <c r="Q1141" s="151" t="n"/>
      <c r="R1141" s="155" t="n"/>
      <c r="S1141" s="155" t="n"/>
      <c r="T1141" s="155" t="n"/>
      <c r="U1141" s="155" t="n"/>
      <c r="V1141" s="155" t="n"/>
      <c r="W1141" s="155" t="n"/>
      <c r="X1141" s="155" t="n"/>
      <c r="Y1141" s="155" t="n"/>
      <c r="Z1141" s="155" t="n"/>
      <c r="AA1141" s="155" t="n"/>
      <c r="AB1141" s="155" t="n"/>
      <c r="AC1141" s="155" t="n"/>
      <c r="AD1141" s="155" t="n"/>
      <c r="AE1141" s="155" t="n"/>
      <c r="AF1141" s="155" t="n"/>
      <c r="AG1141" s="154">
        <f>IF(OR(C1141="",G1141="",G1141=0),"",IFERROR(INDEX(Lists!$K$2:$K$12,MATCH(C1141,Lists!$I$2:$I$12,0)),"AUD"))</f>
        <v/>
      </c>
      <c r="AH1141" s="154">
        <f>IF(OR(G1141="",G1141=0),"",IF(G1141&lt;1,TEXT(G1141*100,"0")&amp;IFERROR(INDEX(Lists!$U$2:$U$12,MATCH(C1141,Lists!$I$2:$I$12,0)),"c"),IFERROR(INDEX(Lists!$L$2:$L$12,MATCH(C1141,Lists!$I$2:$I$12,0)),"$")&amp;IF(G1141=INT(G1141),TEXT(G1141,"0"),TEXT(G1141,"0.00")))&amp;" "&amp;AG1141)</f>
        <v/>
      </c>
      <c r="AI1141" s="154">
        <f>IF(X1141="","",X1141*IFERROR(INDEX(Lists!$M$2:$M$12,MATCH(C1141,Lists!$I$2:$I$12,0)),1)/Lists!$Q$2)</f>
        <v/>
      </c>
      <c r="AJ1141" s="154">
        <f>IF(Y1141="","",Y1141*IFERROR(INDEX(Lists!$M$2:$M$12,MATCH(C1141,Lists!$I$2:$I$12,0)),1)/Lists!$Q$2)</f>
        <v/>
      </c>
      <c r="AK1141" s="106" t="n"/>
      <c r="AL1141" s="106" t="n"/>
      <c r="AM1141" s="106" t="n"/>
      <c r="AN1141" s="106" t="n"/>
      <c r="AO1141" s="106" t="n"/>
    </row>
    <row r="1142" ht="18" customHeight="1" s="74">
      <c r="A1142" s="154">
        <f>IF(OR(F1142="",C1142="",D1142=""),"",IFERROR(INDEX(Lists!$J$2:$J$12,MATCH(C1142,Lists!$I$2:$I$12,0)),"XX")&amp;"-"&amp;D1142&amp;"-"&amp;TEXT(SUMPRODUCT(($C$2:C1142=C1142)*($D$2:D1142=D1142)),"0000"))</f>
        <v/>
      </c>
      <c r="B1142" s="155" t="n"/>
      <c r="C1142" s="155" t="n"/>
      <c r="D1142" s="155" t="n"/>
      <c r="E1142" s="155" t="n"/>
      <c r="F1142" s="155" t="n"/>
      <c r="G1142" s="155" t="n"/>
      <c r="H1142" s="155" t="n"/>
      <c r="I1142" s="155" t="n"/>
      <c r="J1142" s="155" t="n"/>
      <c r="K1142" s="155" t="n"/>
      <c r="L1142" s="155" t="n"/>
      <c r="M1142" s="155" t="n"/>
      <c r="N1142" s="155" t="n"/>
      <c r="O1142" s="155" t="n"/>
      <c r="P1142" s="155" t="n"/>
      <c r="Q1142" s="151" t="n"/>
      <c r="R1142" s="155" t="n"/>
      <c r="S1142" s="155" t="n"/>
      <c r="T1142" s="155" t="n"/>
      <c r="U1142" s="155" t="n"/>
      <c r="V1142" s="155" t="n"/>
      <c r="W1142" s="155" t="n"/>
      <c r="X1142" s="155" t="n"/>
      <c r="Y1142" s="155" t="n"/>
      <c r="Z1142" s="155" t="n"/>
      <c r="AA1142" s="155" t="n"/>
      <c r="AB1142" s="155" t="n"/>
      <c r="AC1142" s="155" t="n"/>
      <c r="AD1142" s="155" t="n"/>
      <c r="AE1142" s="155" t="n"/>
      <c r="AF1142" s="155" t="n"/>
      <c r="AG1142" s="154">
        <f>IF(OR(C1142="",G1142="",G1142=0),"",IFERROR(INDEX(Lists!$K$2:$K$12,MATCH(C1142,Lists!$I$2:$I$12,0)),"AUD"))</f>
        <v/>
      </c>
      <c r="AH1142" s="154">
        <f>IF(OR(G1142="",G1142=0),"",IF(G1142&lt;1,TEXT(G1142*100,"0")&amp;IFERROR(INDEX(Lists!$U$2:$U$12,MATCH(C1142,Lists!$I$2:$I$12,0)),"c"),IFERROR(INDEX(Lists!$L$2:$L$12,MATCH(C1142,Lists!$I$2:$I$12,0)),"$")&amp;IF(G1142=INT(G1142),TEXT(G1142,"0"),TEXT(G1142,"0.00")))&amp;" "&amp;AG1142)</f>
        <v/>
      </c>
      <c r="AI1142" s="154">
        <f>IF(X1142="","",X1142*IFERROR(INDEX(Lists!$M$2:$M$12,MATCH(C1142,Lists!$I$2:$I$12,0)),1)/Lists!$Q$2)</f>
        <v/>
      </c>
      <c r="AJ1142" s="154">
        <f>IF(Y1142="","",Y1142*IFERROR(INDEX(Lists!$M$2:$M$12,MATCH(C1142,Lists!$I$2:$I$12,0)),1)/Lists!$Q$2)</f>
        <v/>
      </c>
      <c r="AK1142" s="106" t="n"/>
      <c r="AL1142" s="106" t="n"/>
      <c r="AM1142" s="106" t="n"/>
      <c r="AN1142" s="106" t="n"/>
      <c r="AO1142" s="106" t="n"/>
    </row>
    <row r="1143" ht="18" customHeight="1" s="74">
      <c r="A1143" s="154">
        <f>IF(OR(F1143="",C1143="",D1143=""),"",IFERROR(INDEX(Lists!$J$2:$J$12,MATCH(C1143,Lists!$I$2:$I$12,0)),"XX")&amp;"-"&amp;D1143&amp;"-"&amp;TEXT(SUMPRODUCT(($C$2:C1143=C1143)*($D$2:D1143=D1143)),"0000"))</f>
        <v/>
      </c>
      <c r="B1143" s="155" t="n"/>
      <c r="C1143" s="155" t="n"/>
      <c r="D1143" s="155" t="n"/>
      <c r="E1143" s="155" t="n"/>
      <c r="F1143" s="155" t="n"/>
      <c r="G1143" s="155" t="n"/>
      <c r="H1143" s="155" t="n"/>
      <c r="I1143" s="155" t="n"/>
      <c r="J1143" s="155" t="n"/>
      <c r="K1143" s="155" t="n"/>
      <c r="L1143" s="155" t="n"/>
      <c r="M1143" s="155" t="n"/>
      <c r="N1143" s="155" t="n"/>
      <c r="O1143" s="155" t="n"/>
      <c r="P1143" s="155" t="n"/>
      <c r="Q1143" s="151" t="n"/>
      <c r="R1143" s="155" t="n"/>
      <c r="S1143" s="155" t="n"/>
      <c r="T1143" s="155" t="n"/>
      <c r="U1143" s="155" t="n"/>
      <c r="V1143" s="155" t="n"/>
      <c r="W1143" s="155" t="n"/>
      <c r="X1143" s="155" t="n"/>
      <c r="Y1143" s="155" t="n"/>
      <c r="Z1143" s="155" t="n"/>
      <c r="AA1143" s="155" t="n"/>
      <c r="AB1143" s="155" t="n"/>
      <c r="AC1143" s="155" t="n"/>
      <c r="AD1143" s="155" t="n"/>
      <c r="AE1143" s="155" t="n"/>
      <c r="AF1143" s="155" t="n"/>
      <c r="AG1143" s="154">
        <f>IF(OR(C1143="",G1143="",G1143=0),"",IFERROR(INDEX(Lists!$K$2:$K$12,MATCH(C1143,Lists!$I$2:$I$12,0)),"AUD"))</f>
        <v/>
      </c>
      <c r="AH1143" s="154">
        <f>IF(OR(G1143="",G1143=0),"",IF(G1143&lt;1,TEXT(G1143*100,"0")&amp;IFERROR(INDEX(Lists!$U$2:$U$12,MATCH(C1143,Lists!$I$2:$I$12,0)),"c"),IFERROR(INDEX(Lists!$L$2:$L$12,MATCH(C1143,Lists!$I$2:$I$12,0)),"$")&amp;IF(G1143=INT(G1143),TEXT(G1143,"0"),TEXT(G1143,"0.00")))&amp;" "&amp;AG1143)</f>
        <v/>
      </c>
      <c r="AI1143" s="154">
        <f>IF(X1143="","",X1143*IFERROR(INDEX(Lists!$M$2:$M$12,MATCH(C1143,Lists!$I$2:$I$12,0)),1)/Lists!$Q$2)</f>
        <v/>
      </c>
      <c r="AJ1143" s="154">
        <f>IF(Y1143="","",Y1143*IFERROR(INDEX(Lists!$M$2:$M$12,MATCH(C1143,Lists!$I$2:$I$12,0)),1)/Lists!$Q$2)</f>
        <v/>
      </c>
      <c r="AK1143" s="106" t="n"/>
      <c r="AL1143" s="106" t="n"/>
      <c r="AM1143" s="106" t="n"/>
      <c r="AN1143" s="106" t="n"/>
      <c r="AO1143" s="106" t="n"/>
    </row>
    <row r="1144" ht="18" customHeight="1" s="74">
      <c r="A1144" s="154">
        <f>IF(OR(F1144="",C1144="",D1144=""),"",IFERROR(INDEX(Lists!$J$2:$J$12,MATCH(C1144,Lists!$I$2:$I$12,0)),"XX")&amp;"-"&amp;D1144&amp;"-"&amp;TEXT(SUMPRODUCT(($C$2:C1144=C1144)*($D$2:D1144=D1144)),"0000"))</f>
        <v/>
      </c>
      <c r="B1144" s="155" t="n"/>
      <c r="C1144" s="155" t="n"/>
      <c r="D1144" s="155" t="n"/>
      <c r="E1144" s="155" t="n"/>
      <c r="F1144" s="155" t="n"/>
      <c r="G1144" s="155" t="n"/>
      <c r="H1144" s="155" t="n"/>
      <c r="I1144" s="155" t="n"/>
      <c r="J1144" s="155" t="n"/>
      <c r="K1144" s="155" t="n"/>
      <c r="L1144" s="155" t="n"/>
      <c r="M1144" s="155" t="n"/>
      <c r="N1144" s="155" t="n"/>
      <c r="O1144" s="155" t="n"/>
      <c r="P1144" s="155" t="n"/>
      <c r="Q1144" s="151" t="n"/>
      <c r="R1144" s="155" t="n"/>
      <c r="S1144" s="155" t="n"/>
      <c r="T1144" s="155" t="n"/>
      <c r="U1144" s="155" t="n"/>
      <c r="V1144" s="155" t="n"/>
      <c r="W1144" s="155" t="n"/>
      <c r="X1144" s="155" t="n"/>
      <c r="Y1144" s="155" t="n"/>
      <c r="Z1144" s="155" t="n"/>
      <c r="AA1144" s="155" t="n"/>
      <c r="AB1144" s="155" t="n"/>
      <c r="AC1144" s="155" t="n"/>
      <c r="AD1144" s="155" t="n"/>
      <c r="AE1144" s="155" t="n"/>
      <c r="AF1144" s="155" t="n"/>
      <c r="AG1144" s="154">
        <f>IF(OR(C1144="",G1144="",G1144=0),"",IFERROR(INDEX(Lists!$K$2:$K$12,MATCH(C1144,Lists!$I$2:$I$12,0)),"AUD"))</f>
        <v/>
      </c>
      <c r="AH1144" s="154">
        <f>IF(OR(G1144="",G1144=0),"",IF(G1144&lt;1,TEXT(G1144*100,"0")&amp;IFERROR(INDEX(Lists!$U$2:$U$12,MATCH(C1144,Lists!$I$2:$I$12,0)),"c"),IFERROR(INDEX(Lists!$L$2:$L$12,MATCH(C1144,Lists!$I$2:$I$12,0)),"$")&amp;IF(G1144=INT(G1144),TEXT(G1144,"0"),TEXT(G1144,"0.00")))&amp;" "&amp;AG1144)</f>
        <v/>
      </c>
      <c r="AI1144" s="154">
        <f>IF(X1144="","",X1144*IFERROR(INDEX(Lists!$M$2:$M$12,MATCH(C1144,Lists!$I$2:$I$12,0)),1)/Lists!$Q$2)</f>
        <v/>
      </c>
      <c r="AJ1144" s="154">
        <f>IF(Y1144="","",Y1144*IFERROR(INDEX(Lists!$M$2:$M$12,MATCH(C1144,Lists!$I$2:$I$12,0)),1)/Lists!$Q$2)</f>
        <v/>
      </c>
      <c r="AK1144" s="106" t="n"/>
      <c r="AL1144" s="106" t="n"/>
      <c r="AM1144" s="106" t="n"/>
      <c r="AN1144" s="106" t="n"/>
      <c r="AO1144" s="106" t="n"/>
    </row>
    <row r="1145" ht="18" customHeight="1" s="74">
      <c r="A1145" s="154">
        <f>IF(OR(F1145="",C1145="",D1145=""),"",IFERROR(INDEX(Lists!$J$2:$J$12,MATCH(C1145,Lists!$I$2:$I$12,0)),"XX")&amp;"-"&amp;D1145&amp;"-"&amp;TEXT(SUMPRODUCT(($C$2:C1145=C1145)*($D$2:D1145=D1145)),"0000"))</f>
        <v/>
      </c>
      <c r="B1145" s="155" t="n"/>
      <c r="C1145" s="155" t="n"/>
      <c r="D1145" s="155" t="n"/>
      <c r="E1145" s="155" t="n"/>
      <c r="F1145" s="155" t="n"/>
      <c r="G1145" s="155" t="n"/>
      <c r="H1145" s="155" t="n"/>
      <c r="I1145" s="155" t="n"/>
      <c r="J1145" s="155" t="n"/>
      <c r="K1145" s="155" t="n"/>
      <c r="L1145" s="155" t="n"/>
      <c r="M1145" s="155" t="n"/>
      <c r="N1145" s="155" t="n"/>
      <c r="O1145" s="155" t="n"/>
      <c r="P1145" s="155" t="n"/>
      <c r="Q1145" s="151" t="n"/>
      <c r="R1145" s="155" t="n"/>
      <c r="S1145" s="155" t="n"/>
      <c r="T1145" s="155" t="n"/>
      <c r="U1145" s="155" t="n"/>
      <c r="V1145" s="155" t="n"/>
      <c r="W1145" s="155" t="n"/>
      <c r="X1145" s="155" t="n"/>
      <c r="Y1145" s="155" t="n"/>
      <c r="Z1145" s="155" t="n"/>
      <c r="AA1145" s="155" t="n"/>
      <c r="AB1145" s="155" t="n"/>
      <c r="AC1145" s="155" t="n"/>
      <c r="AD1145" s="155" t="n"/>
      <c r="AE1145" s="155" t="n"/>
      <c r="AF1145" s="155" t="n"/>
      <c r="AG1145" s="154">
        <f>IF(OR(C1145="",G1145="",G1145=0),"",IFERROR(INDEX(Lists!$K$2:$K$12,MATCH(C1145,Lists!$I$2:$I$12,0)),"AUD"))</f>
        <v/>
      </c>
      <c r="AH1145" s="154">
        <f>IF(OR(G1145="",G1145=0),"",IF(G1145&lt;1,TEXT(G1145*100,"0")&amp;IFERROR(INDEX(Lists!$U$2:$U$12,MATCH(C1145,Lists!$I$2:$I$12,0)),"c"),IFERROR(INDEX(Lists!$L$2:$L$12,MATCH(C1145,Lists!$I$2:$I$12,0)),"$")&amp;IF(G1145=INT(G1145),TEXT(G1145,"0"),TEXT(G1145,"0.00")))&amp;" "&amp;AG1145)</f>
        <v/>
      </c>
      <c r="AI1145" s="154">
        <f>IF(X1145="","",X1145*IFERROR(INDEX(Lists!$M$2:$M$12,MATCH(C1145,Lists!$I$2:$I$12,0)),1)/Lists!$Q$2)</f>
        <v/>
      </c>
      <c r="AJ1145" s="154">
        <f>IF(Y1145="","",Y1145*IFERROR(INDEX(Lists!$M$2:$M$12,MATCH(C1145,Lists!$I$2:$I$12,0)),1)/Lists!$Q$2)</f>
        <v/>
      </c>
      <c r="AK1145" s="106" t="n"/>
      <c r="AL1145" s="106" t="n"/>
      <c r="AM1145" s="106" t="n"/>
      <c r="AN1145" s="106" t="n"/>
      <c r="AO1145" s="106" t="n"/>
    </row>
    <row r="1146" ht="18" customHeight="1" s="74">
      <c r="A1146" s="154">
        <f>IF(OR(F1146="",C1146="",D1146=""),"",IFERROR(INDEX(Lists!$J$2:$J$12,MATCH(C1146,Lists!$I$2:$I$12,0)),"XX")&amp;"-"&amp;D1146&amp;"-"&amp;TEXT(SUMPRODUCT(($C$2:C1146=C1146)*($D$2:D1146=D1146)),"0000"))</f>
        <v/>
      </c>
      <c r="B1146" s="155" t="n"/>
      <c r="C1146" s="155" t="n"/>
      <c r="D1146" s="155" t="n"/>
      <c r="E1146" s="155" t="n"/>
      <c r="F1146" s="155" t="n"/>
      <c r="G1146" s="155" t="n"/>
      <c r="H1146" s="155" t="n"/>
      <c r="I1146" s="155" t="n"/>
      <c r="J1146" s="155" t="n"/>
      <c r="K1146" s="155" t="n"/>
      <c r="L1146" s="155" t="n"/>
      <c r="M1146" s="155" t="n"/>
      <c r="N1146" s="155" t="n"/>
      <c r="O1146" s="155" t="n"/>
      <c r="P1146" s="155" t="n"/>
      <c r="Q1146" s="151" t="n"/>
      <c r="R1146" s="155" t="n"/>
      <c r="S1146" s="155" t="n"/>
      <c r="T1146" s="155" t="n"/>
      <c r="U1146" s="155" t="n"/>
      <c r="V1146" s="155" t="n"/>
      <c r="W1146" s="155" t="n"/>
      <c r="X1146" s="155" t="n"/>
      <c r="Y1146" s="155" t="n"/>
      <c r="Z1146" s="155" t="n"/>
      <c r="AA1146" s="155" t="n"/>
      <c r="AB1146" s="155" t="n"/>
      <c r="AC1146" s="155" t="n"/>
      <c r="AD1146" s="155" t="n"/>
      <c r="AE1146" s="155" t="n"/>
      <c r="AF1146" s="155" t="n"/>
      <c r="AG1146" s="154">
        <f>IF(OR(C1146="",G1146="",G1146=0),"",IFERROR(INDEX(Lists!$K$2:$K$12,MATCH(C1146,Lists!$I$2:$I$12,0)),"AUD"))</f>
        <v/>
      </c>
      <c r="AH1146" s="154">
        <f>IF(OR(G1146="",G1146=0),"",IF(G1146&lt;1,TEXT(G1146*100,"0")&amp;IFERROR(INDEX(Lists!$U$2:$U$12,MATCH(C1146,Lists!$I$2:$I$12,0)),"c"),IFERROR(INDEX(Lists!$L$2:$L$12,MATCH(C1146,Lists!$I$2:$I$12,0)),"$")&amp;IF(G1146=INT(G1146),TEXT(G1146,"0"),TEXT(G1146,"0.00")))&amp;" "&amp;AG1146)</f>
        <v/>
      </c>
      <c r="AI1146" s="154">
        <f>IF(X1146="","",X1146*IFERROR(INDEX(Lists!$M$2:$M$12,MATCH(C1146,Lists!$I$2:$I$12,0)),1)/Lists!$Q$2)</f>
        <v/>
      </c>
      <c r="AJ1146" s="154">
        <f>IF(Y1146="","",Y1146*IFERROR(INDEX(Lists!$M$2:$M$12,MATCH(C1146,Lists!$I$2:$I$12,0)),1)/Lists!$Q$2)</f>
        <v/>
      </c>
      <c r="AK1146" s="106" t="n"/>
      <c r="AL1146" s="106" t="n"/>
      <c r="AM1146" s="106" t="n"/>
      <c r="AN1146" s="106" t="n"/>
      <c r="AO1146" s="106" t="n"/>
    </row>
    <row r="1147" ht="18" customHeight="1" s="74">
      <c r="A1147" s="154">
        <f>IF(OR(F1147="",C1147="",D1147=""),"",IFERROR(INDEX(Lists!$J$2:$J$12,MATCH(C1147,Lists!$I$2:$I$12,0)),"XX")&amp;"-"&amp;D1147&amp;"-"&amp;TEXT(SUMPRODUCT(($C$2:C1147=C1147)*($D$2:D1147=D1147)),"0000"))</f>
        <v/>
      </c>
      <c r="B1147" s="155" t="n"/>
      <c r="C1147" s="155" t="n"/>
      <c r="D1147" s="155" t="n"/>
      <c r="E1147" s="155" t="n"/>
      <c r="F1147" s="155" t="n"/>
      <c r="G1147" s="155" t="n"/>
      <c r="H1147" s="155" t="n"/>
      <c r="I1147" s="155" t="n"/>
      <c r="J1147" s="155" t="n"/>
      <c r="K1147" s="155" t="n"/>
      <c r="L1147" s="155" t="n"/>
      <c r="M1147" s="155" t="n"/>
      <c r="N1147" s="155" t="n"/>
      <c r="O1147" s="155" t="n"/>
      <c r="P1147" s="155" t="n"/>
      <c r="Q1147" s="151" t="n"/>
      <c r="R1147" s="155" t="n"/>
      <c r="S1147" s="155" t="n"/>
      <c r="T1147" s="155" t="n"/>
      <c r="U1147" s="155" t="n"/>
      <c r="V1147" s="155" t="n"/>
      <c r="W1147" s="155" t="n"/>
      <c r="X1147" s="155" t="n"/>
      <c r="Y1147" s="155" t="n"/>
      <c r="Z1147" s="155" t="n"/>
      <c r="AA1147" s="155" t="n"/>
      <c r="AB1147" s="155" t="n"/>
      <c r="AC1147" s="155" t="n"/>
      <c r="AD1147" s="155" t="n"/>
      <c r="AE1147" s="155" t="n"/>
      <c r="AF1147" s="155" t="n"/>
      <c r="AG1147" s="154">
        <f>IF(OR(C1147="",G1147="",G1147=0),"",IFERROR(INDEX(Lists!$K$2:$K$12,MATCH(C1147,Lists!$I$2:$I$12,0)),"AUD"))</f>
        <v/>
      </c>
      <c r="AH1147" s="154">
        <f>IF(OR(G1147="",G1147=0),"",IF(G1147&lt;1,TEXT(G1147*100,"0")&amp;IFERROR(INDEX(Lists!$U$2:$U$12,MATCH(C1147,Lists!$I$2:$I$12,0)),"c"),IFERROR(INDEX(Lists!$L$2:$L$12,MATCH(C1147,Lists!$I$2:$I$12,0)),"$")&amp;IF(G1147=INT(G1147),TEXT(G1147,"0"),TEXT(G1147,"0.00")))&amp;" "&amp;AG1147)</f>
        <v/>
      </c>
      <c r="AI1147" s="154">
        <f>IF(X1147="","",X1147*IFERROR(INDEX(Lists!$M$2:$M$12,MATCH(C1147,Lists!$I$2:$I$12,0)),1)/Lists!$Q$2)</f>
        <v/>
      </c>
      <c r="AJ1147" s="154">
        <f>IF(Y1147="","",Y1147*IFERROR(INDEX(Lists!$M$2:$M$12,MATCH(C1147,Lists!$I$2:$I$12,0)),1)/Lists!$Q$2)</f>
        <v/>
      </c>
      <c r="AK1147" s="106" t="n"/>
      <c r="AL1147" s="106" t="n"/>
      <c r="AM1147" s="106" t="n"/>
      <c r="AN1147" s="106" t="n"/>
      <c r="AO1147" s="106" t="n"/>
    </row>
    <row r="1148" ht="18" customHeight="1" s="74">
      <c r="A1148" s="154">
        <f>IF(OR(F1148="",C1148="",D1148=""),"",IFERROR(INDEX(Lists!$J$2:$J$12,MATCH(C1148,Lists!$I$2:$I$12,0)),"XX")&amp;"-"&amp;D1148&amp;"-"&amp;TEXT(SUMPRODUCT(($C$2:C1148=C1148)*($D$2:D1148=D1148)),"0000"))</f>
        <v/>
      </c>
      <c r="B1148" s="155" t="n"/>
      <c r="C1148" s="155" t="n"/>
      <c r="D1148" s="155" t="n"/>
      <c r="E1148" s="155" t="n"/>
      <c r="F1148" s="155" t="n"/>
      <c r="G1148" s="155" t="n"/>
      <c r="H1148" s="155" t="n"/>
      <c r="I1148" s="155" t="n"/>
      <c r="J1148" s="155" t="n"/>
      <c r="K1148" s="155" t="n"/>
      <c r="L1148" s="155" t="n"/>
      <c r="M1148" s="155" t="n"/>
      <c r="N1148" s="155" t="n"/>
      <c r="O1148" s="155" t="n"/>
      <c r="P1148" s="155" t="n"/>
      <c r="Q1148" s="151" t="n"/>
      <c r="R1148" s="155" t="n"/>
      <c r="S1148" s="155" t="n"/>
      <c r="T1148" s="155" t="n"/>
      <c r="U1148" s="155" t="n"/>
      <c r="V1148" s="155" t="n"/>
      <c r="W1148" s="155" t="n"/>
      <c r="X1148" s="155" t="n"/>
      <c r="Y1148" s="155" t="n"/>
      <c r="Z1148" s="155" t="n"/>
      <c r="AA1148" s="155" t="n"/>
      <c r="AB1148" s="155" t="n"/>
      <c r="AC1148" s="155" t="n"/>
      <c r="AD1148" s="155" t="n"/>
      <c r="AE1148" s="155" t="n"/>
      <c r="AF1148" s="155" t="n"/>
      <c r="AG1148" s="154">
        <f>IF(OR(C1148="",G1148="",G1148=0),"",IFERROR(INDEX(Lists!$K$2:$K$12,MATCH(C1148,Lists!$I$2:$I$12,0)),"AUD"))</f>
        <v/>
      </c>
      <c r="AH1148" s="154">
        <f>IF(OR(G1148="",G1148=0),"",IF(G1148&lt;1,TEXT(G1148*100,"0")&amp;IFERROR(INDEX(Lists!$U$2:$U$12,MATCH(C1148,Lists!$I$2:$I$12,0)),"c"),IFERROR(INDEX(Lists!$L$2:$L$12,MATCH(C1148,Lists!$I$2:$I$12,0)),"$")&amp;IF(G1148=INT(G1148),TEXT(G1148,"0"),TEXT(G1148,"0.00")))&amp;" "&amp;AG1148)</f>
        <v/>
      </c>
      <c r="AI1148" s="154">
        <f>IF(X1148="","",X1148*IFERROR(INDEX(Lists!$M$2:$M$12,MATCH(C1148,Lists!$I$2:$I$12,0)),1)/Lists!$Q$2)</f>
        <v/>
      </c>
      <c r="AJ1148" s="154">
        <f>IF(Y1148="","",Y1148*IFERROR(INDEX(Lists!$M$2:$M$12,MATCH(C1148,Lists!$I$2:$I$12,0)),1)/Lists!$Q$2)</f>
        <v/>
      </c>
      <c r="AK1148" s="106" t="n"/>
      <c r="AL1148" s="106" t="n"/>
      <c r="AM1148" s="106" t="n"/>
      <c r="AN1148" s="106" t="n"/>
      <c r="AO1148" s="106" t="n"/>
    </row>
    <row r="1149" ht="18" customHeight="1" s="74">
      <c r="A1149" s="154">
        <f>IF(OR(F1149="",C1149="",D1149=""),"",IFERROR(INDEX(Lists!$J$2:$J$12,MATCH(C1149,Lists!$I$2:$I$12,0)),"XX")&amp;"-"&amp;D1149&amp;"-"&amp;TEXT(SUMPRODUCT(($C$2:C1149=C1149)*($D$2:D1149=D1149)),"0000"))</f>
        <v/>
      </c>
      <c r="B1149" s="155" t="n"/>
      <c r="C1149" s="155" t="n"/>
      <c r="D1149" s="155" t="n"/>
      <c r="E1149" s="155" t="n"/>
      <c r="F1149" s="155" t="n"/>
      <c r="G1149" s="155" t="n"/>
      <c r="H1149" s="155" t="n"/>
      <c r="I1149" s="155" t="n"/>
      <c r="J1149" s="155" t="n"/>
      <c r="K1149" s="155" t="n"/>
      <c r="L1149" s="155" t="n"/>
      <c r="M1149" s="155" t="n"/>
      <c r="N1149" s="155" t="n"/>
      <c r="O1149" s="155" t="n"/>
      <c r="P1149" s="155" t="n"/>
      <c r="Q1149" s="151" t="n"/>
      <c r="R1149" s="155" t="n"/>
      <c r="S1149" s="155" t="n"/>
      <c r="T1149" s="155" t="n"/>
      <c r="U1149" s="155" t="n"/>
      <c r="V1149" s="155" t="n"/>
      <c r="W1149" s="155" t="n"/>
      <c r="X1149" s="155" t="n"/>
      <c r="Y1149" s="155" t="n"/>
      <c r="Z1149" s="155" t="n"/>
      <c r="AA1149" s="155" t="n"/>
      <c r="AB1149" s="155" t="n"/>
      <c r="AC1149" s="155" t="n"/>
      <c r="AD1149" s="155" t="n"/>
      <c r="AE1149" s="155" t="n"/>
      <c r="AF1149" s="155" t="n"/>
      <c r="AG1149" s="154">
        <f>IF(OR(C1149="",G1149="",G1149=0),"",IFERROR(INDEX(Lists!$K$2:$K$12,MATCH(C1149,Lists!$I$2:$I$12,0)),"AUD"))</f>
        <v/>
      </c>
      <c r="AH1149" s="154">
        <f>IF(OR(G1149="",G1149=0),"",IF(G1149&lt;1,TEXT(G1149*100,"0")&amp;IFERROR(INDEX(Lists!$U$2:$U$12,MATCH(C1149,Lists!$I$2:$I$12,0)),"c"),IFERROR(INDEX(Lists!$L$2:$L$12,MATCH(C1149,Lists!$I$2:$I$12,0)),"$")&amp;IF(G1149=INT(G1149),TEXT(G1149,"0"),TEXT(G1149,"0.00")))&amp;" "&amp;AG1149)</f>
        <v/>
      </c>
      <c r="AI1149" s="154">
        <f>IF(X1149="","",X1149*IFERROR(INDEX(Lists!$M$2:$M$12,MATCH(C1149,Lists!$I$2:$I$12,0)),1)/Lists!$Q$2)</f>
        <v/>
      </c>
      <c r="AJ1149" s="154">
        <f>IF(Y1149="","",Y1149*IFERROR(INDEX(Lists!$M$2:$M$12,MATCH(C1149,Lists!$I$2:$I$12,0)),1)/Lists!$Q$2)</f>
        <v/>
      </c>
      <c r="AK1149" s="106" t="n"/>
      <c r="AL1149" s="106" t="n"/>
      <c r="AM1149" s="106" t="n"/>
      <c r="AN1149" s="106" t="n"/>
      <c r="AO1149" s="106" t="n"/>
    </row>
    <row r="1150" ht="18" customHeight="1" s="74">
      <c r="A1150" s="154">
        <f>IF(OR(F1150="",C1150="",D1150=""),"",IFERROR(INDEX(Lists!$J$2:$J$12,MATCH(C1150,Lists!$I$2:$I$12,0)),"XX")&amp;"-"&amp;D1150&amp;"-"&amp;TEXT(SUMPRODUCT(($C$2:C1150=C1150)*($D$2:D1150=D1150)),"0000"))</f>
        <v/>
      </c>
      <c r="B1150" s="155" t="n"/>
      <c r="C1150" s="155" t="n"/>
      <c r="D1150" s="155" t="n"/>
      <c r="E1150" s="155" t="n"/>
      <c r="F1150" s="155" t="n"/>
      <c r="G1150" s="155" t="n"/>
      <c r="H1150" s="155" t="n"/>
      <c r="I1150" s="155" t="n"/>
      <c r="J1150" s="155" t="n"/>
      <c r="K1150" s="155" t="n"/>
      <c r="L1150" s="155" t="n"/>
      <c r="M1150" s="155" t="n"/>
      <c r="N1150" s="155" t="n"/>
      <c r="O1150" s="155" t="n"/>
      <c r="P1150" s="155" t="n"/>
      <c r="Q1150" s="151" t="n"/>
      <c r="R1150" s="155" t="n"/>
      <c r="S1150" s="155" t="n"/>
      <c r="T1150" s="155" t="n"/>
      <c r="U1150" s="155" t="n"/>
      <c r="V1150" s="155" t="n"/>
      <c r="W1150" s="155" t="n"/>
      <c r="X1150" s="155" t="n"/>
      <c r="Y1150" s="155" t="n"/>
      <c r="Z1150" s="155" t="n"/>
      <c r="AA1150" s="155" t="n"/>
      <c r="AB1150" s="155" t="n"/>
      <c r="AC1150" s="155" t="n"/>
      <c r="AD1150" s="155" t="n"/>
      <c r="AE1150" s="155" t="n"/>
      <c r="AF1150" s="155" t="n"/>
      <c r="AG1150" s="154">
        <f>IF(OR(C1150="",G1150="",G1150=0),"",IFERROR(INDEX(Lists!$K$2:$K$12,MATCH(C1150,Lists!$I$2:$I$12,0)),"AUD"))</f>
        <v/>
      </c>
      <c r="AH1150" s="154">
        <f>IF(OR(G1150="",G1150=0),"",IF(G1150&lt;1,TEXT(G1150*100,"0")&amp;IFERROR(INDEX(Lists!$U$2:$U$12,MATCH(C1150,Lists!$I$2:$I$12,0)),"c"),IFERROR(INDEX(Lists!$L$2:$L$12,MATCH(C1150,Lists!$I$2:$I$12,0)),"$")&amp;IF(G1150=INT(G1150),TEXT(G1150,"0"),TEXT(G1150,"0.00")))&amp;" "&amp;AG1150)</f>
        <v/>
      </c>
      <c r="AI1150" s="154">
        <f>IF(X1150="","",X1150*IFERROR(INDEX(Lists!$M$2:$M$12,MATCH(C1150,Lists!$I$2:$I$12,0)),1)/Lists!$Q$2)</f>
        <v/>
      </c>
      <c r="AJ1150" s="154">
        <f>IF(Y1150="","",Y1150*IFERROR(INDEX(Lists!$M$2:$M$12,MATCH(C1150,Lists!$I$2:$I$12,0)),1)/Lists!$Q$2)</f>
        <v/>
      </c>
      <c r="AK1150" s="106" t="n"/>
      <c r="AL1150" s="106" t="n"/>
      <c r="AM1150" s="106" t="n"/>
      <c r="AN1150" s="106" t="n"/>
      <c r="AO1150" s="106" t="n"/>
    </row>
    <row r="1151" ht="18" customHeight="1" s="74">
      <c r="A1151" s="154">
        <f>IF(OR(F1151="",C1151="",D1151=""),"",IFERROR(INDEX(Lists!$J$2:$J$12,MATCH(C1151,Lists!$I$2:$I$12,0)),"XX")&amp;"-"&amp;D1151&amp;"-"&amp;TEXT(SUMPRODUCT(($C$2:C1151=C1151)*($D$2:D1151=D1151)),"0000"))</f>
        <v/>
      </c>
      <c r="B1151" s="155" t="n"/>
      <c r="C1151" s="155" t="n"/>
      <c r="D1151" s="155" t="n"/>
      <c r="E1151" s="155" t="n"/>
      <c r="F1151" s="155" t="n"/>
      <c r="G1151" s="155" t="n"/>
      <c r="H1151" s="155" t="n"/>
      <c r="I1151" s="155" t="n"/>
      <c r="J1151" s="155" t="n"/>
      <c r="K1151" s="155" t="n"/>
      <c r="L1151" s="155" t="n"/>
      <c r="M1151" s="155" t="n"/>
      <c r="N1151" s="155" t="n"/>
      <c r="O1151" s="155" t="n"/>
      <c r="P1151" s="155" t="n"/>
      <c r="Q1151" s="151" t="n"/>
      <c r="R1151" s="155" t="n"/>
      <c r="S1151" s="155" t="n"/>
      <c r="T1151" s="155" t="n"/>
      <c r="U1151" s="155" t="n"/>
      <c r="V1151" s="155" t="n"/>
      <c r="W1151" s="155" t="n"/>
      <c r="X1151" s="155" t="n"/>
      <c r="Y1151" s="155" t="n"/>
      <c r="Z1151" s="155" t="n"/>
      <c r="AA1151" s="155" t="n"/>
      <c r="AB1151" s="155" t="n"/>
      <c r="AC1151" s="155" t="n"/>
      <c r="AD1151" s="155" t="n"/>
      <c r="AE1151" s="155" t="n"/>
      <c r="AF1151" s="155" t="n"/>
      <c r="AG1151" s="154">
        <f>IF(OR(C1151="",G1151="",G1151=0),"",IFERROR(INDEX(Lists!$K$2:$K$12,MATCH(C1151,Lists!$I$2:$I$12,0)),"AUD"))</f>
        <v/>
      </c>
      <c r="AH1151" s="154">
        <f>IF(OR(G1151="",G1151=0),"",IF(G1151&lt;1,TEXT(G1151*100,"0")&amp;IFERROR(INDEX(Lists!$U$2:$U$12,MATCH(C1151,Lists!$I$2:$I$12,0)),"c"),IFERROR(INDEX(Lists!$L$2:$L$12,MATCH(C1151,Lists!$I$2:$I$12,0)),"$")&amp;IF(G1151=INT(G1151),TEXT(G1151,"0"),TEXT(G1151,"0.00")))&amp;" "&amp;AG1151)</f>
        <v/>
      </c>
      <c r="AI1151" s="154">
        <f>IF(X1151="","",X1151*IFERROR(INDEX(Lists!$M$2:$M$12,MATCH(C1151,Lists!$I$2:$I$12,0)),1)/Lists!$Q$2)</f>
        <v/>
      </c>
      <c r="AJ1151" s="154">
        <f>IF(Y1151="","",Y1151*IFERROR(INDEX(Lists!$M$2:$M$12,MATCH(C1151,Lists!$I$2:$I$12,0)),1)/Lists!$Q$2)</f>
        <v/>
      </c>
      <c r="AK1151" s="106" t="n"/>
      <c r="AL1151" s="106" t="n"/>
      <c r="AM1151" s="106" t="n"/>
      <c r="AN1151" s="106" t="n"/>
      <c r="AO1151" s="106" t="n"/>
    </row>
    <row r="1152" ht="18" customHeight="1" s="74">
      <c r="A1152" s="154">
        <f>IF(OR(F1152="",C1152="",D1152=""),"",IFERROR(INDEX(Lists!$J$2:$J$12,MATCH(C1152,Lists!$I$2:$I$12,0)),"XX")&amp;"-"&amp;D1152&amp;"-"&amp;TEXT(SUMPRODUCT(($C$2:C1152=C1152)*($D$2:D1152=D1152)),"0000"))</f>
        <v/>
      </c>
      <c r="B1152" s="155" t="n"/>
      <c r="C1152" s="155" t="n"/>
      <c r="D1152" s="155" t="n"/>
      <c r="E1152" s="155" t="n"/>
      <c r="F1152" s="155" t="n"/>
      <c r="G1152" s="155" t="n"/>
      <c r="H1152" s="155" t="n"/>
      <c r="I1152" s="155" t="n"/>
      <c r="J1152" s="155" t="n"/>
      <c r="K1152" s="155" t="n"/>
      <c r="L1152" s="155" t="n"/>
      <c r="M1152" s="155" t="n"/>
      <c r="N1152" s="155" t="n"/>
      <c r="O1152" s="155" t="n"/>
      <c r="P1152" s="155" t="n"/>
      <c r="Q1152" s="151" t="n"/>
      <c r="R1152" s="155" t="n"/>
      <c r="S1152" s="155" t="n"/>
      <c r="T1152" s="155" t="n"/>
      <c r="U1152" s="155" t="n"/>
      <c r="V1152" s="155" t="n"/>
      <c r="W1152" s="155" t="n"/>
      <c r="X1152" s="155" t="n"/>
      <c r="Y1152" s="155" t="n"/>
      <c r="Z1152" s="155" t="n"/>
      <c r="AA1152" s="155" t="n"/>
      <c r="AB1152" s="155" t="n"/>
      <c r="AC1152" s="155" t="n"/>
      <c r="AD1152" s="155" t="n"/>
      <c r="AE1152" s="155" t="n"/>
      <c r="AF1152" s="155" t="n"/>
      <c r="AG1152" s="154">
        <f>IF(OR(C1152="",G1152="",G1152=0),"",IFERROR(INDEX(Lists!$K$2:$K$12,MATCH(C1152,Lists!$I$2:$I$12,0)),"AUD"))</f>
        <v/>
      </c>
      <c r="AH1152" s="154">
        <f>IF(OR(G1152="",G1152=0),"",IF(G1152&lt;1,TEXT(G1152*100,"0")&amp;IFERROR(INDEX(Lists!$U$2:$U$12,MATCH(C1152,Lists!$I$2:$I$12,0)),"c"),IFERROR(INDEX(Lists!$L$2:$L$12,MATCH(C1152,Lists!$I$2:$I$12,0)),"$")&amp;IF(G1152=INT(G1152),TEXT(G1152,"0"),TEXT(G1152,"0.00")))&amp;" "&amp;AG1152)</f>
        <v/>
      </c>
      <c r="AI1152" s="154">
        <f>IF(X1152="","",X1152*IFERROR(INDEX(Lists!$M$2:$M$12,MATCH(C1152,Lists!$I$2:$I$12,0)),1)/Lists!$Q$2)</f>
        <v/>
      </c>
      <c r="AJ1152" s="154">
        <f>IF(Y1152="","",Y1152*IFERROR(INDEX(Lists!$M$2:$M$12,MATCH(C1152,Lists!$I$2:$I$12,0)),1)/Lists!$Q$2)</f>
        <v/>
      </c>
      <c r="AK1152" s="106" t="n"/>
      <c r="AL1152" s="106" t="n"/>
      <c r="AM1152" s="106" t="n"/>
      <c r="AN1152" s="106" t="n"/>
      <c r="AO1152" s="106" t="n"/>
    </row>
    <row r="1153" ht="18" customHeight="1" s="74">
      <c r="A1153" s="154">
        <f>IF(OR(F1153="",C1153="",D1153=""),"",IFERROR(INDEX(Lists!$J$2:$J$12,MATCH(C1153,Lists!$I$2:$I$12,0)),"XX")&amp;"-"&amp;D1153&amp;"-"&amp;TEXT(SUMPRODUCT(($C$2:C1153=C1153)*($D$2:D1153=D1153)),"0000"))</f>
        <v/>
      </c>
      <c r="B1153" s="155" t="n"/>
      <c r="C1153" s="155" t="n"/>
      <c r="D1153" s="155" t="n"/>
      <c r="E1153" s="155" t="n"/>
      <c r="F1153" s="155" t="n"/>
      <c r="G1153" s="155" t="n"/>
      <c r="H1153" s="155" t="n"/>
      <c r="I1153" s="155" t="n"/>
      <c r="J1153" s="155" t="n"/>
      <c r="K1153" s="155" t="n"/>
      <c r="L1153" s="155" t="n"/>
      <c r="M1153" s="155" t="n"/>
      <c r="N1153" s="155" t="n"/>
      <c r="O1153" s="155" t="n"/>
      <c r="P1153" s="155" t="n"/>
      <c r="Q1153" s="151" t="n"/>
      <c r="R1153" s="155" t="n"/>
      <c r="S1153" s="155" t="n"/>
      <c r="T1153" s="155" t="n"/>
      <c r="U1153" s="155" t="n"/>
      <c r="V1153" s="155" t="n"/>
      <c r="W1153" s="155" t="n"/>
      <c r="X1153" s="155" t="n"/>
      <c r="Y1153" s="155" t="n"/>
      <c r="Z1153" s="155" t="n"/>
      <c r="AA1153" s="155" t="n"/>
      <c r="AB1153" s="155" t="n"/>
      <c r="AC1153" s="155" t="n"/>
      <c r="AD1153" s="155" t="n"/>
      <c r="AE1153" s="155" t="n"/>
      <c r="AF1153" s="155" t="n"/>
      <c r="AG1153" s="154">
        <f>IF(OR(C1153="",G1153="",G1153=0),"",IFERROR(INDEX(Lists!$K$2:$K$12,MATCH(C1153,Lists!$I$2:$I$12,0)),"AUD"))</f>
        <v/>
      </c>
      <c r="AH1153" s="154">
        <f>IF(OR(G1153="",G1153=0),"",IF(G1153&lt;1,TEXT(G1153*100,"0")&amp;IFERROR(INDEX(Lists!$U$2:$U$12,MATCH(C1153,Lists!$I$2:$I$12,0)),"c"),IFERROR(INDEX(Lists!$L$2:$L$12,MATCH(C1153,Lists!$I$2:$I$12,0)),"$")&amp;IF(G1153=INT(G1153),TEXT(G1153,"0"),TEXT(G1153,"0.00")))&amp;" "&amp;AG1153)</f>
        <v/>
      </c>
      <c r="AI1153" s="154">
        <f>IF(X1153="","",X1153*IFERROR(INDEX(Lists!$M$2:$M$12,MATCH(C1153,Lists!$I$2:$I$12,0)),1)/Lists!$Q$2)</f>
        <v/>
      </c>
      <c r="AJ1153" s="154">
        <f>IF(Y1153="","",Y1153*IFERROR(INDEX(Lists!$M$2:$M$12,MATCH(C1153,Lists!$I$2:$I$12,0)),1)/Lists!$Q$2)</f>
        <v/>
      </c>
      <c r="AK1153" s="106" t="n"/>
      <c r="AL1153" s="106" t="n"/>
      <c r="AM1153" s="106" t="n"/>
      <c r="AN1153" s="106" t="n"/>
      <c r="AO1153" s="106" t="n"/>
    </row>
    <row r="1154" ht="18" customHeight="1" s="74">
      <c r="A1154" s="154">
        <f>IF(OR(F1154="",C1154="",D1154=""),"",IFERROR(INDEX(Lists!$J$2:$J$12,MATCH(C1154,Lists!$I$2:$I$12,0)),"XX")&amp;"-"&amp;D1154&amp;"-"&amp;TEXT(SUMPRODUCT(($C$2:C1154=C1154)*($D$2:D1154=D1154)),"0000"))</f>
        <v/>
      </c>
      <c r="B1154" s="155" t="n"/>
      <c r="C1154" s="155" t="n"/>
      <c r="D1154" s="155" t="n"/>
      <c r="E1154" s="155" t="n"/>
      <c r="F1154" s="155" t="n"/>
      <c r="G1154" s="155" t="n"/>
      <c r="H1154" s="155" t="n"/>
      <c r="I1154" s="155" t="n"/>
      <c r="J1154" s="155" t="n"/>
      <c r="K1154" s="155" t="n"/>
      <c r="L1154" s="155" t="n"/>
      <c r="M1154" s="155" t="n"/>
      <c r="N1154" s="155" t="n"/>
      <c r="O1154" s="155" t="n"/>
      <c r="P1154" s="155" t="n"/>
      <c r="Q1154" s="151" t="n"/>
      <c r="R1154" s="155" t="n"/>
      <c r="S1154" s="155" t="n"/>
      <c r="T1154" s="155" t="n"/>
      <c r="U1154" s="155" t="n"/>
      <c r="V1154" s="155" t="n"/>
      <c r="W1154" s="155" t="n"/>
      <c r="X1154" s="155" t="n"/>
      <c r="Y1154" s="155" t="n"/>
      <c r="Z1154" s="155" t="n"/>
      <c r="AA1154" s="155" t="n"/>
      <c r="AB1154" s="155" t="n"/>
      <c r="AC1154" s="155" t="n"/>
      <c r="AD1154" s="155" t="n"/>
      <c r="AE1154" s="155" t="n"/>
      <c r="AF1154" s="155" t="n"/>
      <c r="AG1154" s="154">
        <f>IF(OR(C1154="",G1154="",G1154=0),"",IFERROR(INDEX(Lists!$K$2:$K$12,MATCH(C1154,Lists!$I$2:$I$12,0)),"AUD"))</f>
        <v/>
      </c>
      <c r="AH1154" s="154">
        <f>IF(OR(G1154="",G1154=0),"",IF(G1154&lt;1,TEXT(G1154*100,"0")&amp;IFERROR(INDEX(Lists!$U$2:$U$12,MATCH(C1154,Lists!$I$2:$I$12,0)),"c"),IFERROR(INDEX(Lists!$L$2:$L$12,MATCH(C1154,Lists!$I$2:$I$12,0)),"$")&amp;IF(G1154=INT(G1154),TEXT(G1154,"0"),TEXT(G1154,"0.00")))&amp;" "&amp;AG1154)</f>
        <v/>
      </c>
      <c r="AI1154" s="154">
        <f>IF(X1154="","",X1154*IFERROR(INDEX(Lists!$M$2:$M$12,MATCH(C1154,Lists!$I$2:$I$12,0)),1)/Lists!$Q$2)</f>
        <v/>
      </c>
      <c r="AJ1154" s="154">
        <f>IF(Y1154="","",Y1154*IFERROR(INDEX(Lists!$M$2:$M$12,MATCH(C1154,Lists!$I$2:$I$12,0)),1)/Lists!$Q$2)</f>
        <v/>
      </c>
      <c r="AK1154" s="106" t="n"/>
      <c r="AL1154" s="106" t="n"/>
      <c r="AM1154" s="106" t="n"/>
      <c r="AN1154" s="106" t="n"/>
      <c r="AO1154" s="106" t="n"/>
    </row>
    <row r="1155" ht="18" customHeight="1" s="74">
      <c r="A1155" s="154">
        <f>IF(OR(F1155="",C1155="",D1155=""),"",IFERROR(INDEX(Lists!$J$2:$J$12,MATCH(C1155,Lists!$I$2:$I$12,0)),"XX")&amp;"-"&amp;D1155&amp;"-"&amp;TEXT(SUMPRODUCT(($C$2:C1155=C1155)*($D$2:D1155=D1155)),"0000"))</f>
        <v/>
      </c>
      <c r="B1155" s="155" t="n"/>
      <c r="C1155" s="155" t="n"/>
      <c r="D1155" s="155" t="n"/>
      <c r="E1155" s="155" t="n"/>
      <c r="F1155" s="155" t="n"/>
      <c r="G1155" s="155" t="n"/>
      <c r="H1155" s="155" t="n"/>
      <c r="I1155" s="155" t="n"/>
      <c r="J1155" s="155" t="n"/>
      <c r="K1155" s="155" t="n"/>
      <c r="L1155" s="155" t="n"/>
      <c r="M1155" s="155" t="n"/>
      <c r="N1155" s="155" t="n"/>
      <c r="O1155" s="155" t="n"/>
      <c r="P1155" s="155" t="n"/>
      <c r="Q1155" s="151" t="n"/>
      <c r="R1155" s="155" t="n"/>
      <c r="S1155" s="155" t="n"/>
      <c r="T1155" s="155" t="n"/>
      <c r="U1155" s="155" t="n"/>
      <c r="V1155" s="155" t="n"/>
      <c r="W1155" s="155" t="n"/>
      <c r="X1155" s="155" t="n"/>
      <c r="Y1155" s="155" t="n"/>
      <c r="Z1155" s="155" t="n"/>
      <c r="AA1155" s="155" t="n"/>
      <c r="AB1155" s="155" t="n"/>
      <c r="AC1155" s="155" t="n"/>
      <c r="AD1155" s="155" t="n"/>
      <c r="AE1155" s="155" t="n"/>
      <c r="AF1155" s="155" t="n"/>
      <c r="AG1155" s="154">
        <f>IF(OR(C1155="",G1155="",G1155=0),"",IFERROR(INDEX(Lists!$K$2:$K$12,MATCH(C1155,Lists!$I$2:$I$12,0)),"AUD"))</f>
        <v/>
      </c>
      <c r="AH1155" s="154">
        <f>IF(OR(G1155="",G1155=0),"",IF(G1155&lt;1,TEXT(G1155*100,"0")&amp;IFERROR(INDEX(Lists!$U$2:$U$12,MATCH(C1155,Lists!$I$2:$I$12,0)),"c"),IFERROR(INDEX(Lists!$L$2:$L$12,MATCH(C1155,Lists!$I$2:$I$12,0)),"$")&amp;IF(G1155=INT(G1155),TEXT(G1155,"0"),TEXT(G1155,"0.00")))&amp;" "&amp;AG1155)</f>
        <v/>
      </c>
      <c r="AI1155" s="154">
        <f>IF(X1155="","",X1155*IFERROR(INDEX(Lists!$M$2:$M$12,MATCH(C1155,Lists!$I$2:$I$12,0)),1)/Lists!$Q$2)</f>
        <v/>
      </c>
      <c r="AJ1155" s="154">
        <f>IF(Y1155="","",Y1155*IFERROR(INDEX(Lists!$M$2:$M$12,MATCH(C1155,Lists!$I$2:$I$12,0)),1)/Lists!$Q$2)</f>
        <v/>
      </c>
      <c r="AK1155" s="106" t="n"/>
      <c r="AL1155" s="106" t="n"/>
      <c r="AM1155" s="106" t="n"/>
      <c r="AN1155" s="106" t="n"/>
      <c r="AO1155" s="106" t="n"/>
    </row>
    <row r="1156" ht="18" customHeight="1" s="74">
      <c r="A1156" s="154">
        <f>IF(OR(F1156="",C1156="",D1156=""),"",IFERROR(INDEX(Lists!$J$2:$J$12,MATCH(C1156,Lists!$I$2:$I$12,0)),"XX")&amp;"-"&amp;D1156&amp;"-"&amp;TEXT(SUMPRODUCT(($C$2:C1156=C1156)*($D$2:D1156=D1156)),"0000"))</f>
        <v/>
      </c>
      <c r="B1156" s="155" t="n"/>
      <c r="C1156" s="155" t="n"/>
      <c r="D1156" s="155" t="n"/>
      <c r="E1156" s="155" t="n"/>
      <c r="F1156" s="155" t="n"/>
      <c r="G1156" s="155" t="n"/>
      <c r="H1156" s="155" t="n"/>
      <c r="I1156" s="155" t="n"/>
      <c r="J1156" s="155" t="n"/>
      <c r="K1156" s="155" t="n"/>
      <c r="L1156" s="155" t="n"/>
      <c r="M1156" s="155" t="n"/>
      <c r="N1156" s="155" t="n"/>
      <c r="O1156" s="155" t="n"/>
      <c r="P1156" s="155" t="n"/>
      <c r="Q1156" s="151" t="n"/>
      <c r="R1156" s="155" t="n"/>
      <c r="S1156" s="155" t="n"/>
      <c r="T1156" s="155" t="n"/>
      <c r="U1156" s="155" t="n"/>
      <c r="V1156" s="155" t="n"/>
      <c r="W1156" s="155" t="n"/>
      <c r="X1156" s="155" t="n"/>
      <c r="Y1156" s="155" t="n"/>
      <c r="Z1156" s="155" t="n"/>
      <c r="AA1156" s="155" t="n"/>
      <c r="AB1156" s="155" t="n"/>
      <c r="AC1156" s="155" t="n"/>
      <c r="AD1156" s="155" t="n"/>
      <c r="AE1156" s="155" t="n"/>
      <c r="AF1156" s="155" t="n"/>
      <c r="AG1156" s="154">
        <f>IF(OR(C1156="",G1156="",G1156=0),"",IFERROR(INDEX(Lists!$K$2:$K$12,MATCH(C1156,Lists!$I$2:$I$12,0)),"AUD"))</f>
        <v/>
      </c>
      <c r="AH1156" s="154">
        <f>IF(OR(G1156="",G1156=0),"",IF(G1156&lt;1,TEXT(G1156*100,"0")&amp;IFERROR(INDEX(Lists!$U$2:$U$12,MATCH(C1156,Lists!$I$2:$I$12,0)),"c"),IFERROR(INDEX(Lists!$L$2:$L$12,MATCH(C1156,Lists!$I$2:$I$12,0)),"$")&amp;IF(G1156=INT(G1156),TEXT(G1156,"0"),TEXT(G1156,"0.00")))&amp;" "&amp;AG1156)</f>
        <v/>
      </c>
      <c r="AI1156" s="154">
        <f>IF(X1156="","",X1156*IFERROR(INDEX(Lists!$M$2:$M$12,MATCH(C1156,Lists!$I$2:$I$12,0)),1)/Lists!$Q$2)</f>
        <v/>
      </c>
      <c r="AJ1156" s="154">
        <f>IF(Y1156="","",Y1156*IFERROR(INDEX(Lists!$M$2:$M$12,MATCH(C1156,Lists!$I$2:$I$12,0)),1)/Lists!$Q$2)</f>
        <v/>
      </c>
      <c r="AK1156" s="106" t="n"/>
      <c r="AL1156" s="106" t="n"/>
      <c r="AM1156" s="106" t="n"/>
      <c r="AN1156" s="106" t="n"/>
      <c r="AO1156" s="106" t="n"/>
    </row>
    <row r="1157" ht="18" customHeight="1" s="74">
      <c r="A1157" s="154">
        <f>IF(OR(F1157="",C1157="",D1157=""),"",IFERROR(INDEX(Lists!$J$2:$J$12,MATCH(C1157,Lists!$I$2:$I$12,0)),"XX")&amp;"-"&amp;D1157&amp;"-"&amp;TEXT(SUMPRODUCT(($C$2:C1157=C1157)*($D$2:D1157=D1157)),"0000"))</f>
        <v/>
      </c>
      <c r="B1157" s="155" t="n"/>
      <c r="C1157" s="155" t="n"/>
      <c r="D1157" s="155" t="n"/>
      <c r="E1157" s="155" t="n"/>
      <c r="F1157" s="155" t="n"/>
      <c r="G1157" s="155" t="n"/>
      <c r="H1157" s="155" t="n"/>
      <c r="I1157" s="155" t="n"/>
      <c r="J1157" s="155" t="n"/>
      <c r="K1157" s="155" t="n"/>
      <c r="L1157" s="155" t="n"/>
      <c r="M1157" s="155" t="n"/>
      <c r="N1157" s="155" t="n"/>
      <c r="O1157" s="155" t="n"/>
      <c r="P1157" s="155" t="n"/>
      <c r="Q1157" s="151" t="n"/>
      <c r="R1157" s="155" t="n"/>
      <c r="S1157" s="155" t="n"/>
      <c r="T1157" s="155" t="n"/>
      <c r="U1157" s="155" t="n"/>
      <c r="V1157" s="155" t="n"/>
      <c r="W1157" s="155" t="n"/>
      <c r="X1157" s="155" t="n"/>
      <c r="Y1157" s="155" t="n"/>
      <c r="Z1157" s="155" t="n"/>
      <c r="AA1157" s="155" t="n"/>
      <c r="AB1157" s="155" t="n"/>
      <c r="AC1157" s="155" t="n"/>
      <c r="AD1157" s="155" t="n"/>
      <c r="AE1157" s="155" t="n"/>
      <c r="AF1157" s="155" t="n"/>
      <c r="AG1157" s="154">
        <f>IF(OR(C1157="",G1157="",G1157=0),"",IFERROR(INDEX(Lists!$K$2:$K$12,MATCH(C1157,Lists!$I$2:$I$12,0)),"AUD"))</f>
        <v/>
      </c>
      <c r="AH1157" s="154">
        <f>IF(OR(G1157="",G1157=0),"",IF(G1157&lt;1,TEXT(G1157*100,"0")&amp;IFERROR(INDEX(Lists!$U$2:$U$12,MATCH(C1157,Lists!$I$2:$I$12,0)),"c"),IFERROR(INDEX(Lists!$L$2:$L$12,MATCH(C1157,Lists!$I$2:$I$12,0)),"$")&amp;IF(G1157=INT(G1157),TEXT(G1157,"0"),TEXT(G1157,"0.00")))&amp;" "&amp;AG1157)</f>
        <v/>
      </c>
      <c r="AI1157" s="154">
        <f>IF(X1157="","",X1157*IFERROR(INDEX(Lists!$M$2:$M$12,MATCH(C1157,Lists!$I$2:$I$12,0)),1)/Lists!$Q$2)</f>
        <v/>
      </c>
      <c r="AJ1157" s="154">
        <f>IF(Y1157="","",Y1157*IFERROR(INDEX(Lists!$M$2:$M$12,MATCH(C1157,Lists!$I$2:$I$12,0)),1)/Lists!$Q$2)</f>
        <v/>
      </c>
      <c r="AK1157" s="106" t="n"/>
      <c r="AL1157" s="106" t="n"/>
      <c r="AM1157" s="106" t="n"/>
      <c r="AN1157" s="106" t="n"/>
      <c r="AO1157" s="106" t="n"/>
    </row>
    <row r="1158" ht="18" customHeight="1" s="74">
      <c r="A1158" s="154">
        <f>IF(OR(F1158="",C1158="",D1158=""),"",IFERROR(INDEX(Lists!$J$2:$J$12,MATCH(C1158,Lists!$I$2:$I$12,0)),"XX")&amp;"-"&amp;D1158&amp;"-"&amp;TEXT(SUMPRODUCT(($C$2:C1158=C1158)*($D$2:D1158=D1158)),"0000"))</f>
        <v/>
      </c>
      <c r="B1158" s="155" t="n"/>
      <c r="C1158" s="155" t="n"/>
      <c r="D1158" s="155" t="n"/>
      <c r="E1158" s="155" t="n"/>
      <c r="F1158" s="155" t="n"/>
      <c r="G1158" s="155" t="n"/>
      <c r="H1158" s="155" t="n"/>
      <c r="I1158" s="155" t="n"/>
      <c r="J1158" s="155" t="n"/>
      <c r="K1158" s="155" t="n"/>
      <c r="L1158" s="155" t="n"/>
      <c r="M1158" s="155" t="n"/>
      <c r="N1158" s="155" t="n"/>
      <c r="O1158" s="155" t="n"/>
      <c r="P1158" s="155" t="n"/>
      <c r="Q1158" s="151" t="n"/>
      <c r="R1158" s="155" t="n"/>
      <c r="S1158" s="155" t="n"/>
      <c r="T1158" s="155" t="n"/>
      <c r="U1158" s="155" t="n"/>
      <c r="V1158" s="155" t="n"/>
      <c r="W1158" s="155" t="n"/>
      <c r="X1158" s="155" t="n"/>
      <c r="Y1158" s="155" t="n"/>
      <c r="Z1158" s="155" t="n"/>
      <c r="AA1158" s="155" t="n"/>
      <c r="AB1158" s="155" t="n"/>
      <c r="AC1158" s="155" t="n"/>
      <c r="AD1158" s="155" t="n"/>
      <c r="AE1158" s="155" t="n"/>
      <c r="AF1158" s="155" t="n"/>
      <c r="AG1158" s="154">
        <f>IF(OR(C1158="",G1158="",G1158=0),"",IFERROR(INDEX(Lists!$K$2:$K$12,MATCH(C1158,Lists!$I$2:$I$12,0)),"AUD"))</f>
        <v/>
      </c>
      <c r="AH1158" s="154">
        <f>IF(OR(G1158="",G1158=0),"",IF(G1158&lt;1,TEXT(G1158*100,"0")&amp;IFERROR(INDEX(Lists!$U$2:$U$12,MATCH(C1158,Lists!$I$2:$I$12,0)),"c"),IFERROR(INDEX(Lists!$L$2:$L$12,MATCH(C1158,Lists!$I$2:$I$12,0)),"$")&amp;IF(G1158=INT(G1158),TEXT(G1158,"0"),TEXT(G1158,"0.00")))&amp;" "&amp;AG1158)</f>
        <v/>
      </c>
      <c r="AI1158" s="154">
        <f>IF(X1158="","",X1158*IFERROR(INDEX(Lists!$M$2:$M$12,MATCH(C1158,Lists!$I$2:$I$12,0)),1)/Lists!$Q$2)</f>
        <v/>
      </c>
      <c r="AJ1158" s="154">
        <f>IF(Y1158="","",Y1158*IFERROR(INDEX(Lists!$M$2:$M$12,MATCH(C1158,Lists!$I$2:$I$12,0)),1)/Lists!$Q$2)</f>
        <v/>
      </c>
      <c r="AK1158" s="106" t="n"/>
      <c r="AL1158" s="106" t="n"/>
      <c r="AM1158" s="106" t="n"/>
      <c r="AN1158" s="106" t="n"/>
      <c r="AO1158" s="106" t="n"/>
    </row>
    <row r="1159" ht="18" customHeight="1" s="74">
      <c r="A1159" s="154">
        <f>IF(OR(F1159="",C1159="",D1159=""),"",IFERROR(INDEX(Lists!$J$2:$J$12,MATCH(C1159,Lists!$I$2:$I$12,0)),"XX")&amp;"-"&amp;D1159&amp;"-"&amp;TEXT(SUMPRODUCT(($C$2:C1159=C1159)*($D$2:D1159=D1159)),"0000"))</f>
        <v/>
      </c>
      <c r="B1159" s="155" t="n"/>
      <c r="C1159" s="155" t="n"/>
      <c r="D1159" s="155" t="n"/>
      <c r="E1159" s="155" t="n"/>
      <c r="F1159" s="155" t="n"/>
      <c r="G1159" s="155" t="n"/>
      <c r="H1159" s="155" t="n"/>
      <c r="I1159" s="155" t="n"/>
      <c r="J1159" s="155" t="n"/>
      <c r="K1159" s="155" t="n"/>
      <c r="L1159" s="155" t="n"/>
      <c r="M1159" s="155" t="n"/>
      <c r="N1159" s="155" t="n"/>
      <c r="O1159" s="155" t="n"/>
      <c r="P1159" s="155" t="n"/>
      <c r="Q1159" s="151" t="n"/>
      <c r="R1159" s="155" t="n"/>
      <c r="S1159" s="155" t="n"/>
      <c r="T1159" s="155" t="n"/>
      <c r="U1159" s="155" t="n"/>
      <c r="V1159" s="155" t="n"/>
      <c r="W1159" s="155" t="n"/>
      <c r="X1159" s="155" t="n"/>
      <c r="Y1159" s="155" t="n"/>
      <c r="Z1159" s="155" t="n"/>
      <c r="AA1159" s="155" t="n"/>
      <c r="AB1159" s="155" t="n"/>
      <c r="AC1159" s="155" t="n"/>
      <c r="AD1159" s="155" t="n"/>
      <c r="AE1159" s="155" t="n"/>
      <c r="AF1159" s="155" t="n"/>
      <c r="AG1159" s="154">
        <f>IF(OR(C1159="",G1159="",G1159=0),"",IFERROR(INDEX(Lists!$K$2:$K$12,MATCH(C1159,Lists!$I$2:$I$12,0)),"AUD"))</f>
        <v/>
      </c>
      <c r="AH1159" s="154">
        <f>IF(OR(G1159="",G1159=0),"",IF(G1159&lt;1,TEXT(G1159*100,"0")&amp;IFERROR(INDEX(Lists!$U$2:$U$12,MATCH(C1159,Lists!$I$2:$I$12,0)),"c"),IFERROR(INDEX(Lists!$L$2:$L$12,MATCH(C1159,Lists!$I$2:$I$12,0)),"$")&amp;IF(G1159=INT(G1159),TEXT(G1159,"0"),TEXT(G1159,"0.00")))&amp;" "&amp;AG1159)</f>
        <v/>
      </c>
      <c r="AI1159" s="154">
        <f>IF(X1159="","",X1159*IFERROR(INDEX(Lists!$M$2:$M$12,MATCH(C1159,Lists!$I$2:$I$12,0)),1)/Lists!$Q$2)</f>
        <v/>
      </c>
      <c r="AJ1159" s="154">
        <f>IF(Y1159="","",Y1159*IFERROR(INDEX(Lists!$M$2:$M$12,MATCH(C1159,Lists!$I$2:$I$12,0)),1)/Lists!$Q$2)</f>
        <v/>
      </c>
      <c r="AK1159" s="106" t="n"/>
      <c r="AL1159" s="106" t="n"/>
      <c r="AM1159" s="106" t="n"/>
      <c r="AN1159" s="106" t="n"/>
      <c r="AO1159" s="106" t="n"/>
    </row>
    <row r="1160" ht="18" customHeight="1" s="74">
      <c r="A1160" s="154">
        <f>IF(OR(F1160="",C1160="",D1160=""),"",IFERROR(INDEX(Lists!$J$2:$J$12,MATCH(C1160,Lists!$I$2:$I$12,0)),"XX")&amp;"-"&amp;D1160&amp;"-"&amp;TEXT(SUMPRODUCT(($C$2:C1160=C1160)*($D$2:D1160=D1160)),"0000"))</f>
        <v/>
      </c>
      <c r="B1160" s="155" t="n"/>
      <c r="C1160" s="155" t="n"/>
      <c r="D1160" s="155" t="n"/>
      <c r="E1160" s="155" t="n"/>
      <c r="F1160" s="155" t="n"/>
      <c r="G1160" s="155" t="n"/>
      <c r="H1160" s="155" t="n"/>
      <c r="I1160" s="155" t="n"/>
      <c r="J1160" s="155" t="n"/>
      <c r="K1160" s="155" t="n"/>
      <c r="L1160" s="155" t="n"/>
      <c r="M1160" s="155" t="n"/>
      <c r="N1160" s="155" t="n"/>
      <c r="O1160" s="155" t="n"/>
      <c r="P1160" s="155" t="n"/>
      <c r="Q1160" s="151" t="n"/>
      <c r="R1160" s="155" t="n"/>
      <c r="S1160" s="155" t="n"/>
      <c r="T1160" s="155" t="n"/>
      <c r="U1160" s="155" t="n"/>
      <c r="V1160" s="155" t="n"/>
      <c r="W1160" s="155" t="n"/>
      <c r="X1160" s="155" t="n"/>
      <c r="Y1160" s="155" t="n"/>
      <c r="Z1160" s="155" t="n"/>
      <c r="AA1160" s="155" t="n"/>
      <c r="AB1160" s="155" t="n"/>
      <c r="AC1160" s="155" t="n"/>
      <c r="AD1160" s="155" t="n"/>
      <c r="AE1160" s="155" t="n"/>
      <c r="AF1160" s="155" t="n"/>
      <c r="AG1160" s="154">
        <f>IF(OR(C1160="",G1160="",G1160=0),"",IFERROR(INDEX(Lists!$K$2:$K$12,MATCH(C1160,Lists!$I$2:$I$12,0)),"AUD"))</f>
        <v/>
      </c>
      <c r="AH1160" s="154">
        <f>IF(OR(G1160="",G1160=0),"",IF(G1160&lt;1,TEXT(G1160*100,"0")&amp;IFERROR(INDEX(Lists!$U$2:$U$12,MATCH(C1160,Lists!$I$2:$I$12,0)),"c"),IFERROR(INDEX(Lists!$L$2:$L$12,MATCH(C1160,Lists!$I$2:$I$12,0)),"$")&amp;IF(G1160=INT(G1160),TEXT(G1160,"0"),TEXT(G1160,"0.00")))&amp;" "&amp;AG1160)</f>
        <v/>
      </c>
      <c r="AI1160" s="154">
        <f>IF(X1160="","",X1160*IFERROR(INDEX(Lists!$M$2:$M$12,MATCH(C1160,Lists!$I$2:$I$12,0)),1)/Lists!$Q$2)</f>
        <v/>
      </c>
      <c r="AJ1160" s="154">
        <f>IF(Y1160="","",Y1160*IFERROR(INDEX(Lists!$M$2:$M$12,MATCH(C1160,Lists!$I$2:$I$12,0)),1)/Lists!$Q$2)</f>
        <v/>
      </c>
      <c r="AK1160" s="106" t="n"/>
      <c r="AL1160" s="106" t="n"/>
      <c r="AM1160" s="106" t="n"/>
      <c r="AN1160" s="106" t="n"/>
      <c r="AO1160" s="106" t="n"/>
    </row>
    <row r="1161" ht="18" customHeight="1" s="74">
      <c r="A1161" s="154">
        <f>IF(OR(F1161="",C1161="",D1161=""),"",IFERROR(INDEX(Lists!$J$2:$J$12,MATCH(C1161,Lists!$I$2:$I$12,0)),"XX")&amp;"-"&amp;D1161&amp;"-"&amp;TEXT(SUMPRODUCT(($C$2:C1161=C1161)*($D$2:D1161=D1161)),"0000"))</f>
        <v/>
      </c>
      <c r="B1161" s="155" t="n"/>
      <c r="C1161" s="155" t="n"/>
      <c r="D1161" s="155" t="n"/>
      <c r="E1161" s="155" t="n"/>
      <c r="F1161" s="155" t="n"/>
      <c r="G1161" s="155" t="n"/>
      <c r="H1161" s="155" t="n"/>
      <c r="I1161" s="155" t="n"/>
      <c r="J1161" s="155" t="n"/>
      <c r="K1161" s="155" t="n"/>
      <c r="L1161" s="155" t="n"/>
      <c r="M1161" s="155" t="n"/>
      <c r="N1161" s="155" t="n"/>
      <c r="O1161" s="155" t="n"/>
      <c r="P1161" s="155" t="n"/>
      <c r="Q1161" s="151" t="n"/>
      <c r="R1161" s="155" t="n"/>
      <c r="S1161" s="155" t="n"/>
      <c r="T1161" s="155" t="n"/>
      <c r="U1161" s="155" t="n"/>
      <c r="V1161" s="155" t="n"/>
      <c r="W1161" s="155" t="n"/>
      <c r="X1161" s="155" t="n"/>
      <c r="Y1161" s="155" t="n"/>
      <c r="Z1161" s="155" t="n"/>
      <c r="AA1161" s="155" t="n"/>
      <c r="AB1161" s="155" t="n"/>
      <c r="AC1161" s="155" t="n"/>
      <c r="AD1161" s="155" t="n"/>
      <c r="AE1161" s="155" t="n"/>
      <c r="AF1161" s="155" t="n"/>
      <c r="AG1161" s="154">
        <f>IF(OR(C1161="",G1161="",G1161=0),"",IFERROR(INDEX(Lists!$K$2:$K$12,MATCH(C1161,Lists!$I$2:$I$12,0)),"AUD"))</f>
        <v/>
      </c>
      <c r="AH1161" s="154">
        <f>IF(OR(G1161="",G1161=0),"",IF(G1161&lt;1,TEXT(G1161*100,"0")&amp;IFERROR(INDEX(Lists!$U$2:$U$12,MATCH(C1161,Lists!$I$2:$I$12,0)),"c"),IFERROR(INDEX(Lists!$L$2:$L$12,MATCH(C1161,Lists!$I$2:$I$12,0)),"$")&amp;IF(G1161=INT(G1161),TEXT(G1161,"0"),TEXT(G1161,"0.00")))&amp;" "&amp;AG1161)</f>
        <v/>
      </c>
      <c r="AI1161" s="154">
        <f>IF(X1161="","",X1161*IFERROR(INDEX(Lists!$M$2:$M$12,MATCH(C1161,Lists!$I$2:$I$12,0)),1)/Lists!$Q$2)</f>
        <v/>
      </c>
      <c r="AJ1161" s="154">
        <f>IF(Y1161="","",Y1161*IFERROR(INDEX(Lists!$M$2:$M$12,MATCH(C1161,Lists!$I$2:$I$12,0)),1)/Lists!$Q$2)</f>
        <v/>
      </c>
      <c r="AK1161" s="106" t="n"/>
      <c r="AL1161" s="106" t="n"/>
      <c r="AM1161" s="106" t="n"/>
      <c r="AN1161" s="106" t="n"/>
      <c r="AO1161" s="106" t="n"/>
    </row>
    <row r="1162" ht="18" customHeight="1" s="74">
      <c r="A1162" s="154">
        <f>IF(OR(F1162="",C1162="",D1162=""),"",IFERROR(INDEX(Lists!$J$2:$J$12,MATCH(C1162,Lists!$I$2:$I$12,0)),"XX")&amp;"-"&amp;D1162&amp;"-"&amp;TEXT(SUMPRODUCT(($C$2:C1162=C1162)*($D$2:D1162=D1162)),"0000"))</f>
        <v/>
      </c>
      <c r="B1162" s="155" t="n"/>
      <c r="C1162" s="155" t="n"/>
      <c r="D1162" s="155" t="n"/>
      <c r="E1162" s="155" t="n"/>
      <c r="F1162" s="155" t="n"/>
      <c r="G1162" s="155" t="n"/>
      <c r="H1162" s="155" t="n"/>
      <c r="I1162" s="155" t="n"/>
      <c r="J1162" s="155" t="n"/>
      <c r="K1162" s="155" t="n"/>
      <c r="L1162" s="155" t="n"/>
      <c r="M1162" s="155" t="n"/>
      <c r="N1162" s="155" t="n"/>
      <c r="O1162" s="155" t="n"/>
      <c r="P1162" s="155" t="n"/>
      <c r="Q1162" s="151" t="n"/>
      <c r="R1162" s="155" t="n"/>
      <c r="S1162" s="155" t="n"/>
      <c r="T1162" s="155" t="n"/>
      <c r="U1162" s="155" t="n"/>
      <c r="V1162" s="155" t="n"/>
      <c r="W1162" s="155" t="n"/>
      <c r="X1162" s="155" t="n"/>
      <c r="Y1162" s="155" t="n"/>
      <c r="Z1162" s="155" t="n"/>
      <c r="AA1162" s="155" t="n"/>
      <c r="AB1162" s="155" t="n"/>
      <c r="AC1162" s="155" t="n"/>
      <c r="AD1162" s="155" t="n"/>
      <c r="AE1162" s="155" t="n"/>
      <c r="AF1162" s="155" t="n"/>
      <c r="AG1162" s="154">
        <f>IF(OR(C1162="",G1162="",G1162=0),"",IFERROR(INDEX(Lists!$K$2:$K$12,MATCH(C1162,Lists!$I$2:$I$12,0)),"AUD"))</f>
        <v/>
      </c>
      <c r="AH1162" s="154">
        <f>IF(OR(G1162="",G1162=0),"",IF(G1162&lt;1,TEXT(G1162*100,"0")&amp;IFERROR(INDEX(Lists!$U$2:$U$12,MATCH(C1162,Lists!$I$2:$I$12,0)),"c"),IFERROR(INDEX(Lists!$L$2:$L$12,MATCH(C1162,Lists!$I$2:$I$12,0)),"$")&amp;IF(G1162=INT(G1162),TEXT(G1162,"0"),TEXT(G1162,"0.00")))&amp;" "&amp;AG1162)</f>
        <v/>
      </c>
      <c r="AI1162" s="154">
        <f>IF(X1162="","",X1162*IFERROR(INDEX(Lists!$M$2:$M$12,MATCH(C1162,Lists!$I$2:$I$12,0)),1)/Lists!$Q$2)</f>
        <v/>
      </c>
      <c r="AJ1162" s="154">
        <f>IF(Y1162="","",Y1162*IFERROR(INDEX(Lists!$M$2:$M$12,MATCH(C1162,Lists!$I$2:$I$12,0)),1)/Lists!$Q$2)</f>
        <v/>
      </c>
      <c r="AK1162" s="106" t="n"/>
      <c r="AL1162" s="106" t="n"/>
      <c r="AM1162" s="106" t="n"/>
      <c r="AN1162" s="106" t="n"/>
      <c r="AO1162" s="106" t="n"/>
    </row>
    <row r="1163" ht="18" customHeight="1" s="74">
      <c r="A1163" s="154">
        <f>IF(OR(F1163="",C1163="",D1163=""),"",IFERROR(INDEX(Lists!$J$2:$J$12,MATCH(C1163,Lists!$I$2:$I$12,0)),"XX")&amp;"-"&amp;D1163&amp;"-"&amp;TEXT(SUMPRODUCT(($C$2:C1163=C1163)*($D$2:D1163=D1163)),"0000"))</f>
        <v/>
      </c>
      <c r="B1163" s="155" t="n"/>
      <c r="C1163" s="155" t="n"/>
      <c r="D1163" s="155" t="n"/>
      <c r="E1163" s="155" t="n"/>
      <c r="F1163" s="155" t="n"/>
      <c r="G1163" s="155" t="n"/>
      <c r="H1163" s="155" t="n"/>
      <c r="I1163" s="155" t="n"/>
      <c r="J1163" s="155" t="n"/>
      <c r="K1163" s="155" t="n"/>
      <c r="L1163" s="155" t="n"/>
      <c r="M1163" s="155" t="n"/>
      <c r="N1163" s="155" t="n"/>
      <c r="O1163" s="155" t="n"/>
      <c r="P1163" s="155" t="n"/>
      <c r="Q1163" s="151" t="n"/>
      <c r="R1163" s="155" t="n"/>
      <c r="S1163" s="155" t="n"/>
      <c r="T1163" s="155" t="n"/>
      <c r="U1163" s="155" t="n"/>
      <c r="V1163" s="155" t="n"/>
      <c r="W1163" s="155" t="n"/>
      <c r="X1163" s="155" t="n"/>
      <c r="Y1163" s="155" t="n"/>
      <c r="Z1163" s="155" t="n"/>
      <c r="AA1163" s="155" t="n"/>
      <c r="AB1163" s="155" t="n"/>
      <c r="AC1163" s="155" t="n"/>
      <c r="AD1163" s="155" t="n"/>
      <c r="AE1163" s="155" t="n"/>
      <c r="AF1163" s="155" t="n"/>
      <c r="AG1163" s="154">
        <f>IF(OR(C1163="",G1163="",G1163=0),"",IFERROR(INDEX(Lists!$K$2:$K$12,MATCH(C1163,Lists!$I$2:$I$12,0)),"AUD"))</f>
        <v/>
      </c>
      <c r="AH1163" s="154">
        <f>IF(OR(G1163="",G1163=0),"",IF(G1163&lt;1,TEXT(G1163*100,"0")&amp;IFERROR(INDEX(Lists!$U$2:$U$12,MATCH(C1163,Lists!$I$2:$I$12,0)),"c"),IFERROR(INDEX(Lists!$L$2:$L$12,MATCH(C1163,Lists!$I$2:$I$12,0)),"$")&amp;IF(G1163=INT(G1163),TEXT(G1163,"0"),TEXT(G1163,"0.00")))&amp;" "&amp;AG1163)</f>
        <v/>
      </c>
      <c r="AI1163" s="154">
        <f>IF(X1163="","",X1163*IFERROR(INDEX(Lists!$M$2:$M$12,MATCH(C1163,Lists!$I$2:$I$12,0)),1)/Lists!$Q$2)</f>
        <v/>
      </c>
      <c r="AJ1163" s="154">
        <f>IF(Y1163="","",Y1163*IFERROR(INDEX(Lists!$M$2:$M$12,MATCH(C1163,Lists!$I$2:$I$12,0)),1)/Lists!$Q$2)</f>
        <v/>
      </c>
      <c r="AK1163" s="106" t="n"/>
      <c r="AL1163" s="106" t="n"/>
      <c r="AM1163" s="106" t="n"/>
      <c r="AN1163" s="106" t="n"/>
      <c r="AO1163" s="106" t="n"/>
    </row>
    <row r="1164" ht="18" customHeight="1" s="74">
      <c r="A1164" s="154">
        <f>IF(OR(F1164="",C1164="",D1164=""),"",IFERROR(INDEX(Lists!$J$2:$J$12,MATCH(C1164,Lists!$I$2:$I$12,0)),"XX")&amp;"-"&amp;D1164&amp;"-"&amp;TEXT(SUMPRODUCT(($C$2:C1164=C1164)*($D$2:D1164=D1164)),"0000"))</f>
        <v/>
      </c>
      <c r="B1164" s="155" t="n"/>
      <c r="C1164" s="155" t="n"/>
      <c r="D1164" s="155" t="n"/>
      <c r="E1164" s="155" t="n"/>
      <c r="F1164" s="155" t="n"/>
      <c r="G1164" s="155" t="n"/>
      <c r="H1164" s="155" t="n"/>
      <c r="I1164" s="155" t="n"/>
      <c r="J1164" s="155" t="n"/>
      <c r="K1164" s="155" t="n"/>
      <c r="L1164" s="155" t="n"/>
      <c r="M1164" s="155" t="n"/>
      <c r="N1164" s="155" t="n"/>
      <c r="O1164" s="155" t="n"/>
      <c r="P1164" s="155" t="n"/>
      <c r="Q1164" s="151" t="n"/>
      <c r="R1164" s="155" t="n"/>
      <c r="S1164" s="155" t="n"/>
      <c r="T1164" s="155" t="n"/>
      <c r="U1164" s="155" t="n"/>
      <c r="V1164" s="155" t="n"/>
      <c r="W1164" s="155" t="n"/>
      <c r="X1164" s="155" t="n"/>
      <c r="Y1164" s="155" t="n"/>
      <c r="Z1164" s="155" t="n"/>
      <c r="AA1164" s="155" t="n"/>
      <c r="AB1164" s="155" t="n"/>
      <c r="AC1164" s="155" t="n"/>
      <c r="AD1164" s="155" t="n"/>
      <c r="AE1164" s="155" t="n"/>
      <c r="AF1164" s="155" t="n"/>
      <c r="AG1164" s="154">
        <f>IF(OR(C1164="",G1164="",G1164=0),"",IFERROR(INDEX(Lists!$K$2:$K$12,MATCH(C1164,Lists!$I$2:$I$12,0)),"AUD"))</f>
        <v/>
      </c>
      <c r="AH1164" s="154">
        <f>IF(OR(G1164="",G1164=0),"",IF(G1164&lt;1,TEXT(G1164*100,"0")&amp;IFERROR(INDEX(Lists!$U$2:$U$12,MATCH(C1164,Lists!$I$2:$I$12,0)),"c"),IFERROR(INDEX(Lists!$L$2:$L$12,MATCH(C1164,Lists!$I$2:$I$12,0)),"$")&amp;IF(G1164=INT(G1164),TEXT(G1164,"0"),TEXT(G1164,"0.00")))&amp;" "&amp;AG1164)</f>
        <v/>
      </c>
      <c r="AI1164" s="154">
        <f>IF(X1164="","",X1164*IFERROR(INDEX(Lists!$M$2:$M$12,MATCH(C1164,Lists!$I$2:$I$12,0)),1)/Lists!$Q$2)</f>
        <v/>
      </c>
      <c r="AJ1164" s="154">
        <f>IF(Y1164="","",Y1164*IFERROR(INDEX(Lists!$M$2:$M$12,MATCH(C1164,Lists!$I$2:$I$12,0)),1)/Lists!$Q$2)</f>
        <v/>
      </c>
      <c r="AK1164" s="106" t="n"/>
      <c r="AL1164" s="106" t="n"/>
      <c r="AM1164" s="106" t="n"/>
      <c r="AN1164" s="106" t="n"/>
      <c r="AO1164" s="106" t="n"/>
    </row>
    <row r="1165" ht="18" customHeight="1" s="74">
      <c r="A1165" s="154">
        <f>IF(OR(F1165="",C1165="",D1165=""),"",IFERROR(INDEX(Lists!$J$2:$J$12,MATCH(C1165,Lists!$I$2:$I$12,0)),"XX")&amp;"-"&amp;D1165&amp;"-"&amp;TEXT(SUMPRODUCT(($C$2:C1165=C1165)*($D$2:D1165=D1165)),"0000"))</f>
        <v/>
      </c>
      <c r="B1165" s="155" t="n"/>
      <c r="C1165" s="155" t="n"/>
      <c r="D1165" s="155" t="n"/>
      <c r="E1165" s="155" t="n"/>
      <c r="F1165" s="155" t="n"/>
      <c r="G1165" s="155" t="n"/>
      <c r="H1165" s="155" t="n"/>
      <c r="I1165" s="155" t="n"/>
      <c r="J1165" s="155" t="n"/>
      <c r="K1165" s="155" t="n"/>
      <c r="L1165" s="155" t="n"/>
      <c r="M1165" s="155" t="n"/>
      <c r="N1165" s="155" t="n"/>
      <c r="O1165" s="155" t="n"/>
      <c r="P1165" s="155" t="n"/>
      <c r="Q1165" s="151" t="n"/>
      <c r="R1165" s="155" t="n"/>
      <c r="S1165" s="155" t="n"/>
      <c r="T1165" s="155" t="n"/>
      <c r="U1165" s="155" t="n"/>
      <c r="V1165" s="155" t="n"/>
      <c r="W1165" s="155" t="n"/>
      <c r="X1165" s="155" t="n"/>
      <c r="Y1165" s="155" t="n"/>
      <c r="Z1165" s="155" t="n"/>
      <c r="AA1165" s="155" t="n"/>
      <c r="AB1165" s="155" t="n"/>
      <c r="AC1165" s="155" t="n"/>
      <c r="AD1165" s="155" t="n"/>
      <c r="AE1165" s="155" t="n"/>
      <c r="AF1165" s="155" t="n"/>
      <c r="AG1165" s="154">
        <f>IF(OR(C1165="",G1165="",G1165=0),"",IFERROR(INDEX(Lists!$K$2:$K$12,MATCH(C1165,Lists!$I$2:$I$12,0)),"AUD"))</f>
        <v/>
      </c>
      <c r="AH1165" s="154">
        <f>IF(OR(G1165="",G1165=0),"",IF(G1165&lt;1,TEXT(G1165*100,"0")&amp;IFERROR(INDEX(Lists!$U$2:$U$12,MATCH(C1165,Lists!$I$2:$I$12,0)),"c"),IFERROR(INDEX(Lists!$L$2:$L$12,MATCH(C1165,Lists!$I$2:$I$12,0)),"$")&amp;IF(G1165=INT(G1165),TEXT(G1165,"0"),TEXT(G1165,"0.00")))&amp;" "&amp;AG1165)</f>
        <v/>
      </c>
      <c r="AI1165" s="154">
        <f>IF(X1165="","",X1165*IFERROR(INDEX(Lists!$M$2:$M$12,MATCH(C1165,Lists!$I$2:$I$12,0)),1)/Lists!$Q$2)</f>
        <v/>
      </c>
      <c r="AJ1165" s="154">
        <f>IF(Y1165="","",Y1165*IFERROR(INDEX(Lists!$M$2:$M$12,MATCH(C1165,Lists!$I$2:$I$12,0)),1)/Lists!$Q$2)</f>
        <v/>
      </c>
      <c r="AK1165" s="106" t="n"/>
      <c r="AL1165" s="106" t="n"/>
      <c r="AM1165" s="106" t="n"/>
      <c r="AN1165" s="106" t="n"/>
      <c r="AO1165" s="106" t="n"/>
    </row>
    <row r="1166" ht="18" customHeight="1" s="74">
      <c r="A1166" s="154">
        <f>IF(OR(F1166="",C1166="",D1166=""),"",IFERROR(INDEX(Lists!$J$2:$J$12,MATCH(C1166,Lists!$I$2:$I$12,0)),"XX")&amp;"-"&amp;D1166&amp;"-"&amp;TEXT(SUMPRODUCT(($C$2:C1166=C1166)*($D$2:D1166=D1166)),"0000"))</f>
        <v/>
      </c>
      <c r="B1166" s="155" t="n"/>
      <c r="C1166" s="155" t="n"/>
      <c r="D1166" s="155" t="n"/>
      <c r="E1166" s="155" t="n"/>
      <c r="F1166" s="155" t="n"/>
      <c r="G1166" s="155" t="n"/>
      <c r="H1166" s="155" t="n"/>
      <c r="I1166" s="155" t="n"/>
      <c r="J1166" s="155" t="n"/>
      <c r="K1166" s="155" t="n"/>
      <c r="L1166" s="155" t="n"/>
      <c r="M1166" s="155" t="n"/>
      <c r="N1166" s="155" t="n"/>
      <c r="O1166" s="155" t="n"/>
      <c r="P1166" s="155" t="n"/>
      <c r="Q1166" s="151" t="n"/>
      <c r="R1166" s="155" t="n"/>
      <c r="S1166" s="155" t="n"/>
      <c r="T1166" s="155" t="n"/>
      <c r="U1166" s="155" t="n"/>
      <c r="V1166" s="155" t="n"/>
      <c r="W1166" s="155" t="n"/>
      <c r="X1166" s="155" t="n"/>
      <c r="Y1166" s="155" t="n"/>
      <c r="Z1166" s="155" t="n"/>
      <c r="AA1166" s="155" t="n"/>
      <c r="AB1166" s="155" t="n"/>
      <c r="AC1166" s="155" t="n"/>
      <c r="AD1166" s="155" t="n"/>
      <c r="AE1166" s="155" t="n"/>
      <c r="AF1166" s="155" t="n"/>
      <c r="AG1166" s="154">
        <f>IF(OR(C1166="",G1166="",G1166=0),"",IFERROR(INDEX(Lists!$K$2:$K$12,MATCH(C1166,Lists!$I$2:$I$12,0)),"AUD"))</f>
        <v/>
      </c>
      <c r="AH1166" s="154">
        <f>IF(OR(G1166="",G1166=0),"",IF(G1166&lt;1,TEXT(G1166*100,"0")&amp;IFERROR(INDEX(Lists!$U$2:$U$12,MATCH(C1166,Lists!$I$2:$I$12,0)),"c"),IFERROR(INDEX(Lists!$L$2:$L$12,MATCH(C1166,Lists!$I$2:$I$12,0)),"$")&amp;IF(G1166=INT(G1166),TEXT(G1166,"0"),TEXT(G1166,"0.00")))&amp;" "&amp;AG1166)</f>
        <v/>
      </c>
      <c r="AI1166" s="154">
        <f>IF(X1166="","",X1166*IFERROR(INDEX(Lists!$M$2:$M$12,MATCH(C1166,Lists!$I$2:$I$12,0)),1)/Lists!$Q$2)</f>
        <v/>
      </c>
      <c r="AJ1166" s="154">
        <f>IF(Y1166="","",Y1166*IFERROR(INDEX(Lists!$M$2:$M$12,MATCH(C1166,Lists!$I$2:$I$12,0)),1)/Lists!$Q$2)</f>
        <v/>
      </c>
      <c r="AK1166" s="106" t="n"/>
      <c r="AL1166" s="106" t="n"/>
      <c r="AM1166" s="106" t="n"/>
      <c r="AN1166" s="106" t="n"/>
      <c r="AO1166" s="106" t="n"/>
    </row>
    <row r="1167" ht="18" customHeight="1" s="74">
      <c r="A1167" s="154">
        <f>IF(OR(F1167="",C1167="",D1167=""),"",IFERROR(INDEX(Lists!$J$2:$J$12,MATCH(C1167,Lists!$I$2:$I$12,0)),"XX")&amp;"-"&amp;D1167&amp;"-"&amp;TEXT(SUMPRODUCT(($C$2:C1167=C1167)*($D$2:D1167=D1167)),"0000"))</f>
        <v/>
      </c>
      <c r="B1167" s="155" t="n"/>
      <c r="C1167" s="155" t="n"/>
      <c r="D1167" s="155" t="n"/>
      <c r="E1167" s="155" t="n"/>
      <c r="F1167" s="155" t="n"/>
      <c r="G1167" s="155" t="n"/>
      <c r="H1167" s="155" t="n"/>
      <c r="I1167" s="155" t="n"/>
      <c r="J1167" s="155" t="n"/>
      <c r="K1167" s="155" t="n"/>
      <c r="L1167" s="155" t="n"/>
      <c r="M1167" s="155" t="n"/>
      <c r="N1167" s="155" t="n"/>
      <c r="O1167" s="155" t="n"/>
      <c r="P1167" s="155" t="n"/>
      <c r="Q1167" s="151" t="n"/>
      <c r="R1167" s="155" t="n"/>
      <c r="S1167" s="155" t="n"/>
      <c r="T1167" s="155" t="n"/>
      <c r="U1167" s="155" t="n"/>
      <c r="V1167" s="155" t="n"/>
      <c r="W1167" s="155" t="n"/>
      <c r="X1167" s="155" t="n"/>
      <c r="Y1167" s="155" t="n"/>
      <c r="Z1167" s="155" t="n"/>
      <c r="AA1167" s="155" t="n"/>
      <c r="AB1167" s="155" t="n"/>
      <c r="AC1167" s="155" t="n"/>
      <c r="AD1167" s="155" t="n"/>
      <c r="AE1167" s="155" t="n"/>
      <c r="AF1167" s="155" t="n"/>
      <c r="AG1167" s="154">
        <f>IF(OR(C1167="",G1167="",G1167=0),"",IFERROR(INDEX(Lists!$K$2:$K$12,MATCH(C1167,Lists!$I$2:$I$12,0)),"AUD"))</f>
        <v/>
      </c>
      <c r="AH1167" s="154">
        <f>IF(OR(G1167="",G1167=0),"",IF(G1167&lt;1,TEXT(G1167*100,"0")&amp;IFERROR(INDEX(Lists!$U$2:$U$12,MATCH(C1167,Lists!$I$2:$I$12,0)),"c"),IFERROR(INDEX(Lists!$L$2:$L$12,MATCH(C1167,Lists!$I$2:$I$12,0)),"$")&amp;IF(G1167=INT(G1167),TEXT(G1167,"0"),TEXT(G1167,"0.00")))&amp;" "&amp;AG1167)</f>
        <v/>
      </c>
      <c r="AI1167" s="154">
        <f>IF(X1167="","",X1167*IFERROR(INDEX(Lists!$M$2:$M$12,MATCH(C1167,Lists!$I$2:$I$12,0)),1)/Lists!$Q$2)</f>
        <v/>
      </c>
      <c r="AJ1167" s="154">
        <f>IF(Y1167="","",Y1167*IFERROR(INDEX(Lists!$M$2:$M$12,MATCH(C1167,Lists!$I$2:$I$12,0)),1)/Lists!$Q$2)</f>
        <v/>
      </c>
      <c r="AK1167" s="106" t="n"/>
      <c r="AL1167" s="106" t="n"/>
      <c r="AM1167" s="106" t="n"/>
      <c r="AN1167" s="106" t="n"/>
      <c r="AO1167" s="106" t="n"/>
    </row>
    <row r="1168" ht="18" customHeight="1" s="74">
      <c r="A1168" s="154">
        <f>IF(OR(F1168="",C1168="",D1168=""),"",IFERROR(INDEX(Lists!$J$2:$J$12,MATCH(C1168,Lists!$I$2:$I$12,0)),"XX")&amp;"-"&amp;D1168&amp;"-"&amp;TEXT(SUMPRODUCT(($C$2:C1168=C1168)*($D$2:D1168=D1168)),"0000"))</f>
        <v/>
      </c>
      <c r="B1168" s="155" t="n"/>
      <c r="C1168" s="155" t="n"/>
      <c r="D1168" s="155" t="n"/>
      <c r="E1168" s="155" t="n"/>
      <c r="F1168" s="155" t="n"/>
      <c r="G1168" s="155" t="n"/>
      <c r="H1168" s="155" t="n"/>
      <c r="I1168" s="155" t="n"/>
      <c r="J1168" s="155" t="n"/>
      <c r="K1168" s="155" t="n"/>
      <c r="L1168" s="155" t="n"/>
      <c r="M1168" s="155" t="n"/>
      <c r="N1168" s="155" t="n"/>
      <c r="O1168" s="155" t="n"/>
      <c r="P1168" s="155" t="n"/>
      <c r="Q1168" s="151" t="n"/>
      <c r="R1168" s="155" t="n"/>
      <c r="S1168" s="155" t="n"/>
      <c r="T1168" s="155" t="n"/>
      <c r="U1168" s="155" t="n"/>
      <c r="V1168" s="155" t="n"/>
      <c r="W1168" s="155" t="n"/>
      <c r="X1168" s="155" t="n"/>
      <c r="Y1168" s="155" t="n"/>
      <c r="Z1168" s="155" t="n"/>
      <c r="AA1168" s="155" t="n"/>
      <c r="AB1168" s="155" t="n"/>
      <c r="AC1168" s="155" t="n"/>
      <c r="AD1168" s="155" t="n"/>
      <c r="AE1168" s="155" t="n"/>
      <c r="AF1168" s="155" t="n"/>
      <c r="AG1168" s="154">
        <f>IF(OR(C1168="",G1168="",G1168=0),"",IFERROR(INDEX(Lists!$K$2:$K$12,MATCH(C1168,Lists!$I$2:$I$12,0)),"AUD"))</f>
        <v/>
      </c>
      <c r="AH1168" s="154">
        <f>IF(OR(G1168="",G1168=0),"",IF(G1168&lt;1,TEXT(G1168*100,"0")&amp;IFERROR(INDEX(Lists!$U$2:$U$12,MATCH(C1168,Lists!$I$2:$I$12,0)),"c"),IFERROR(INDEX(Lists!$L$2:$L$12,MATCH(C1168,Lists!$I$2:$I$12,0)),"$")&amp;IF(G1168=INT(G1168),TEXT(G1168,"0"),TEXT(G1168,"0.00")))&amp;" "&amp;AG1168)</f>
        <v/>
      </c>
      <c r="AI1168" s="154">
        <f>IF(X1168="","",X1168*IFERROR(INDEX(Lists!$M$2:$M$12,MATCH(C1168,Lists!$I$2:$I$12,0)),1)/Lists!$Q$2)</f>
        <v/>
      </c>
      <c r="AJ1168" s="154">
        <f>IF(Y1168="","",Y1168*IFERROR(INDEX(Lists!$M$2:$M$12,MATCH(C1168,Lists!$I$2:$I$12,0)),1)/Lists!$Q$2)</f>
        <v/>
      </c>
      <c r="AK1168" s="106" t="n"/>
      <c r="AL1168" s="106" t="n"/>
      <c r="AM1168" s="106" t="n"/>
      <c r="AN1168" s="106" t="n"/>
      <c r="AO1168" s="106" t="n"/>
    </row>
    <row r="1169" ht="18" customHeight="1" s="74">
      <c r="A1169" s="154">
        <f>IF(OR(F1169="",C1169="",D1169=""),"",IFERROR(INDEX(Lists!$J$2:$J$12,MATCH(C1169,Lists!$I$2:$I$12,0)),"XX")&amp;"-"&amp;D1169&amp;"-"&amp;TEXT(SUMPRODUCT(($C$2:C1169=C1169)*($D$2:D1169=D1169)),"0000"))</f>
        <v/>
      </c>
      <c r="B1169" s="155" t="n"/>
      <c r="C1169" s="155" t="n"/>
      <c r="D1169" s="155" t="n"/>
      <c r="E1169" s="155" t="n"/>
      <c r="F1169" s="155" t="n"/>
      <c r="G1169" s="155" t="n"/>
      <c r="H1169" s="155" t="n"/>
      <c r="I1169" s="155" t="n"/>
      <c r="J1169" s="155" t="n"/>
      <c r="K1169" s="155" t="n"/>
      <c r="L1169" s="155" t="n"/>
      <c r="M1169" s="155" t="n"/>
      <c r="N1169" s="155" t="n"/>
      <c r="O1169" s="155" t="n"/>
      <c r="P1169" s="155" t="n"/>
      <c r="Q1169" s="151" t="n"/>
      <c r="R1169" s="155" t="n"/>
      <c r="S1169" s="155" t="n"/>
      <c r="T1169" s="155" t="n"/>
      <c r="U1169" s="155" t="n"/>
      <c r="V1169" s="155" t="n"/>
      <c r="W1169" s="155" t="n"/>
      <c r="X1169" s="155" t="n"/>
      <c r="Y1169" s="155" t="n"/>
      <c r="Z1169" s="155" t="n"/>
      <c r="AA1169" s="155" t="n"/>
      <c r="AB1169" s="155" t="n"/>
      <c r="AC1169" s="155" t="n"/>
      <c r="AD1169" s="155" t="n"/>
      <c r="AE1169" s="155" t="n"/>
      <c r="AF1169" s="155" t="n"/>
      <c r="AG1169" s="154">
        <f>IF(OR(C1169="",G1169="",G1169=0),"",IFERROR(INDEX(Lists!$K$2:$K$12,MATCH(C1169,Lists!$I$2:$I$12,0)),"AUD"))</f>
        <v/>
      </c>
      <c r="AH1169" s="154">
        <f>IF(OR(G1169="",G1169=0),"",IF(G1169&lt;1,TEXT(G1169*100,"0")&amp;IFERROR(INDEX(Lists!$U$2:$U$12,MATCH(C1169,Lists!$I$2:$I$12,0)),"c"),IFERROR(INDEX(Lists!$L$2:$L$12,MATCH(C1169,Lists!$I$2:$I$12,0)),"$")&amp;IF(G1169=INT(G1169),TEXT(G1169,"0"),TEXT(G1169,"0.00")))&amp;" "&amp;AG1169)</f>
        <v/>
      </c>
      <c r="AI1169" s="154">
        <f>IF(X1169="","",X1169*IFERROR(INDEX(Lists!$M$2:$M$12,MATCH(C1169,Lists!$I$2:$I$12,0)),1)/Lists!$Q$2)</f>
        <v/>
      </c>
      <c r="AJ1169" s="154">
        <f>IF(Y1169="","",Y1169*IFERROR(INDEX(Lists!$M$2:$M$12,MATCH(C1169,Lists!$I$2:$I$12,0)),1)/Lists!$Q$2)</f>
        <v/>
      </c>
      <c r="AK1169" s="106" t="n"/>
      <c r="AL1169" s="106" t="n"/>
      <c r="AM1169" s="106" t="n"/>
      <c r="AN1169" s="106" t="n"/>
      <c r="AO1169" s="106" t="n"/>
    </row>
    <row r="1170" ht="18" customHeight="1" s="74">
      <c r="A1170" s="154">
        <f>IF(OR(F1170="",C1170="",D1170=""),"",IFERROR(INDEX(Lists!$J$2:$J$12,MATCH(C1170,Lists!$I$2:$I$12,0)),"XX")&amp;"-"&amp;D1170&amp;"-"&amp;TEXT(SUMPRODUCT(($C$2:C1170=C1170)*($D$2:D1170=D1170)),"0000"))</f>
        <v/>
      </c>
      <c r="B1170" s="155" t="n"/>
      <c r="C1170" s="155" t="n"/>
      <c r="D1170" s="155" t="n"/>
      <c r="E1170" s="155" t="n"/>
      <c r="F1170" s="155" t="n"/>
      <c r="G1170" s="155" t="n"/>
      <c r="H1170" s="155" t="n"/>
      <c r="I1170" s="155" t="n"/>
      <c r="J1170" s="155" t="n"/>
      <c r="K1170" s="155" t="n"/>
      <c r="L1170" s="155" t="n"/>
      <c r="M1170" s="155" t="n"/>
      <c r="N1170" s="155" t="n"/>
      <c r="O1170" s="155" t="n"/>
      <c r="P1170" s="155" t="n"/>
      <c r="Q1170" s="151" t="n"/>
      <c r="R1170" s="155" t="n"/>
      <c r="S1170" s="155" t="n"/>
      <c r="T1170" s="155" t="n"/>
      <c r="U1170" s="155" t="n"/>
      <c r="V1170" s="155" t="n"/>
      <c r="W1170" s="155" t="n"/>
      <c r="X1170" s="155" t="n"/>
      <c r="Y1170" s="155" t="n"/>
      <c r="Z1170" s="155" t="n"/>
      <c r="AA1170" s="155" t="n"/>
      <c r="AB1170" s="155" t="n"/>
      <c r="AC1170" s="155" t="n"/>
      <c r="AD1170" s="155" t="n"/>
      <c r="AE1170" s="155" t="n"/>
      <c r="AF1170" s="155" t="n"/>
      <c r="AG1170" s="154">
        <f>IF(OR(C1170="",G1170="",G1170=0),"",IFERROR(INDEX(Lists!$K$2:$K$12,MATCH(C1170,Lists!$I$2:$I$12,0)),"AUD"))</f>
        <v/>
      </c>
      <c r="AH1170" s="154">
        <f>IF(OR(G1170="",G1170=0),"",IF(G1170&lt;1,TEXT(G1170*100,"0")&amp;IFERROR(INDEX(Lists!$U$2:$U$12,MATCH(C1170,Lists!$I$2:$I$12,0)),"c"),IFERROR(INDEX(Lists!$L$2:$L$12,MATCH(C1170,Lists!$I$2:$I$12,0)),"$")&amp;IF(G1170=INT(G1170),TEXT(G1170,"0"),TEXT(G1170,"0.00")))&amp;" "&amp;AG1170)</f>
        <v/>
      </c>
      <c r="AI1170" s="154">
        <f>IF(X1170="","",X1170*IFERROR(INDEX(Lists!$M$2:$M$12,MATCH(C1170,Lists!$I$2:$I$12,0)),1)/Lists!$Q$2)</f>
        <v/>
      </c>
      <c r="AJ1170" s="154">
        <f>IF(Y1170="","",Y1170*IFERROR(INDEX(Lists!$M$2:$M$12,MATCH(C1170,Lists!$I$2:$I$12,0)),1)/Lists!$Q$2)</f>
        <v/>
      </c>
      <c r="AK1170" s="106" t="n"/>
      <c r="AL1170" s="106" t="n"/>
      <c r="AM1170" s="106" t="n"/>
      <c r="AN1170" s="106" t="n"/>
      <c r="AO1170" s="106" t="n"/>
    </row>
    <row r="1171" ht="18" customHeight="1" s="74">
      <c r="A1171" s="154">
        <f>IF(OR(F1171="",C1171="",D1171=""),"",IFERROR(INDEX(Lists!$J$2:$J$12,MATCH(C1171,Lists!$I$2:$I$12,0)),"XX")&amp;"-"&amp;D1171&amp;"-"&amp;TEXT(SUMPRODUCT(($C$2:C1171=C1171)*($D$2:D1171=D1171)),"0000"))</f>
        <v/>
      </c>
      <c r="B1171" s="155" t="n"/>
      <c r="C1171" s="155" t="n"/>
      <c r="D1171" s="155" t="n"/>
      <c r="E1171" s="155" t="n"/>
      <c r="F1171" s="155" t="n"/>
      <c r="G1171" s="155" t="n"/>
      <c r="H1171" s="155" t="n"/>
      <c r="I1171" s="155" t="n"/>
      <c r="J1171" s="155" t="n"/>
      <c r="K1171" s="155" t="n"/>
      <c r="L1171" s="155" t="n"/>
      <c r="M1171" s="155" t="n"/>
      <c r="N1171" s="155" t="n"/>
      <c r="O1171" s="155" t="n"/>
      <c r="P1171" s="155" t="n"/>
      <c r="Q1171" s="151" t="n"/>
      <c r="R1171" s="155" t="n"/>
      <c r="S1171" s="155" t="n"/>
      <c r="T1171" s="155" t="n"/>
      <c r="U1171" s="155" t="n"/>
      <c r="V1171" s="155" t="n"/>
      <c r="W1171" s="155" t="n"/>
      <c r="X1171" s="155" t="n"/>
      <c r="Y1171" s="155" t="n"/>
      <c r="Z1171" s="155" t="n"/>
      <c r="AA1171" s="155" t="n"/>
      <c r="AB1171" s="155" t="n"/>
      <c r="AC1171" s="155" t="n"/>
      <c r="AD1171" s="155" t="n"/>
      <c r="AE1171" s="155" t="n"/>
      <c r="AF1171" s="155" t="n"/>
      <c r="AG1171" s="154">
        <f>IF(OR(C1171="",G1171="",G1171=0),"",IFERROR(INDEX(Lists!$K$2:$K$12,MATCH(C1171,Lists!$I$2:$I$12,0)),"AUD"))</f>
        <v/>
      </c>
      <c r="AH1171" s="154">
        <f>IF(OR(G1171="",G1171=0),"",IF(G1171&lt;1,TEXT(G1171*100,"0")&amp;IFERROR(INDEX(Lists!$U$2:$U$12,MATCH(C1171,Lists!$I$2:$I$12,0)),"c"),IFERROR(INDEX(Lists!$L$2:$L$12,MATCH(C1171,Lists!$I$2:$I$12,0)),"$")&amp;IF(G1171=INT(G1171),TEXT(G1171,"0"),TEXT(G1171,"0.00")))&amp;" "&amp;AG1171)</f>
        <v/>
      </c>
      <c r="AI1171" s="154">
        <f>IF(X1171="","",X1171*IFERROR(INDEX(Lists!$M$2:$M$12,MATCH(C1171,Lists!$I$2:$I$12,0)),1)/Lists!$Q$2)</f>
        <v/>
      </c>
      <c r="AJ1171" s="154">
        <f>IF(Y1171="","",Y1171*IFERROR(INDEX(Lists!$M$2:$M$12,MATCH(C1171,Lists!$I$2:$I$12,0)),1)/Lists!$Q$2)</f>
        <v/>
      </c>
      <c r="AK1171" s="106" t="n"/>
      <c r="AL1171" s="106" t="n"/>
      <c r="AM1171" s="106" t="n"/>
      <c r="AN1171" s="106" t="n"/>
      <c r="AO1171" s="106" t="n"/>
    </row>
    <row r="1172" ht="18" customHeight="1" s="74">
      <c r="A1172" s="154">
        <f>IF(OR(F1172="",C1172="",D1172=""),"",IFERROR(INDEX(Lists!$J$2:$J$12,MATCH(C1172,Lists!$I$2:$I$12,0)),"XX")&amp;"-"&amp;D1172&amp;"-"&amp;TEXT(SUMPRODUCT(($C$2:C1172=C1172)*($D$2:D1172=D1172)),"0000"))</f>
        <v/>
      </c>
      <c r="B1172" s="155" t="n"/>
      <c r="C1172" s="155" t="n"/>
      <c r="D1172" s="155" t="n"/>
      <c r="E1172" s="155" t="n"/>
      <c r="F1172" s="155" t="n"/>
      <c r="G1172" s="155" t="n"/>
      <c r="H1172" s="155" t="n"/>
      <c r="I1172" s="155" t="n"/>
      <c r="J1172" s="155" t="n"/>
      <c r="K1172" s="155" t="n"/>
      <c r="L1172" s="155" t="n"/>
      <c r="M1172" s="155" t="n"/>
      <c r="N1172" s="155" t="n"/>
      <c r="O1172" s="155" t="n"/>
      <c r="P1172" s="155" t="n"/>
      <c r="Q1172" s="151" t="n"/>
      <c r="R1172" s="155" t="n"/>
      <c r="S1172" s="155" t="n"/>
      <c r="T1172" s="155" t="n"/>
      <c r="U1172" s="155" t="n"/>
      <c r="V1172" s="155" t="n"/>
      <c r="W1172" s="155" t="n"/>
      <c r="X1172" s="155" t="n"/>
      <c r="Y1172" s="155" t="n"/>
      <c r="Z1172" s="155" t="n"/>
      <c r="AA1172" s="155" t="n"/>
      <c r="AB1172" s="155" t="n"/>
      <c r="AC1172" s="155" t="n"/>
      <c r="AD1172" s="155" t="n"/>
      <c r="AE1172" s="155" t="n"/>
      <c r="AF1172" s="155" t="n"/>
      <c r="AG1172" s="154">
        <f>IF(OR(C1172="",G1172="",G1172=0),"",IFERROR(INDEX(Lists!$K$2:$K$12,MATCH(C1172,Lists!$I$2:$I$12,0)),"AUD"))</f>
        <v/>
      </c>
      <c r="AH1172" s="154">
        <f>IF(OR(G1172="",G1172=0),"",IF(G1172&lt;1,TEXT(G1172*100,"0")&amp;IFERROR(INDEX(Lists!$U$2:$U$12,MATCH(C1172,Lists!$I$2:$I$12,0)),"c"),IFERROR(INDEX(Lists!$L$2:$L$12,MATCH(C1172,Lists!$I$2:$I$12,0)),"$")&amp;IF(G1172=INT(G1172),TEXT(G1172,"0"),TEXT(G1172,"0.00")))&amp;" "&amp;AG1172)</f>
        <v/>
      </c>
      <c r="AI1172" s="154">
        <f>IF(X1172="","",X1172*IFERROR(INDEX(Lists!$M$2:$M$12,MATCH(C1172,Lists!$I$2:$I$12,0)),1)/Lists!$Q$2)</f>
        <v/>
      </c>
      <c r="AJ1172" s="154">
        <f>IF(Y1172="","",Y1172*IFERROR(INDEX(Lists!$M$2:$M$12,MATCH(C1172,Lists!$I$2:$I$12,0)),1)/Lists!$Q$2)</f>
        <v/>
      </c>
      <c r="AK1172" s="106" t="n"/>
      <c r="AL1172" s="106" t="n"/>
      <c r="AM1172" s="106" t="n"/>
      <c r="AN1172" s="106" t="n"/>
      <c r="AO1172" s="106" t="n"/>
    </row>
    <row r="1173" ht="18" customHeight="1" s="74">
      <c r="A1173" s="154">
        <f>IF(OR(F1173="",C1173="",D1173=""),"",IFERROR(INDEX(Lists!$J$2:$J$12,MATCH(C1173,Lists!$I$2:$I$12,0)),"XX")&amp;"-"&amp;D1173&amp;"-"&amp;TEXT(SUMPRODUCT(($C$2:C1173=C1173)*($D$2:D1173=D1173)),"0000"))</f>
        <v/>
      </c>
      <c r="B1173" s="155" t="n"/>
      <c r="C1173" s="155" t="n"/>
      <c r="D1173" s="155" t="n"/>
      <c r="E1173" s="155" t="n"/>
      <c r="F1173" s="155" t="n"/>
      <c r="G1173" s="155" t="n"/>
      <c r="H1173" s="155" t="n"/>
      <c r="I1173" s="155" t="n"/>
      <c r="J1173" s="155" t="n"/>
      <c r="K1173" s="155" t="n"/>
      <c r="L1173" s="155" t="n"/>
      <c r="M1173" s="155" t="n"/>
      <c r="N1173" s="155" t="n"/>
      <c r="O1173" s="155" t="n"/>
      <c r="P1173" s="155" t="n"/>
      <c r="Q1173" s="151" t="n"/>
      <c r="R1173" s="155" t="n"/>
      <c r="S1173" s="155" t="n"/>
      <c r="T1173" s="155" t="n"/>
      <c r="U1173" s="155" t="n"/>
      <c r="V1173" s="155" t="n"/>
      <c r="W1173" s="155" t="n"/>
      <c r="X1173" s="155" t="n"/>
      <c r="Y1173" s="155" t="n"/>
      <c r="Z1173" s="155" t="n"/>
      <c r="AA1173" s="155" t="n"/>
      <c r="AB1173" s="155" t="n"/>
      <c r="AC1173" s="155" t="n"/>
      <c r="AD1173" s="155" t="n"/>
      <c r="AE1173" s="155" t="n"/>
      <c r="AF1173" s="155" t="n"/>
      <c r="AG1173" s="154">
        <f>IF(OR(C1173="",G1173="",G1173=0),"",IFERROR(INDEX(Lists!$K$2:$K$12,MATCH(C1173,Lists!$I$2:$I$12,0)),"AUD"))</f>
        <v/>
      </c>
      <c r="AH1173" s="154">
        <f>IF(OR(G1173="",G1173=0),"",IF(G1173&lt;1,TEXT(G1173*100,"0")&amp;IFERROR(INDEX(Lists!$U$2:$U$12,MATCH(C1173,Lists!$I$2:$I$12,0)),"c"),IFERROR(INDEX(Lists!$L$2:$L$12,MATCH(C1173,Lists!$I$2:$I$12,0)),"$")&amp;IF(G1173=INT(G1173),TEXT(G1173,"0"),TEXT(G1173,"0.00")))&amp;" "&amp;AG1173)</f>
        <v/>
      </c>
      <c r="AI1173" s="154">
        <f>IF(X1173="","",X1173*IFERROR(INDEX(Lists!$M$2:$M$12,MATCH(C1173,Lists!$I$2:$I$12,0)),1)/Lists!$Q$2)</f>
        <v/>
      </c>
      <c r="AJ1173" s="154">
        <f>IF(Y1173="","",Y1173*IFERROR(INDEX(Lists!$M$2:$M$12,MATCH(C1173,Lists!$I$2:$I$12,0)),1)/Lists!$Q$2)</f>
        <v/>
      </c>
      <c r="AK1173" s="106" t="n"/>
      <c r="AL1173" s="106" t="n"/>
      <c r="AM1173" s="106" t="n"/>
      <c r="AN1173" s="106" t="n"/>
      <c r="AO1173" s="106" t="n"/>
    </row>
    <row r="1174" ht="18" customHeight="1" s="74">
      <c r="A1174" s="154">
        <f>IF(OR(F1174="",C1174="",D1174=""),"",IFERROR(INDEX(Lists!$J$2:$J$12,MATCH(C1174,Lists!$I$2:$I$12,0)),"XX")&amp;"-"&amp;D1174&amp;"-"&amp;TEXT(SUMPRODUCT(($C$2:C1174=C1174)*($D$2:D1174=D1174)),"0000"))</f>
        <v/>
      </c>
      <c r="B1174" s="155" t="n"/>
      <c r="C1174" s="155" t="n"/>
      <c r="D1174" s="155" t="n"/>
      <c r="E1174" s="155" t="n"/>
      <c r="F1174" s="155" t="n"/>
      <c r="G1174" s="155" t="n"/>
      <c r="H1174" s="155" t="n"/>
      <c r="I1174" s="155" t="n"/>
      <c r="J1174" s="155" t="n"/>
      <c r="K1174" s="155" t="n"/>
      <c r="L1174" s="155" t="n"/>
      <c r="M1174" s="155" t="n"/>
      <c r="N1174" s="155" t="n"/>
      <c r="O1174" s="155" t="n"/>
      <c r="P1174" s="155" t="n"/>
      <c r="Q1174" s="151" t="n"/>
      <c r="R1174" s="155" t="n"/>
      <c r="S1174" s="155" t="n"/>
      <c r="T1174" s="155" t="n"/>
      <c r="U1174" s="155" t="n"/>
      <c r="V1174" s="155" t="n"/>
      <c r="W1174" s="155" t="n"/>
      <c r="X1174" s="155" t="n"/>
      <c r="Y1174" s="155" t="n"/>
      <c r="Z1174" s="155" t="n"/>
      <c r="AA1174" s="155" t="n"/>
      <c r="AB1174" s="155" t="n"/>
      <c r="AC1174" s="155" t="n"/>
      <c r="AD1174" s="155" t="n"/>
      <c r="AE1174" s="155" t="n"/>
      <c r="AF1174" s="155" t="n"/>
      <c r="AG1174" s="154">
        <f>IF(OR(C1174="",G1174="",G1174=0),"",IFERROR(INDEX(Lists!$K$2:$K$12,MATCH(C1174,Lists!$I$2:$I$12,0)),"AUD"))</f>
        <v/>
      </c>
      <c r="AH1174" s="154">
        <f>IF(OR(G1174="",G1174=0),"",IF(G1174&lt;1,TEXT(G1174*100,"0")&amp;IFERROR(INDEX(Lists!$U$2:$U$12,MATCH(C1174,Lists!$I$2:$I$12,0)),"c"),IFERROR(INDEX(Lists!$L$2:$L$12,MATCH(C1174,Lists!$I$2:$I$12,0)),"$")&amp;IF(G1174=INT(G1174),TEXT(G1174,"0"),TEXT(G1174,"0.00")))&amp;" "&amp;AG1174)</f>
        <v/>
      </c>
      <c r="AI1174" s="154">
        <f>IF(X1174="","",X1174*IFERROR(INDEX(Lists!$M$2:$M$12,MATCH(C1174,Lists!$I$2:$I$12,0)),1)/Lists!$Q$2)</f>
        <v/>
      </c>
      <c r="AJ1174" s="154">
        <f>IF(Y1174="","",Y1174*IFERROR(INDEX(Lists!$M$2:$M$12,MATCH(C1174,Lists!$I$2:$I$12,0)),1)/Lists!$Q$2)</f>
        <v/>
      </c>
      <c r="AK1174" s="106" t="n"/>
      <c r="AL1174" s="106" t="n"/>
      <c r="AM1174" s="106" t="n"/>
      <c r="AN1174" s="106" t="n"/>
      <c r="AO1174" s="106" t="n"/>
    </row>
    <row r="1175" ht="18" customHeight="1" s="74">
      <c r="A1175" s="154">
        <f>IF(OR(F1175="",C1175="",D1175=""),"",IFERROR(INDEX(Lists!$J$2:$J$12,MATCH(C1175,Lists!$I$2:$I$12,0)),"XX")&amp;"-"&amp;D1175&amp;"-"&amp;TEXT(SUMPRODUCT(($C$2:C1175=C1175)*($D$2:D1175=D1175)),"0000"))</f>
        <v/>
      </c>
      <c r="B1175" s="155" t="n"/>
      <c r="C1175" s="155" t="n"/>
      <c r="D1175" s="155" t="n"/>
      <c r="E1175" s="155" t="n"/>
      <c r="F1175" s="155" t="n"/>
      <c r="G1175" s="155" t="n"/>
      <c r="H1175" s="155" t="n"/>
      <c r="I1175" s="155" t="n"/>
      <c r="J1175" s="155" t="n"/>
      <c r="K1175" s="155" t="n"/>
      <c r="L1175" s="155" t="n"/>
      <c r="M1175" s="155" t="n"/>
      <c r="N1175" s="155" t="n"/>
      <c r="O1175" s="155" t="n"/>
      <c r="P1175" s="155" t="n"/>
      <c r="Q1175" s="151" t="n"/>
      <c r="R1175" s="155" t="n"/>
      <c r="S1175" s="155" t="n"/>
      <c r="T1175" s="155" t="n"/>
      <c r="U1175" s="155" t="n"/>
      <c r="V1175" s="155" t="n"/>
      <c r="W1175" s="155" t="n"/>
      <c r="X1175" s="155" t="n"/>
      <c r="Y1175" s="155" t="n"/>
      <c r="Z1175" s="155" t="n"/>
      <c r="AA1175" s="155" t="n"/>
      <c r="AB1175" s="155" t="n"/>
      <c r="AC1175" s="155" t="n"/>
      <c r="AD1175" s="155" t="n"/>
      <c r="AE1175" s="155" t="n"/>
      <c r="AF1175" s="155" t="n"/>
      <c r="AG1175" s="154">
        <f>IF(OR(C1175="",G1175="",G1175=0),"",IFERROR(INDEX(Lists!$K$2:$K$12,MATCH(C1175,Lists!$I$2:$I$12,0)),"AUD"))</f>
        <v/>
      </c>
      <c r="AH1175" s="154">
        <f>IF(OR(G1175="",G1175=0),"",IF(G1175&lt;1,TEXT(G1175*100,"0")&amp;IFERROR(INDEX(Lists!$U$2:$U$12,MATCH(C1175,Lists!$I$2:$I$12,0)),"c"),IFERROR(INDEX(Lists!$L$2:$L$12,MATCH(C1175,Lists!$I$2:$I$12,0)),"$")&amp;IF(G1175=INT(G1175),TEXT(G1175,"0"),TEXT(G1175,"0.00")))&amp;" "&amp;AG1175)</f>
        <v/>
      </c>
      <c r="AI1175" s="154">
        <f>IF(X1175="","",X1175*IFERROR(INDEX(Lists!$M$2:$M$12,MATCH(C1175,Lists!$I$2:$I$12,0)),1)/Lists!$Q$2)</f>
        <v/>
      </c>
      <c r="AJ1175" s="154">
        <f>IF(Y1175="","",Y1175*IFERROR(INDEX(Lists!$M$2:$M$12,MATCH(C1175,Lists!$I$2:$I$12,0)),1)/Lists!$Q$2)</f>
        <v/>
      </c>
      <c r="AK1175" s="106" t="n"/>
      <c r="AL1175" s="106" t="n"/>
      <c r="AM1175" s="106" t="n"/>
      <c r="AN1175" s="106" t="n"/>
      <c r="AO1175" s="106" t="n"/>
    </row>
    <row r="1176" ht="18" customHeight="1" s="74">
      <c r="A1176" s="154">
        <f>IF(OR(F1176="",C1176="",D1176=""),"",IFERROR(INDEX(Lists!$J$2:$J$12,MATCH(C1176,Lists!$I$2:$I$12,0)),"XX")&amp;"-"&amp;D1176&amp;"-"&amp;TEXT(SUMPRODUCT(($C$2:C1176=C1176)*($D$2:D1176=D1176)),"0000"))</f>
        <v/>
      </c>
      <c r="B1176" s="155" t="n"/>
      <c r="C1176" s="155" t="n"/>
      <c r="D1176" s="155" t="n"/>
      <c r="E1176" s="155" t="n"/>
      <c r="F1176" s="155" t="n"/>
      <c r="G1176" s="155" t="n"/>
      <c r="H1176" s="155" t="n"/>
      <c r="I1176" s="155" t="n"/>
      <c r="J1176" s="155" t="n"/>
      <c r="K1176" s="155" t="n"/>
      <c r="L1176" s="155" t="n"/>
      <c r="M1176" s="155" t="n"/>
      <c r="N1176" s="155" t="n"/>
      <c r="O1176" s="155" t="n"/>
      <c r="P1176" s="155" t="n"/>
      <c r="Q1176" s="151" t="n"/>
      <c r="R1176" s="155" t="n"/>
      <c r="S1176" s="155" t="n"/>
      <c r="T1176" s="155" t="n"/>
      <c r="U1176" s="155" t="n"/>
      <c r="V1176" s="155" t="n"/>
      <c r="W1176" s="155" t="n"/>
      <c r="X1176" s="155" t="n"/>
      <c r="Y1176" s="155" t="n"/>
      <c r="Z1176" s="155" t="n"/>
      <c r="AA1176" s="155" t="n"/>
      <c r="AB1176" s="155" t="n"/>
      <c r="AC1176" s="155" t="n"/>
      <c r="AD1176" s="155" t="n"/>
      <c r="AE1176" s="155" t="n"/>
      <c r="AF1176" s="155" t="n"/>
      <c r="AG1176" s="154">
        <f>IF(OR(C1176="",G1176="",G1176=0),"",IFERROR(INDEX(Lists!$K$2:$K$12,MATCH(C1176,Lists!$I$2:$I$12,0)),"AUD"))</f>
        <v/>
      </c>
      <c r="AH1176" s="154">
        <f>IF(OR(G1176="",G1176=0),"",IF(G1176&lt;1,TEXT(G1176*100,"0")&amp;IFERROR(INDEX(Lists!$U$2:$U$12,MATCH(C1176,Lists!$I$2:$I$12,0)),"c"),IFERROR(INDEX(Lists!$L$2:$L$12,MATCH(C1176,Lists!$I$2:$I$12,0)),"$")&amp;IF(G1176=INT(G1176),TEXT(G1176,"0"),TEXT(G1176,"0.00")))&amp;" "&amp;AG1176)</f>
        <v/>
      </c>
      <c r="AI1176" s="154">
        <f>IF(X1176="","",X1176*IFERROR(INDEX(Lists!$M$2:$M$12,MATCH(C1176,Lists!$I$2:$I$12,0)),1)/Lists!$Q$2)</f>
        <v/>
      </c>
      <c r="AJ1176" s="154">
        <f>IF(Y1176="","",Y1176*IFERROR(INDEX(Lists!$M$2:$M$12,MATCH(C1176,Lists!$I$2:$I$12,0)),1)/Lists!$Q$2)</f>
        <v/>
      </c>
      <c r="AK1176" s="106" t="n"/>
      <c r="AL1176" s="106" t="n"/>
      <c r="AM1176" s="106" t="n"/>
      <c r="AN1176" s="106" t="n"/>
      <c r="AO1176" s="106" t="n"/>
    </row>
    <row r="1177" ht="18" customHeight="1" s="74">
      <c r="A1177" s="154">
        <f>IF(OR(F1177="",C1177="",D1177=""),"",IFERROR(INDEX(Lists!$J$2:$J$12,MATCH(C1177,Lists!$I$2:$I$12,0)),"XX")&amp;"-"&amp;D1177&amp;"-"&amp;TEXT(SUMPRODUCT(($C$2:C1177=C1177)*($D$2:D1177=D1177)),"0000"))</f>
        <v/>
      </c>
      <c r="B1177" s="155" t="n"/>
      <c r="C1177" s="155" t="n"/>
      <c r="D1177" s="155" t="n"/>
      <c r="E1177" s="155" t="n"/>
      <c r="F1177" s="155" t="n"/>
      <c r="G1177" s="155" t="n"/>
      <c r="H1177" s="155" t="n"/>
      <c r="I1177" s="155" t="n"/>
      <c r="J1177" s="155" t="n"/>
      <c r="K1177" s="155" t="n"/>
      <c r="L1177" s="155" t="n"/>
      <c r="M1177" s="155" t="n"/>
      <c r="N1177" s="155" t="n"/>
      <c r="O1177" s="155" t="n"/>
      <c r="P1177" s="155" t="n"/>
      <c r="Q1177" s="151" t="n"/>
      <c r="R1177" s="155" t="n"/>
      <c r="S1177" s="155" t="n"/>
      <c r="T1177" s="155" t="n"/>
      <c r="U1177" s="155" t="n"/>
      <c r="V1177" s="155" t="n"/>
      <c r="W1177" s="155" t="n"/>
      <c r="X1177" s="155" t="n"/>
      <c r="Y1177" s="155" t="n"/>
      <c r="Z1177" s="155" t="n"/>
      <c r="AA1177" s="155" t="n"/>
      <c r="AB1177" s="155" t="n"/>
      <c r="AC1177" s="155" t="n"/>
      <c r="AD1177" s="155" t="n"/>
      <c r="AE1177" s="155" t="n"/>
      <c r="AF1177" s="155" t="n"/>
      <c r="AG1177" s="154">
        <f>IF(OR(C1177="",G1177="",G1177=0),"",IFERROR(INDEX(Lists!$K$2:$K$12,MATCH(C1177,Lists!$I$2:$I$12,0)),"AUD"))</f>
        <v/>
      </c>
      <c r="AH1177" s="154">
        <f>IF(OR(G1177="",G1177=0),"",IF(G1177&lt;1,TEXT(G1177*100,"0")&amp;IFERROR(INDEX(Lists!$U$2:$U$12,MATCH(C1177,Lists!$I$2:$I$12,0)),"c"),IFERROR(INDEX(Lists!$L$2:$L$12,MATCH(C1177,Lists!$I$2:$I$12,0)),"$")&amp;IF(G1177=INT(G1177),TEXT(G1177,"0"),TEXT(G1177,"0.00")))&amp;" "&amp;AG1177)</f>
        <v/>
      </c>
      <c r="AI1177" s="154">
        <f>IF(X1177="","",X1177*IFERROR(INDEX(Lists!$M$2:$M$12,MATCH(C1177,Lists!$I$2:$I$12,0)),1)/Lists!$Q$2)</f>
        <v/>
      </c>
      <c r="AJ1177" s="154">
        <f>IF(Y1177="","",Y1177*IFERROR(INDEX(Lists!$M$2:$M$12,MATCH(C1177,Lists!$I$2:$I$12,0)),1)/Lists!$Q$2)</f>
        <v/>
      </c>
      <c r="AK1177" s="106" t="n"/>
      <c r="AL1177" s="106" t="n"/>
      <c r="AM1177" s="106" t="n"/>
      <c r="AN1177" s="106" t="n"/>
      <c r="AO1177" s="106" t="n"/>
    </row>
    <row r="1178" ht="18" customHeight="1" s="74">
      <c r="A1178" s="154">
        <f>IF(OR(F1178="",C1178="",D1178=""),"",IFERROR(INDEX(Lists!$J$2:$J$12,MATCH(C1178,Lists!$I$2:$I$12,0)),"XX")&amp;"-"&amp;D1178&amp;"-"&amp;TEXT(SUMPRODUCT(($C$2:C1178=C1178)*($D$2:D1178=D1178)),"0000"))</f>
        <v/>
      </c>
      <c r="B1178" s="155" t="n"/>
      <c r="C1178" s="155" t="n"/>
      <c r="D1178" s="155" t="n"/>
      <c r="E1178" s="155" t="n"/>
      <c r="F1178" s="155" t="n"/>
      <c r="G1178" s="155" t="n"/>
      <c r="H1178" s="155" t="n"/>
      <c r="I1178" s="155" t="n"/>
      <c r="J1178" s="155" t="n"/>
      <c r="K1178" s="155" t="n"/>
      <c r="L1178" s="155" t="n"/>
      <c r="M1178" s="155" t="n"/>
      <c r="N1178" s="155" t="n"/>
      <c r="O1178" s="155" t="n"/>
      <c r="P1178" s="155" t="n"/>
      <c r="Q1178" s="151" t="n"/>
      <c r="R1178" s="155" t="n"/>
      <c r="S1178" s="155" t="n"/>
      <c r="T1178" s="155" t="n"/>
      <c r="U1178" s="155" t="n"/>
      <c r="V1178" s="155" t="n"/>
      <c r="W1178" s="155" t="n"/>
      <c r="X1178" s="155" t="n"/>
      <c r="Y1178" s="155" t="n"/>
      <c r="Z1178" s="155" t="n"/>
      <c r="AA1178" s="155" t="n"/>
      <c r="AB1178" s="155" t="n"/>
      <c r="AC1178" s="155" t="n"/>
      <c r="AD1178" s="155" t="n"/>
      <c r="AE1178" s="155" t="n"/>
      <c r="AF1178" s="155" t="n"/>
      <c r="AG1178" s="154">
        <f>IF(OR(C1178="",G1178="",G1178=0),"",IFERROR(INDEX(Lists!$K$2:$K$12,MATCH(C1178,Lists!$I$2:$I$12,0)),"AUD"))</f>
        <v/>
      </c>
      <c r="AH1178" s="154">
        <f>IF(OR(G1178="",G1178=0),"",IF(G1178&lt;1,TEXT(G1178*100,"0")&amp;IFERROR(INDEX(Lists!$U$2:$U$12,MATCH(C1178,Lists!$I$2:$I$12,0)),"c"),IFERROR(INDEX(Lists!$L$2:$L$12,MATCH(C1178,Lists!$I$2:$I$12,0)),"$")&amp;IF(G1178=INT(G1178),TEXT(G1178,"0"),TEXT(G1178,"0.00")))&amp;" "&amp;AG1178)</f>
        <v/>
      </c>
      <c r="AI1178" s="154">
        <f>IF(X1178="","",X1178*IFERROR(INDEX(Lists!$M$2:$M$12,MATCH(C1178,Lists!$I$2:$I$12,0)),1)/Lists!$Q$2)</f>
        <v/>
      </c>
      <c r="AJ1178" s="154">
        <f>IF(Y1178="","",Y1178*IFERROR(INDEX(Lists!$M$2:$M$12,MATCH(C1178,Lists!$I$2:$I$12,0)),1)/Lists!$Q$2)</f>
        <v/>
      </c>
      <c r="AK1178" s="106" t="n"/>
      <c r="AL1178" s="106" t="n"/>
      <c r="AM1178" s="106" t="n"/>
      <c r="AN1178" s="106" t="n"/>
      <c r="AO1178" s="106" t="n"/>
    </row>
    <row r="1179" ht="18" customHeight="1" s="74">
      <c r="A1179" s="154">
        <f>IF(OR(F1179="",C1179="",D1179=""),"",IFERROR(INDEX(Lists!$J$2:$J$12,MATCH(C1179,Lists!$I$2:$I$12,0)),"XX")&amp;"-"&amp;D1179&amp;"-"&amp;TEXT(SUMPRODUCT(($C$2:C1179=C1179)*($D$2:D1179=D1179)),"0000"))</f>
        <v/>
      </c>
      <c r="B1179" s="155" t="n"/>
      <c r="C1179" s="155" t="n"/>
      <c r="D1179" s="155" t="n"/>
      <c r="E1179" s="155" t="n"/>
      <c r="F1179" s="155" t="n"/>
      <c r="G1179" s="155" t="n"/>
      <c r="H1179" s="155" t="n"/>
      <c r="I1179" s="155" t="n"/>
      <c r="J1179" s="155" t="n"/>
      <c r="K1179" s="155" t="n"/>
      <c r="L1179" s="155" t="n"/>
      <c r="M1179" s="155" t="n"/>
      <c r="N1179" s="155" t="n"/>
      <c r="O1179" s="155" t="n"/>
      <c r="P1179" s="155" t="n"/>
      <c r="Q1179" s="151" t="n"/>
      <c r="R1179" s="155" t="n"/>
      <c r="S1179" s="155" t="n"/>
      <c r="T1179" s="155" t="n"/>
      <c r="U1179" s="155" t="n"/>
      <c r="V1179" s="155" t="n"/>
      <c r="W1179" s="155" t="n"/>
      <c r="X1179" s="155" t="n"/>
      <c r="Y1179" s="155" t="n"/>
      <c r="Z1179" s="155" t="n"/>
      <c r="AA1179" s="155" t="n"/>
      <c r="AB1179" s="155" t="n"/>
      <c r="AC1179" s="155" t="n"/>
      <c r="AD1179" s="155" t="n"/>
      <c r="AE1179" s="155" t="n"/>
      <c r="AF1179" s="155" t="n"/>
      <c r="AG1179" s="154">
        <f>IF(OR(C1179="",G1179="",G1179=0),"",IFERROR(INDEX(Lists!$K$2:$K$12,MATCH(C1179,Lists!$I$2:$I$12,0)),"AUD"))</f>
        <v/>
      </c>
      <c r="AH1179" s="154">
        <f>IF(OR(G1179="",G1179=0),"",IF(G1179&lt;1,TEXT(G1179*100,"0")&amp;IFERROR(INDEX(Lists!$U$2:$U$12,MATCH(C1179,Lists!$I$2:$I$12,0)),"c"),IFERROR(INDEX(Lists!$L$2:$L$12,MATCH(C1179,Lists!$I$2:$I$12,0)),"$")&amp;IF(G1179=INT(G1179),TEXT(G1179,"0"),TEXT(G1179,"0.00")))&amp;" "&amp;AG1179)</f>
        <v/>
      </c>
      <c r="AI1179" s="154">
        <f>IF(X1179="","",X1179*IFERROR(INDEX(Lists!$M$2:$M$12,MATCH(C1179,Lists!$I$2:$I$12,0)),1)/Lists!$Q$2)</f>
        <v/>
      </c>
      <c r="AJ1179" s="154">
        <f>IF(Y1179="","",Y1179*IFERROR(INDEX(Lists!$M$2:$M$12,MATCH(C1179,Lists!$I$2:$I$12,0)),1)/Lists!$Q$2)</f>
        <v/>
      </c>
      <c r="AK1179" s="106" t="n"/>
      <c r="AL1179" s="106" t="n"/>
      <c r="AM1179" s="106" t="n"/>
      <c r="AN1179" s="106" t="n"/>
      <c r="AO1179" s="106" t="n"/>
    </row>
    <row r="1180" ht="18" customHeight="1" s="74">
      <c r="A1180" s="154">
        <f>IF(OR(F1180="",C1180="",D1180=""),"",IFERROR(INDEX(Lists!$J$2:$J$12,MATCH(C1180,Lists!$I$2:$I$12,0)),"XX")&amp;"-"&amp;D1180&amp;"-"&amp;TEXT(SUMPRODUCT(($C$2:C1180=C1180)*($D$2:D1180=D1180)),"0000"))</f>
        <v/>
      </c>
      <c r="B1180" s="155" t="n"/>
      <c r="C1180" s="155" t="n"/>
      <c r="D1180" s="155" t="n"/>
      <c r="E1180" s="155" t="n"/>
      <c r="F1180" s="155" t="n"/>
      <c r="G1180" s="155" t="n"/>
      <c r="H1180" s="155" t="n"/>
      <c r="I1180" s="155" t="n"/>
      <c r="J1180" s="155" t="n"/>
      <c r="K1180" s="155" t="n"/>
      <c r="L1180" s="155" t="n"/>
      <c r="M1180" s="155" t="n"/>
      <c r="N1180" s="155" t="n"/>
      <c r="O1180" s="155" t="n"/>
      <c r="P1180" s="155" t="n"/>
      <c r="Q1180" s="151" t="n"/>
      <c r="R1180" s="155" t="n"/>
      <c r="S1180" s="155" t="n"/>
      <c r="T1180" s="155" t="n"/>
      <c r="U1180" s="155" t="n"/>
      <c r="V1180" s="155" t="n"/>
      <c r="W1180" s="155" t="n"/>
      <c r="X1180" s="155" t="n"/>
      <c r="Y1180" s="155" t="n"/>
      <c r="Z1180" s="155" t="n"/>
      <c r="AA1180" s="155" t="n"/>
      <c r="AB1180" s="155" t="n"/>
      <c r="AC1180" s="155" t="n"/>
      <c r="AD1180" s="155" t="n"/>
      <c r="AE1180" s="155" t="n"/>
      <c r="AF1180" s="155" t="n"/>
      <c r="AG1180" s="154">
        <f>IF(OR(C1180="",G1180="",G1180=0),"",IFERROR(INDEX(Lists!$K$2:$K$12,MATCH(C1180,Lists!$I$2:$I$12,0)),"AUD"))</f>
        <v/>
      </c>
      <c r="AH1180" s="154">
        <f>IF(OR(G1180="",G1180=0),"",IF(G1180&lt;1,TEXT(G1180*100,"0")&amp;IFERROR(INDEX(Lists!$U$2:$U$12,MATCH(C1180,Lists!$I$2:$I$12,0)),"c"),IFERROR(INDEX(Lists!$L$2:$L$12,MATCH(C1180,Lists!$I$2:$I$12,0)),"$")&amp;IF(G1180=INT(G1180),TEXT(G1180,"0"),TEXT(G1180,"0.00")))&amp;" "&amp;AG1180)</f>
        <v/>
      </c>
      <c r="AI1180" s="154">
        <f>IF(X1180="","",X1180*IFERROR(INDEX(Lists!$M$2:$M$12,MATCH(C1180,Lists!$I$2:$I$12,0)),1)/Lists!$Q$2)</f>
        <v/>
      </c>
      <c r="AJ1180" s="154">
        <f>IF(Y1180="","",Y1180*IFERROR(INDEX(Lists!$M$2:$M$12,MATCH(C1180,Lists!$I$2:$I$12,0)),1)/Lists!$Q$2)</f>
        <v/>
      </c>
      <c r="AK1180" s="106" t="n"/>
      <c r="AL1180" s="106" t="n"/>
      <c r="AM1180" s="106" t="n"/>
      <c r="AN1180" s="106" t="n"/>
      <c r="AO1180" s="106" t="n"/>
    </row>
    <row r="1181" ht="18" customHeight="1" s="74">
      <c r="A1181" s="154">
        <f>IF(OR(F1181="",C1181="",D1181=""),"",IFERROR(INDEX(Lists!$J$2:$J$12,MATCH(C1181,Lists!$I$2:$I$12,0)),"XX")&amp;"-"&amp;D1181&amp;"-"&amp;TEXT(SUMPRODUCT(($C$2:C1181=C1181)*($D$2:D1181=D1181)),"0000"))</f>
        <v/>
      </c>
      <c r="B1181" s="155" t="n"/>
      <c r="C1181" s="155" t="n"/>
      <c r="D1181" s="155" t="n"/>
      <c r="E1181" s="155" t="n"/>
      <c r="F1181" s="155" t="n"/>
      <c r="G1181" s="155" t="n"/>
      <c r="H1181" s="155" t="n"/>
      <c r="I1181" s="155" t="n"/>
      <c r="J1181" s="155" t="n"/>
      <c r="K1181" s="155" t="n"/>
      <c r="L1181" s="155" t="n"/>
      <c r="M1181" s="155" t="n"/>
      <c r="N1181" s="155" t="n"/>
      <c r="O1181" s="155" t="n"/>
      <c r="P1181" s="155" t="n"/>
      <c r="Q1181" s="151" t="n"/>
      <c r="R1181" s="155" t="n"/>
      <c r="S1181" s="155" t="n"/>
      <c r="T1181" s="155" t="n"/>
      <c r="U1181" s="155" t="n"/>
      <c r="V1181" s="155" t="n"/>
      <c r="W1181" s="155" t="n"/>
      <c r="X1181" s="155" t="n"/>
      <c r="Y1181" s="155" t="n"/>
      <c r="Z1181" s="155" t="n"/>
      <c r="AA1181" s="155" t="n"/>
      <c r="AB1181" s="155" t="n"/>
      <c r="AC1181" s="155" t="n"/>
      <c r="AD1181" s="155" t="n"/>
      <c r="AE1181" s="155" t="n"/>
      <c r="AF1181" s="155" t="n"/>
      <c r="AG1181" s="154">
        <f>IF(OR(C1181="",G1181="",G1181=0),"",IFERROR(INDEX(Lists!$K$2:$K$12,MATCH(C1181,Lists!$I$2:$I$12,0)),"AUD"))</f>
        <v/>
      </c>
      <c r="AH1181" s="154">
        <f>IF(OR(G1181="",G1181=0),"",IF(G1181&lt;1,TEXT(G1181*100,"0")&amp;IFERROR(INDEX(Lists!$U$2:$U$12,MATCH(C1181,Lists!$I$2:$I$12,0)),"c"),IFERROR(INDEX(Lists!$L$2:$L$12,MATCH(C1181,Lists!$I$2:$I$12,0)),"$")&amp;IF(G1181=INT(G1181),TEXT(G1181,"0"),TEXT(G1181,"0.00")))&amp;" "&amp;AG1181)</f>
        <v/>
      </c>
      <c r="AI1181" s="154">
        <f>IF(X1181="","",X1181*IFERROR(INDEX(Lists!$M$2:$M$12,MATCH(C1181,Lists!$I$2:$I$12,0)),1)/Lists!$Q$2)</f>
        <v/>
      </c>
      <c r="AJ1181" s="154">
        <f>IF(Y1181="","",Y1181*IFERROR(INDEX(Lists!$M$2:$M$12,MATCH(C1181,Lists!$I$2:$I$12,0)),1)/Lists!$Q$2)</f>
        <v/>
      </c>
      <c r="AK1181" s="106" t="n"/>
      <c r="AL1181" s="106" t="n"/>
      <c r="AM1181" s="106" t="n"/>
      <c r="AN1181" s="106" t="n"/>
      <c r="AO1181" s="106" t="n"/>
    </row>
    <row r="1182" ht="18" customHeight="1" s="74">
      <c r="A1182" s="154">
        <f>IF(OR(F1182="",C1182="",D1182=""),"",IFERROR(INDEX(Lists!$J$2:$J$12,MATCH(C1182,Lists!$I$2:$I$12,0)),"XX")&amp;"-"&amp;D1182&amp;"-"&amp;TEXT(SUMPRODUCT(($C$2:C1182=C1182)*($D$2:D1182=D1182)),"0000"))</f>
        <v/>
      </c>
      <c r="B1182" s="155" t="n"/>
      <c r="C1182" s="155" t="n"/>
      <c r="D1182" s="155" t="n"/>
      <c r="E1182" s="155" t="n"/>
      <c r="F1182" s="155" t="n"/>
      <c r="G1182" s="155" t="n"/>
      <c r="H1182" s="155" t="n"/>
      <c r="I1182" s="155" t="n"/>
      <c r="J1182" s="155" t="n"/>
      <c r="K1182" s="155" t="n"/>
      <c r="L1182" s="155" t="n"/>
      <c r="M1182" s="155" t="n"/>
      <c r="N1182" s="155" t="n"/>
      <c r="O1182" s="155" t="n"/>
      <c r="P1182" s="155" t="n"/>
      <c r="Q1182" s="151" t="n"/>
      <c r="R1182" s="155" t="n"/>
      <c r="S1182" s="155" t="n"/>
      <c r="T1182" s="155" t="n"/>
      <c r="U1182" s="155" t="n"/>
      <c r="V1182" s="155" t="n"/>
      <c r="W1182" s="155" t="n"/>
      <c r="X1182" s="155" t="n"/>
      <c r="Y1182" s="155" t="n"/>
      <c r="Z1182" s="155" t="n"/>
      <c r="AA1182" s="155" t="n"/>
      <c r="AB1182" s="155" t="n"/>
      <c r="AC1182" s="155" t="n"/>
      <c r="AD1182" s="155" t="n"/>
      <c r="AE1182" s="155" t="n"/>
      <c r="AF1182" s="155" t="n"/>
      <c r="AG1182" s="154">
        <f>IF(OR(C1182="",G1182="",G1182=0),"",IFERROR(INDEX(Lists!$K$2:$K$12,MATCH(C1182,Lists!$I$2:$I$12,0)),"AUD"))</f>
        <v/>
      </c>
      <c r="AH1182" s="154">
        <f>IF(OR(G1182="",G1182=0),"",IF(G1182&lt;1,TEXT(G1182*100,"0")&amp;IFERROR(INDEX(Lists!$U$2:$U$12,MATCH(C1182,Lists!$I$2:$I$12,0)),"c"),IFERROR(INDEX(Lists!$L$2:$L$12,MATCH(C1182,Lists!$I$2:$I$12,0)),"$")&amp;IF(G1182=INT(G1182),TEXT(G1182,"0"),TEXT(G1182,"0.00")))&amp;" "&amp;AG1182)</f>
        <v/>
      </c>
      <c r="AI1182" s="154">
        <f>IF(X1182="","",X1182*IFERROR(INDEX(Lists!$M$2:$M$12,MATCH(C1182,Lists!$I$2:$I$12,0)),1)/Lists!$Q$2)</f>
        <v/>
      </c>
      <c r="AJ1182" s="154">
        <f>IF(Y1182="","",Y1182*IFERROR(INDEX(Lists!$M$2:$M$12,MATCH(C1182,Lists!$I$2:$I$12,0)),1)/Lists!$Q$2)</f>
        <v/>
      </c>
      <c r="AK1182" s="106" t="n"/>
      <c r="AL1182" s="106" t="n"/>
      <c r="AM1182" s="106" t="n"/>
      <c r="AN1182" s="106" t="n"/>
      <c r="AO1182" s="106" t="n"/>
    </row>
    <row r="1183" ht="18" customHeight="1" s="74">
      <c r="A1183" s="154">
        <f>IF(OR(F1183="",C1183="",D1183=""),"",IFERROR(INDEX(Lists!$J$2:$J$12,MATCH(C1183,Lists!$I$2:$I$12,0)),"XX")&amp;"-"&amp;D1183&amp;"-"&amp;TEXT(SUMPRODUCT(($C$2:C1183=C1183)*($D$2:D1183=D1183)),"0000"))</f>
        <v/>
      </c>
      <c r="B1183" s="155" t="n"/>
      <c r="C1183" s="155" t="n"/>
      <c r="D1183" s="155" t="n"/>
      <c r="E1183" s="155" t="n"/>
      <c r="F1183" s="155" t="n"/>
      <c r="G1183" s="155" t="n"/>
      <c r="H1183" s="155" t="n"/>
      <c r="I1183" s="155" t="n"/>
      <c r="J1183" s="155" t="n"/>
      <c r="K1183" s="155" t="n"/>
      <c r="L1183" s="155" t="n"/>
      <c r="M1183" s="155" t="n"/>
      <c r="N1183" s="155" t="n"/>
      <c r="O1183" s="155" t="n"/>
      <c r="P1183" s="155" t="n"/>
      <c r="Q1183" s="151" t="n"/>
      <c r="R1183" s="155" t="n"/>
      <c r="S1183" s="155" t="n"/>
      <c r="T1183" s="155" t="n"/>
      <c r="U1183" s="155" t="n"/>
      <c r="V1183" s="155" t="n"/>
      <c r="W1183" s="155" t="n"/>
      <c r="X1183" s="155" t="n"/>
      <c r="Y1183" s="155" t="n"/>
      <c r="Z1183" s="155" t="n"/>
      <c r="AA1183" s="155" t="n"/>
      <c r="AB1183" s="155" t="n"/>
      <c r="AC1183" s="155" t="n"/>
      <c r="AD1183" s="155" t="n"/>
      <c r="AE1183" s="155" t="n"/>
      <c r="AF1183" s="155" t="n"/>
      <c r="AG1183" s="154">
        <f>IF(OR(C1183="",G1183="",G1183=0),"",IFERROR(INDEX(Lists!$K$2:$K$12,MATCH(C1183,Lists!$I$2:$I$12,0)),"AUD"))</f>
        <v/>
      </c>
      <c r="AH1183" s="154">
        <f>IF(OR(G1183="",G1183=0),"",IF(G1183&lt;1,TEXT(G1183*100,"0")&amp;IFERROR(INDEX(Lists!$U$2:$U$12,MATCH(C1183,Lists!$I$2:$I$12,0)),"c"),IFERROR(INDEX(Lists!$L$2:$L$12,MATCH(C1183,Lists!$I$2:$I$12,0)),"$")&amp;IF(G1183=INT(G1183),TEXT(G1183,"0"),TEXT(G1183,"0.00")))&amp;" "&amp;AG1183)</f>
        <v/>
      </c>
      <c r="AI1183" s="154">
        <f>IF(X1183="","",X1183*IFERROR(INDEX(Lists!$M$2:$M$12,MATCH(C1183,Lists!$I$2:$I$12,0)),1)/Lists!$Q$2)</f>
        <v/>
      </c>
      <c r="AJ1183" s="154">
        <f>IF(Y1183="","",Y1183*IFERROR(INDEX(Lists!$M$2:$M$12,MATCH(C1183,Lists!$I$2:$I$12,0)),1)/Lists!$Q$2)</f>
        <v/>
      </c>
      <c r="AK1183" s="106" t="n"/>
      <c r="AL1183" s="106" t="n"/>
      <c r="AM1183" s="106" t="n"/>
      <c r="AN1183" s="106" t="n"/>
      <c r="AO1183" s="106" t="n"/>
    </row>
    <row r="1184" ht="18" customHeight="1" s="74">
      <c r="A1184" s="154">
        <f>IF(OR(F1184="",C1184="",D1184=""),"",IFERROR(INDEX(Lists!$J$2:$J$12,MATCH(C1184,Lists!$I$2:$I$12,0)),"XX")&amp;"-"&amp;D1184&amp;"-"&amp;TEXT(SUMPRODUCT(($C$2:C1184=C1184)*($D$2:D1184=D1184)),"0000"))</f>
        <v/>
      </c>
      <c r="B1184" s="155" t="n"/>
      <c r="C1184" s="155" t="n"/>
      <c r="D1184" s="155" t="n"/>
      <c r="E1184" s="155" t="n"/>
      <c r="F1184" s="155" t="n"/>
      <c r="G1184" s="155" t="n"/>
      <c r="H1184" s="155" t="n"/>
      <c r="I1184" s="155" t="n"/>
      <c r="J1184" s="155" t="n"/>
      <c r="K1184" s="155" t="n"/>
      <c r="L1184" s="155" t="n"/>
      <c r="M1184" s="155" t="n"/>
      <c r="N1184" s="155" t="n"/>
      <c r="O1184" s="155" t="n"/>
      <c r="P1184" s="155" t="n"/>
      <c r="Q1184" s="151" t="n"/>
      <c r="R1184" s="155" t="n"/>
      <c r="S1184" s="155" t="n"/>
      <c r="T1184" s="155" t="n"/>
      <c r="U1184" s="155" t="n"/>
      <c r="V1184" s="155" t="n"/>
      <c r="W1184" s="155" t="n"/>
      <c r="X1184" s="155" t="n"/>
      <c r="Y1184" s="155" t="n"/>
      <c r="Z1184" s="155" t="n"/>
      <c r="AA1184" s="155" t="n"/>
      <c r="AB1184" s="155" t="n"/>
      <c r="AC1184" s="155" t="n"/>
      <c r="AD1184" s="155" t="n"/>
      <c r="AE1184" s="155" t="n"/>
      <c r="AF1184" s="155" t="n"/>
      <c r="AG1184" s="154">
        <f>IF(OR(C1184="",G1184="",G1184=0),"",IFERROR(INDEX(Lists!$K$2:$K$12,MATCH(C1184,Lists!$I$2:$I$12,0)),"AUD"))</f>
        <v/>
      </c>
      <c r="AH1184" s="154">
        <f>IF(OR(G1184="",G1184=0),"",IF(G1184&lt;1,TEXT(G1184*100,"0")&amp;IFERROR(INDEX(Lists!$U$2:$U$12,MATCH(C1184,Lists!$I$2:$I$12,0)),"c"),IFERROR(INDEX(Lists!$L$2:$L$12,MATCH(C1184,Lists!$I$2:$I$12,0)),"$")&amp;IF(G1184=INT(G1184),TEXT(G1184,"0"),TEXT(G1184,"0.00")))&amp;" "&amp;AG1184)</f>
        <v/>
      </c>
      <c r="AI1184" s="154">
        <f>IF(X1184="","",X1184*IFERROR(INDEX(Lists!$M$2:$M$12,MATCH(C1184,Lists!$I$2:$I$12,0)),1)/Lists!$Q$2)</f>
        <v/>
      </c>
      <c r="AJ1184" s="154">
        <f>IF(Y1184="","",Y1184*IFERROR(INDEX(Lists!$M$2:$M$12,MATCH(C1184,Lists!$I$2:$I$12,0)),1)/Lists!$Q$2)</f>
        <v/>
      </c>
      <c r="AK1184" s="106" t="n"/>
      <c r="AL1184" s="106" t="n"/>
      <c r="AM1184" s="106" t="n"/>
      <c r="AN1184" s="106" t="n"/>
      <c r="AO1184" s="106" t="n"/>
    </row>
    <row r="1185" ht="18" customHeight="1" s="74">
      <c r="A1185" s="154">
        <f>IF(OR(F1185="",C1185="",D1185=""),"",IFERROR(INDEX(Lists!$J$2:$J$12,MATCH(C1185,Lists!$I$2:$I$12,0)),"XX")&amp;"-"&amp;D1185&amp;"-"&amp;TEXT(SUMPRODUCT(($C$2:C1185=C1185)*($D$2:D1185=D1185)),"0000"))</f>
        <v/>
      </c>
      <c r="B1185" s="155" t="n"/>
      <c r="C1185" s="155" t="n"/>
      <c r="D1185" s="155" t="n"/>
      <c r="E1185" s="155" t="n"/>
      <c r="F1185" s="155" t="n"/>
      <c r="G1185" s="155" t="n"/>
      <c r="H1185" s="155" t="n"/>
      <c r="I1185" s="155" t="n"/>
      <c r="J1185" s="155" t="n"/>
      <c r="K1185" s="155" t="n"/>
      <c r="L1185" s="155" t="n"/>
      <c r="M1185" s="155" t="n"/>
      <c r="N1185" s="155" t="n"/>
      <c r="O1185" s="155" t="n"/>
      <c r="P1185" s="155" t="n"/>
      <c r="Q1185" s="151" t="n"/>
      <c r="R1185" s="155" t="n"/>
      <c r="S1185" s="155" t="n"/>
      <c r="T1185" s="155" t="n"/>
      <c r="U1185" s="155" t="n"/>
      <c r="V1185" s="155" t="n"/>
      <c r="W1185" s="155" t="n"/>
      <c r="X1185" s="155" t="n"/>
      <c r="Y1185" s="155" t="n"/>
      <c r="Z1185" s="155" t="n"/>
      <c r="AA1185" s="155" t="n"/>
      <c r="AB1185" s="155" t="n"/>
      <c r="AC1185" s="155" t="n"/>
      <c r="AD1185" s="155" t="n"/>
      <c r="AE1185" s="155" t="n"/>
      <c r="AF1185" s="155" t="n"/>
      <c r="AG1185" s="154">
        <f>IF(OR(C1185="",G1185="",G1185=0),"",IFERROR(INDEX(Lists!$K$2:$K$12,MATCH(C1185,Lists!$I$2:$I$12,0)),"AUD"))</f>
        <v/>
      </c>
      <c r="AH1185" s="154">
        <f>IF(OR(G1185="",G1185=0),"",IF(G1185&lt;1,TEXT(G1185*100,"0")&amp;IFERROR(INDEX(Lists!$U$2:$U$12,MATCH(C1185,Lists!$I$2:$I$12,0)),"c"),IFERROR(INDEX(Lists!$L$2:$L$12,MATCH(C1185,Lists!$I$2:$I$12,0)),"$")&amp;IF(G1185=INT(G1185),TEXT(G1185,"0"),TEXT(G1185,"0.00")))&amp;" "&amp;AG1185)</f>
        <v/>
      </c>
      <c r="AI1185" s="154">
        <f>IF(X1185="","",X1185*IFERROR(INDEX(Lists!$M$2:$M$12,MATCH(C1185,Lists!$I$2:$I$12,0)),1)/Lists!$Q$2)</f>
        <v/>
      </c>
      <c r="AJ1185" s="154">
        <f>IF(Y1185="","",Y1185*IFERROR(INDEX(Lists!$M$2:$M$12,MATCH(C1185,Lists!$I$2:$I$12,0)),1)/Lists!$Q$2)</f>
        <v/>
      </c>
      <c r="AK1185" s="106" t="n"/>
      <c r="AL1185" s="106" t="n"/>
      <c r="AM1185" s="106" t="n"/>
      <c r="AN1185" s="106" t="n"/>
      <c r="AO1185" s="106" t="n"/>
    </row>
    <row r="1186" ht="18" customHeight="1" s="74">
      <c r="A1186" s="154">
        <f>IF(OR(F1186="",C1186="",D1186=""),"",IFERROR(INDEX(Lists!$J$2:$J$12,MATCH(C1186,Lists!$I$2:$I$12,0)),"XX")&amp;"-"&amp;D1186&amp;"-"&amp;TEXT(SUMPRODUCT(($C$2:C1186=C1186)*($D$2:D1186=D1186)),"0000"))</f>
        <v/>
      </c>
      <c r="B1186" s="155" t="n"/>
      <c r="C1186" s="155" t="n"/>
      <c r="D1186" s="155" t="n"/>
      <c r="E1186" s="155" t="n"/>
      <c r="F1186" s="155" t="n"/>
      <c r="G1186" s="155" t="n"/>
      <c r="H1186" s="155" t="n"/>
      <c r="I1186" s="155" t="n"/>
      <c r="J1186" s="155" t="n"/>
      <c r="K1186" s="155" t="n"/>
      <c r="L1186" s="155" t="n"/>
      <c r="M1186" s="155" t="n"/>
      <c r="N1186" s="155" t="n"/>
      <c r="O1186" s="155" t="n"/>
      <c r="P1186" s="155" t="n"/>
      <c r="Q1186" s="151" t="n"/>
      <c r="R1186" s="155" t="n"/>
      <c r="S1186" s="155" t="n"/>
      <c r="T1186" s="155" t="n"/>
      <c r="U1186" s="155" t="n"/>
      <c r="V1186" s="155" t="n"/>
      <c r="W1186" s="155" t="n"/>
      <c r="X1186" s="155" t="n"/>
      <c r="Y1186" s="155" t="n"/>
      <c r="Z1186" s="155" t="n"/>
      <c r="AA1186" s="155" t="n"/>
      <c r="AB1186" s="155" t="n"/>
      <c r="AC1186" s="155" t="n"/>
      <c r="AD1186" s="155" t="n"/>
      <c r="AE1186" s="155" t="n"/>
      <c r="AF1186" s="155" t="n"/>
      <c r="AG1186" s="154">
        <f>IF(OR(C1186="",G1186="",G1186=0),"",IFERROR(INDEX(Lists!$K$2:$K$12,MATCH(C1186,Lists!$I$2:$I$12,0)),"AUD"))</f>
        <v/>
      </c>
      <c r="AH1186" s="154">
        <f>IF(OR(G1186="",G1186=0),"",IF(G1186&lt;1,TEXT(G1186*100,"0")&amp;IFERROR(INDEX(Lists!$U$2:$U$12,MATCH(C1186,Lists!$I$2:$I$12,0)),"c"),IFERROR(INDEX(Lists!$L$2:$L$12,MATCH(C1186,Lists!$I$2:$I$12,0)),"$")&amp;IF(G1186=INT(G1186),TEXT(G1186,"0"),TEXT(G1186,"0.00")))&amp;" "&amp;AG1186)</f>
        <v/>
      </c>
      <c r="AI1186" s="154">
        <f>IF(X1186="","",X1186*IFERROR(INDEX(Lists!$M$2:$M$12,MATCH(C1186,Lists!$I$2:$I$12,0)),1)/Lists!$Q$2)</f>
        <v/>
      </c>
      <c r="AJ1186" s="154">
        <f>IF(Y1186="","",Y1186*IFERROR(INDEX(Lists!$M$2:$M$12,MATCH(C1186,Lists!$I$2:$I$12,0)),1)/Lists!$Q$2)</f>
        <v/>
      </c>
      <c r="AK1186" s="106" t="n"/>
      <c r="AL1186" s="106" t="n"/>
      <c r="AM1186" s="106" t="n"/>
      <c r="AN1186" s="106" t="n"/>
      <c r="AO1186" s="106" t="n"/>
    </row>
    <row r="1187" ht="18" customHeight="1" s="74">
      <c r="A1187" s="154">
        <f>IF(OR(F1187="",C1187="",D1187=""),"",IFERROR(INDEX(Lists!$J$2:$J$12,MATCH(C1187,Lists!$I$2:$I$12,0)),"XX")&amp;"-"&amp;D1187&amp;"-"&amp;TEXT(SUMPRODUCT(($C$2:C1187=C1187)*($D$2:D1187=D1187)),"0000"))</f>
        <v/>
      </c>
      <c r="B1187" s="155" t="n"/>
      <c r="C1187" s="155" t="n"/>
      <c r="D1187" s="155" t="n"/>
      <c r="E1187" s="155" t="n"/>
      <c r="F1187" s="155" t="n"/>
      <c r="G1187" s="155" t="n"/>
      <c r="H1187" s="155" t="n"/>
      <c r="I1187" s="155" t="n"/>
      <c r="J1187" s="155" t="n"/>
      <c r="K1187" s="155" t="n"/>
      <c r="L1187" s="155" t="n"/>
      <c r="M1187" s="155" t="n"/>
      <c r="N1187" s="155" t="n"/>
      <c r="O1187" s="155" t="n"/>
      <c r="P1187" s="155" t="n"/>
      <c r="Q1187" s="151" t="n"/>
      <c r="R1187" s="155" t="n"/>
      <c r="S1187" s="155" t="n"/>
      <c r="T1187" s="155" t="n"/>
      <c r="U1187" s="155" t="n"/>
      <c r="V1187" s="155" t="n"/>
      <c r="W1187" s="155" t="n"/>
      <c r="X1187" s="155" t="n"/>
      <c r="Y1187" s="155" t="n"/>
      <c r="Z1187" s="155" t="n"/>
      <c r="AA1187" s="155" t="n"/>
      <c r="AB1187" s="155" t="n"/>
      <c r="AC1187" s="155" t="n"/>
      <c r="AD1187" s="155" t="n"/>
      <c r="AE1187" s="155" t="n"/>
      <c r="AF1187" s="155" t="n"/>
      <c r="AG1187" s="154">
        <f>IF(OR(C1187="",G1187="",G1187=0),"",IFERROR(INDEX(Lists!$K$2:$K$12,MATCH(C1187,Lists!$I$2:$I$12,0)),"AUD"))</f>
        <v/>
      </c>
      <c r="AH1187" s="154">
        <f>IF(OR(G1187="",G1187=0),"",IF(G1187&lt;1,TEXT(G1187*100,"0")&amp;IFERROR(INDEX(Lists!$U$2:$U$12,MATCH(C1187,Lists!$I$2:$I$12,0)),"c"),IFERROR(INDEX(Lists!$L$2:$L$12,MATCH(C1187,Lists!$I$2:$I$12,0)),"$")&amp;IF(G1187=INT(G1187),TEXT(G1187,"0"),TEXT(G1187,"0.00")))&amp;" "&amp;AG1187)</f>
        <v/>
      </c>
      <c r="AI1187" s="154">
        <f>IF(X1187="","",X1187*IFERROR(INDEX(Lists!$M$2:$M$12,MATCH(C1187,Lists!$I$2:$I$12,0)),1)/Lists!$Q$2)</f>
        <v/>
      </c>
      <c r="AJ1187" s="154">
        <f>IF(Y1187="","",Y1187*IFERROR(INDEX(Lists!$M$2:$M$12,MATCH(C1187,Lists!$I$2:$I$12,0)),1)/Lists!$Q$2)</f>
        <v/>
      </c>
      <c r="AK1187" s="106" t="n"/>
      <c r="AL1187" s="106" t="n"/>
      <c r="AM1187" s="106" t="n"/>
      <c r="AN1187" s="106" t="n"/>
      <c r="AO1187" s="106" t="n"/>
    </row>
    <row r="1188" ht="18" customHeight="1" s="74">
      <c r="A1188" s="154">
        <f>IF(OR(F1188="",C1188="",D1188=""),"",IFERROR(INDEX(Lists!$J$2:$J$12,MATCH(C1188,Lists!$I$2:$I$12,0)),"XX")&amp;"-"&amp;D1188&amp;"-"&amp;TEXT(SUMPRODUCT(($C$2:C1188=C1188)*($D$2:D1188=D1188)),"0000"))</f>
        <v/>
      </c>
      <c r="B1188" s="155" t="n"/>
      <c r="C1188" s="155" t="n"/>
      <c r="D1188" s="155" t="n"/>
      <c r="E1188" s="155" t="n"/>
      <c r="F1188" s="155" t="n"/>
      <c r="G1188" s="155" t="n"/>
      <c r="H1188" s="155" t="n"/>
      <c r="I1188" s="155" t="n"/>
      <c r="J1188" s="155" t="n"/>
      <c r="K1188" s="155" t="n"/>
      <c r="L1188" s="155" t="n"/>
      <c r="M1188" s="155" t="n"/>
      <c r="N1188" s="155" t="n"/>
      <c r="O1188" s="155" t="n"/>
      <c r="P1188" s="155" t="n"/>
      <c r="Q1188" s="151" t="n"/>
      <c r="R1188" s="155" t="n"/>
      <c r="S1188" s="155" t="n"/>
      <c r="T1188" s="155" t="n"/>
      <c r="U1188" s="155" t="n"/>
      <c r="V1188" s="155" t="n"/>
      <c r="W1188" s="155" t="n"/>
      <c r="X1188" s="155" t="n"/>
      <c r="Y1188" s="155" t="n"/>
      <c r="Z1188" s="155" t="n"/>
      <c r="AA1188" s="155" t="n"/>
      <c r="AB1188" s="155" t="n"/>
      <c r="AC1188" s="155" t="n"/>
      <c r="AD1188" s="155" t="n"/>
      <c r="AE1188" s="155" t="n"/>
      <c r="AF1188" s="155" t="n"/>
      <c r="AG1188" s="154">
        <f>IF(OR(C1188="",G1188="",G1188=0),"",IFERROR(INDEX(Lists!$K$2:$K$12,MATCH(C1188,Lists!$I$2:$I$12,0)),"AUD"))</f>
        <v/>
      </c>
      <c r="AH1188" s="154">
        <f>IF(OR(G1188="",G1188=0),"",IF(G1188&lt;1,TEXT(G1188*100,"0")&amp;IFERROR(INDEX(Lists!$U$2:$U$12,MATCH(C1188,Lists!$I$2:$I$12,0)),"c"),IFERROR(INDEX(Lists!$L$2:$L$12,MATCH(C1188,Lists!$I$2:$I$12,0)),"$")&amp;IF(G1188=INT(G1188),TEXT(G1188,"0"),TEXT(G1188,"0.00")))&amp;" "&amp;AG1188)</f>
        <v/>
      </c>
      <c r="AI1188" s="154">
        <f>IF(X1188="","",X1188*IFERROR(INDEX(Lists!$M$2:$M$12,MATCH(C1188,Lists!$I$2:$I$12,0)),1)/Lists!$Q$2)</f>
        <v/>
      </c>
      <c r="AJ1188" s="154">
        <f>IF(Y1188="","",Y1188*IFERROR(INDEX(Lists!$M$2:$M$12,MATCH(C1188,Lists!$I$2:$I$12,0)),1)/Lists!$Q$2)</f>
        <v/>
      </c>
      <c r="AK1188" s="106" t="n"/>
      <c r="AL1188" s="106" t="n"/>
      <c r="AM1188" s="106" t="n"/>
      <c r="AN1188" s="106" t="n"/>
      <c r="AO1188" s="106" t="n"/>
    </row>
    <row r="1189" ht="18" customHeight="1" s="74">
      <c r="A1189" s="154">
        <f>IF(OR(F1189="",C1189="",D1189=""),"",IFERROR(INDEX(Lists!$J$2:$J$12,MATCH(C1189,Lists!$I$2:$I$12,0)),"XX")&amp;"-"&amp;D1189&amp;"-"&amp;TEXT(SUMPRODUCT(($C$2:C1189=C1189)*($D$2:D1189=D1189)),"0000"))</f>
        <v/>
      </c>
      <c r="B1189" s="155" t="n"/>
      <c r="C1189" s="155" t="n"/>
      <c r="D1189" s="155" t="n"/>
      <c r="E1189" s="155" t="n"/>
      <c r="F1189" s="155" t="n"/>
      <c r="G1189" s="155" t="n"/>
      <c r="H1189" s="155" t="n"/>
      <c r="I1189" s="155" t="n"/>
      <c r="J1189" s="155" t="n"/>
      <c r="K1189" s="155" t="n"/>
      <c r="L1189" s="155" t="n"/>
      <c r="M1189" s="155" t="n"/>
      <c r="N1189" s="155" t="n"/>
      <c r="O1189" s="155" t="n"/>
      <c r="P1189" s="155" t="n"/>
      <c r="Q1189" s="151" t="n"/>
      <c r="R1189" s="155" t="n"/>
      <c r="S1189" s="155" t="n"/>
      <c r="T1189" s="155" t="n"/>
      <c r="U1189" s="155" t="n"/>
      <c r="V1189" s="155" t="n"/>
      <c r="W1189" s="155" t="n"/>
      <c r="X1189" s="155" t="n"/>
      <c r="Y1189" s="155" t="n"/>
      <c r="Z1189" s="155" t="n"/>
      <c r="AA1189" s="155" t="n"/>
      <c r="AB1189" s="155" t="n"/>
      <c r="AC1189" s="155" t="n"/>
      <c r="AD1189" s="155" t="n"/>
      <c r="AE1189" s="155" t="n"/>
      <c r="AF1189" s="155" t="n"/>
      <c r="AG1189" s="154">
        <f>IF(OR(C1189="",G1189="",G1189=0),"",IFERROR(INDEX(Lists!$K$2:$K$12,MATCH(C1189,Lists!$I$2:$I$12,0)),"AUD"))</f>
        <v/>
      </c>
      <c r="AH1189" s="154">
        <f>IF(OR(G1189="",G1189=0),"",IF(G1189&lt;1,TEXT(G1189*100,"0")&amp;IFERROR(INDEX(Lists!$U$2:$U$12,MATCH(C1189,Lists!$I$2:$I$12,0)),"c"),IFERROR(INDEX(Lists!$L$2:$L$12,MATCH(C1189,Lists!$I$2:$I$12,0)),"$")&amp;IF(G1189=INT(G1189),TEXT(G1189,"0"),TEXT(G1189,"0.00")))&amp;" "&amp;AG1189)</f>
        <v/>
      </c>
      <c r="AI1189" s="154">
        <f>IF(X1189="","",X1189*IFERROR(INDEX(Lists!$M$2:$M$12,MATCH(C1189,Lists!$I$2:$I$12,0)),1)/Lists!$Q$2)</f>
        <v/>
      </c>
      <c r="AJ1189" s="154">
        <f>IF(Y1189="","",Y1189*IFERROR(INDEX(Lists!$M$2:$M$12,MATCH(C1189,Lists!$I$2:$I$12,0)),1)/Lists!$Q$2)</f>
        <v/>
      </c>
      <c r="AK1189" s="106" t="n"/>
      <c r="AL1189" s="106" t="n"/>
      <c r="AM1189" s="106" t="n"/>
      <c r="AN1189" s="106" t="n"/>
      <c r="AO1189" s="106" t="n"/>
    </row>
    <row r="1190" ht="18" customHeight="1" s="74">
      <c r="A1190" s="154">
        <f>IF(OR(F1190="",C1190="",D1190=""),"",IFERROR(INDEX(Lists!$J$2:$J$12,MATCH(C1190,Lists!$I$2:$I$12,0)),"XX")&amp;"-"&amp;D1190&amp;"-"&amp;TEXT(SUMPRODUCT(($C$2:C1190=C1190)*($D$2:D1190=D1190)),"0000"))</f>
        <v/>
      </c>
      <c r="B1190" s="155" t="n"/>
      <c r="C1190" s="155" t="n"/>
      <c r="D1190" s="155" t="n"/>
      <c r="E1190" s="155" t="n"/>
      <c r="F1190" s="155" t="n"/>
      <c r="G1190" s="155" t="n"/>
      <c r="H1190" s="155" t="n"/>
      <c r="I1190" s="155" t="n"/>
      <c r="J1190" s="155" t="n"/>
      <c r="K1190" s="155" t="n"/>
      <c r="L1190" s="155" t="n"/>
      <c r="M1190" s="155" t="n"/>
      <c r="N1190" s="155" t="n"/>
      <c r="O1190" s="155" t="n"/>
      <c r="P1190" s="155" t="n"/>
      <c r="Q1190" s="151" t="n"/>
      <c r="R1190" s="155" t="n"/>
      <c r="S1190" s="155" t="n"/>
      <c r="T1190" s="155" t="n"/>
      <c r="U1190" s="155" t="n"/>
      <c r="V1190" s="155" t="n"/>
      <c r="W1190" s="155" t="n"/>
      <c r="X1190" s="155" t="n"/>
      <c r="Y1190" s="155" t="n"/>
      <c r="Z1190" s="155" t="n"/>
      <c r="AA1190" s="155" t="n"/>
      <c r="AB1190" s="155" t="n"/>
      <c r="AC1190" s="155" t="n"/>
      <c r="AD1190" s="155" t="n"/>
      <c r="AE1190" s="155" t="n"/>
      <c r="AF1190" s="155" t="n"/>
      <c r="AG1190" s="154">
        <f>IF(OR(C1190="",G1190="",G1190=0),"",IFERROR(INDEX(Lists!$K$2:$K$12,MATCH(C1190,Lists!$I$2:$I$12,0)),"AUD"))</f>
        <v/>
      </c>
      <c r="AH1190" s="154">
        <f>IF(OR(G1190="",G1190=0),"",IF(G1190&lt;1,TEXT(G1190*100,"0")&amp;IFERROR(INDEX(Lists!$U$2:$U$12,MATCH(C1190,Lists!$I$2:$I$12,0)),"c"),IFERROR(INDEX(Lists!$L$2:$L$12,MATCH(C1190,Lists!$I$2:$I$12,0)),"$")&amp;IF(G1190=INT(G1190),TEXT(G1190,"0"),TEXT(G1190,"0.00")))&amp;" "&amp;AG1190)</f>
        <v/>
      </c>
      <c r="AI1190" s="154">
        <f>IF(X1190="","",X1190*IFERROR(INDEX(Lists!$M$2:$M$12,MATCH(C1190,Lists!$I$2:$I$12,0)),1)/Lists!$Q$2)</f>
        <v/>
      </c>
      <c r="AJ1190" s="154">
        <f>IF(Y1190="","",Y1190*IFERROR(INDEX(Lists!$M$2:$M$12,MATCH(C1190,Lists!$I$2:$I$12,0)),1)/Lists!$Q$2)</f>
        <v/>
      </c>
      <c r="AK1190" s="106" t="n"/>
      <c r="AL1190" s="106" t="n"/>
      <c r="AM1190" s="106" t="n"/>
      <c r="AN1190" s="106" t="n"/>
      <c r="AO1190" s="106" t="n"/>
    </row>
    <row r="1191" ht="18" customHeight="1" s="74">
      <c r="A1191" s="154">
        <f>IF(OR(F1191="",C1191="",D1191=""),"",IFERROR(INDEX(Lists!$J$2:$J$12,MATCH(C1191,Lists!$I$2:$I$12,0)),"XX")&amp;"-"&amp;D1191&amp;"-"&amp;TEXT(SUMPRODUCT(($C$2:C1191=C1191)*($D$2:D1191=D1191)),"0000"))</f>
        <v/>
      </c>
      <c r="B1191" s="155" t="n"/>
      <c r="C1191" s="155" t="n"/>
      <c r="D1191" s="155" t="n"/>
      <c r="E1191" s="155" t="n"/>
      <c r="F1191" s="155" t="n"/>
      <c r="G1191" s="155" t="n"/>
      <c r="H1191" s="155" t="n"/>
      <c r="I1191" s="155" t="n"/>
      <c r="J1191" s="155" t="n"/>
      <c r="K1191" s="155" t="n"/>
      <c r="L1191" s="155" t="n"/>
      <c r="M1191" s="155" t="n"/>
      <c r="N1191" s="155" t="n"/>
      <c r="O1191" s="155" t="n"/>
      <c r="P1191" s="155" t="n"/>
      <c r="Q1191" s="151" t="n"/>
      <c r="R1191" s="155" t="n"/>
      <c r="S1191" s="155" t="n"/>
      <c r="T1191" s="155" t="n"/>
      <c r="U1191" s="155" t="n"/>
      <c r="V1191" s="155" t="n"/>
      <c r="W1191" s="155" t="n"/>
      <c r="X1191" s="155" t="n"/>
      <c r="Y1191" s="155" t="n"/>
      <c r="Z1191" s="155" t="n"/>
      <c r="AA1191" s="155" t="n"/>
      <c r="AB1191" s="155" t="n"/>
      <c r="AC1191" s="155" t="n"/>
      <c r="AD1191" s="155" t="n"/>
      <c r="AE1191" s="155" t="n"/>
      <c r="AF1191" s="155" t="n"/>
      <c r="AG1191" s="154">
        <f>IF(OR(C1191="",G1191="",G1191=0),"",IFERROR(INDEX(Lists!$K$2:$K$12,MATCH(C1191,Lists!$I$2:$I$12,0)),"AUD"))</f>
        <v/>
      </c>
      <c r="AH1191" s="154">
        <f>IF(OR(G1191="",G1191=0),"",IF(G1191&lt;1,TEXT(G1191*100,"0")&amp;IFERROR(INDEX(Lists!$U$2:$U$12,MATCH(C1191,Lists!$I$2:$I$12,0)),"c"),IFERROR(INDEX(Lists!$L$2:$L$12,MATCH(C1191,Lists!$I$2:$I$12,0)),"$")&amp;IF(G1191=INT(G1191),TEXT(G1191,"0"),TEXT(G1191,"0.00")))&amp;" "&amp;AG1191)</f>
        <v/>
      </c>
      <c r="AI1191" s="154">
        <f>IF(X1191="","",X1191*IFERROR(INDEX(Lists!$M$2:$M$12,MATCH(C1191,Lists!$I$2:$I$12,0)),1)/Lists!$Q$2)</f>
        <v/>
      </c>
      <c r="AJ1191" s="154">
        <f>IF(Y1191="","",Y1191*IFERROR(INDEX(Lists!$M$2:$M$12,MATCH(C1191,Lists!$I$2:$I$12,0)),1)/Lists!$Q$2)</f>
        <v/>
      </c>
      <c r="AK1191" s="106" t="n"/>
      <c r="AL1191" s="106" t="n"/>
      <c r="AM1191" s="106" t="n"/>
      <c r="AN1191" s="106" t="n"/>
      <c r="AO1191" s="106" t="n"/>
    </row>
    <row r="1192" ht="18" customHeight="1" s="74">
      <c r="A1192" s="154">
        <f>IF(OR(F1192="",C1192="",D1192=""),"",IFERROR(INDEX(Lists!$J$2:$J$12,MATCH(C1192,Lists!$I$2:$I$12,0)),"XX")&amp;"-"&amp;D1192&amp;"-"&amp;TEXT(SUMPRODUCT(($C$2:C1192=C1192)*($D$2:D1192=D1192)),"0000"))</f>
        <v/>
      </c>
      <c r="B1192" s="155" t="n"/>
      <c r="C1192" s="155" t="n"/>
      <c r="D1192" s="155" t="n"/>
      <c r="E1192" s="155" t="n"/>
      <c r="F1192" s="155" t="n"/>
      <c r="G1192" s="155" t="n"/>
      <c r="H1192" s="155" t="n"/>
      <c r="I1192" s="155" t="n"/>
      <c r="J1192" s="155" t="n"/>
      <c r="K1192" s="155" t="n"/>
      <c r="L1192" s="155" t="n"/>
      <c r="M1192" s="155" t="n"/>
      <c r="N1192" s="155" t="n"/>
      <c r="O1192" s="155" t="n"/>
      <c r="P1192" s="155" t="n"/>
      <c r="Q1192" s="151" t="n"/>
      <c r="R1192" s="155" t="n"/>
      <c r="S1192" s="155" t="n"/>
      <c r="T1192" s="155" t="n"/>
      <c r="U1192" s="155" t="n"/>
      <c r="V1192" s="155" t="n"/>
      <c r="W1192" s="155" t="n"/>
      <c r="X1192" s="155" t="n"/>
      <c r="Y1192" s="155" t="n"/>
      <c r="Z1192" s="155" t="n"/>
      <c r="AA1192" s="155" t="n"/>
      <c r="AB1192" s="155" t="n"/>
      <c r="AC1192" s="155" t="n"/>
      <c r="AD1192" s="155" t="n"/>
      <c r="AE1192" s="155" t="n"/>
      <c r="AF1192" s="155" t="n"/>
      <c r="AG1192" s="154">
        <f>IF(OR(C1192="",G1192="",G1192=0),"",IFERROR(INDEX(Lists!$K$2:$K$12,MATCH(C1192,Lists!$I$2:$I$12,0)),"AUD"))</f>
        <v/>
      </c>
      <c r="AH1192" s="154">
        <f>IF(OR(G1192="",G1192=0),"",IF(G1192&lt;1,TEXT(G1192*100,"0")&amp;IFERROR(INDEX(Lists!$U$2:$U$12,MATCH(C1192,Lists!$I$2:$I$12,0)),"c"),IFERROR(INDEX(Lists!$L$2:$L$12,MATCH(C1192,Lists!$I$2:$I$12,0)),"$")&amp;IF(G1192=INT(G1192),TEXT(G1192,"0"),TEXT(G1192,"0.00")))&amp;" "&amp;AG1192)</f>
        <v/>
      </c>
      <c r="AI1192" s="154">
        <f>IF(X1192="","",X1192*IFERROR(INDEX(Lists!$M$2:$M$12,MATCH(C1192,Lists!$I$2:$I$12,0)),1)/Lists!$Q$2)</f>
        <v/>
      </c>
      <c r="AJ1192" s="154">
        <f>IF(Y1192="","",Y1192*IFERROR(INDEX(Lists!$M$2:$M$12,MATCH(C1192,Lists!$I$2:$I$12,0)),1)/Lists!$Q$2)</f>
        <v/>
      </c>
      <c r="AK1192" s="106" t="n"/>
      <c r="AL1192" s="106" t="n"/>
      <c r="AM1192" s="106" t="n"/>
      <c r="AN1192" s="106" t="n"/>
      <c r="AO1192" s="106" t="n"/>
    </row>
    <row r="1193" ht="18" customHeight="1" s="74">
      <c r="A1193" s="154">
        <f>IF(OR(F1193="",C1193="",D1193=""),"",IFERROR(INDEX(Lists!$J$2:$J$12,MATCH(C1193,Lists!$I$2:$I$12,0)),"XX")&amp;"-"&amp;D1193&amp;"-"&amp;TEXT(SUMPRODUCT(($C$2:C1193=C1193)*($D$2:D1193=D1193)),"0000"))</f>
        <v/>
      </c>
      <c r="B1193" s="155" t="n"/>
      <c r="C1193" s="155" t="n"/>
      <c r="D1193" s="155" t="n"/>
      <c r="E1193" s="155" t="n"/>
      <c r="F1193" s="155" t="n"/>
      <c r="G1193" s="155" t="n"/>
      <c r="H1193" s="155" t="n"/>
      <c r="I1193" s="155" t="n"/>
      <c r="J1193" s="155" t="n"/>
      <c r="K1193" s="155" t="n"/>
      <c r="L1193" s="155" t="n"/>
      <c r="M1193" s="155" t="n"/>
      <c r="N1193" s="155" t="n"/>
      <c r="O1193" s="155" t="n"/>
      <c r="P1193" s="155" t="n"/>
      <c r="Q1193" s="151" t="n"/>
      <c r="R1193" s="155" t="n"/>
      <c r="S1193" s="155" t="n"/>
      <c r="T1193" s="155" t="n"/>
      <c r="U1193" s="155" t="n"/>
      <c r="V1193" s="155" t="n"/>
      <c r="W1193" s="155" t="n"/>
      <c r="X1193" s="155" t="n"/>
      <c r="Y1193" s="155" t="n"/>
      <c r="Z1193" s="155" t="n"/>
      <c r="AA1193" s="155" t="n"/>
      <c r="AB1193" s="155" t="n"/>
      <c r="AC1193" s="155" t="n"/>
      <c r="AD1193" s="155" t="n"/>
      <c r="AE1193" s="155" t="n"/>
      <c r="AF1193" s="155" t="n"/>
      <c r="AG1193" s="154">
        <f>IF(OR(C1193="",G1193="",G1193=0),"",IFERROR(INDEX(Lists!$K$2:$K$12,MATCH(C1193,Lists!$I$2:$I$12,0)),"AUD"))</f>
        <v/>
      </c>
      <c r="AH1193" s="154">
        <f>IF(OR(G1193="",G1193=0),"",IF(G1193&lt;1,TEXT(G1193*100,"0")&amp;IFERROR(INDEX(Lists!$U$2:$U$12,MATCH(C1193,Lists!$I$2:$I$12,0)),"c"),IFERROR(INDEX(Lists!$L$2:$L$12,MATCH(C1193,Lists!$I$2:$I$12,0)),"$")&amp;IF(G1193=INT(G1193),TEXT(G1193,"0"),TEXT(G1193,"0.00")))&amp;" "&amp;AG1193)</f>
        <v/>
      </c>
      <c r="AI1193" s="154">
        <f>IF(X1193="","",X1193*IFERROR(INDEX(Lists!$M$2:$M$12,MATCH(C1193,Lists!$I$2:$I$12,0)),1)/Lists!$Q$2)</f>
        <v/>
      </c>
      <c r="AJ1193" s="154">
        <f>IF(Y1193="","",Y1193*IFERROR(INDEX(Lists!$M$2:$M$12,MATCH(C1193,Lists!$I$2:$I$12,0)),1)/Lists!$Q$2)</f>
        <v/>
      </c>
      <c r="AK1193" s="106" t="n"/>
      <c r="AL1193" s="106" t="n"/>
      <c r="AM1193" s="106" t="n"/>
      <c r="AN1193" s="106" t="n"/>
      <c r="AO1193" s="106" t="n"/>
    </row>
    <row r="1194" ht="18" customHeight="1" s="74">
      <c r="A1194" s="154">
        <f>IF(OR(F1194="",C1194="",D1194=""),"",IFERROR(INDEX(Lists!$J$2:$J$12,MATCH(C1194,Lists!$I$2:$I$12,0)),"XX")&amp;"-"&amp;D1194&amp;"-"&amp;TEXT(SUMPRODUCT(($C$2:C1194=C1194)*($D$2:D1194=D1194)),"0000"))</f>
        <v/>
      </c>
      <c r="B1194" s="155" t="n"/>
      <c r="C1194" s="155" t="n"/>
      <c r="D1194" s="155" t="n"/>
      <c r="E1194" s="155" t="n"/>
      <c r="F1194" s="155" t="n"/>
      <c r="G1194" s="155" t="n"/>
      <c r="H1194" s="155" t="n"/>
      <c r="I1194" s="155" t="n"/>
      <c r="J1194" s="155" t="n"/>
      <c r="K1194" s="155" t="n"/>
      <c r="L1194" s="155" t="n"/>
      <c r="M1194" s="155" t="n"/>
      <c r="N1194" s="155" t="n"/>
      <c r="O1194" s="155" t="n"/>
      <c r="P1194" s="155" t="n"/>
      <c r="Q1194" s="151" t="n"/>
      <c r="R1194" s="155" t="n"/>
      <c r="S1194" s="155" t="n"/>
      <c r="T1194" s="155" t="n"/>
      <c r="U1194" s="155" t="n"/>
      <c r="V1194" s="155" t="n"/>
      <c r="W1194" s="155" t="n"/>
      <c r="X1194" s="155" t="n"/>
      <c r="Y1194" s="155" t="n"/>
      <c r="Z1194" s="155" t="n"/>
      <c r="AA1194" s="155" t="n"/>
      <c r="AB1194" s="155" t="n"/>
      <c r="AC1194" s="155" t="n"/>
      <c r="AD1194" s="155" t="n"/>
      <c r="AE1194" s="155" t="n"/>
      <c r="AF1194" s="155" t="n"/>
      <c r="AG1194" s="154">
        <f>IF(OR(C1194="",G1194="",G1194=0),"",IFERROR(INDEX(Lists!$K$2:$K$12,MATCH(C1194,Lists!$I$2:$I$12,0)),"AUD"))</f>
        <v/>
      </c>
      <c r="AH1194" s="154">
        <f>IF(OR(G1194="",G1194=0),"",IF(G1194&lt;1,TEXT(G1194*100,"0")&amp;IFERROR(INDEX(Lists!$U$2:$U$12,MATCH(C1194,Lists!$I$2:$I$12,0)),"c"),IFERROR(INDEX(Lists!$L$2:$L$12,MATCH(C1194,Lists!$I$2:$I$12,0)),"$")&amp;IF(G1194=INT(G1194),TEXT(G1194,"0"),TEXT(G1194,"0.00")))&amp;" "&amp;AG1194)</f>
        <v/>
      </c>
      <c r="AI1194" s="154">
        <f>IF(X1194="","",X1194*IFERROR(INDEX(Lists!$M$2:$M$12,MATCH(C1194,Lists!$I$2:$I$12,0)),1)/Lists!$Q$2)</f>
        <v/>
      </c>
      <c r="AJ1194" s="154">
        <f>IF(Y1194="","",Y1194*IFERROR(INDEX(Lists!$M$2:$M$12,MATCH(C1194,Lists!$I$2:$I$12,0)),1)/Lists!$Q$2)</f>
        <v/>
      </c>
      <c r="AK1194" s="106" t="n"/>
      <c r="AL1194" s="106" t="n"/>
      <c r="AM1194" s="106" t="n"/>
      <c r="AN1194" s="106" t="n"/>
      <c r="AO1194" s="106" t="n"/>
    </row>
    <row r="1195" ht="18" customHeight="1" s="74">
      <c r="A1195" s="154">
        <f>IF(OR(F1195="",C1195="",D1195=""),"",IFERROR(INDEX(Lists!$J$2:$J$12,MATCH(C1195,Lists!$I$2:$I$12,0)),"XX")&amp;"-"&amp;D1195&amp;"-"&amp;TEXT(SUMPRODUCT(($C$2:C1195=C1195)*($D$2:D1195=D1195)),"0000"))</f>
        <v/>
      </c>
      <c r="B1195" s="155" t="n"/>
      <c r="C1195" s="155" t="n"/>
      <c r="D1195" s="155" t="n"/>
      <c r="E1195" s="155" t="n"/>
      <c r="F1195" s="155" t="n"/>
      <c r="G1195" s="155" t="n"/>
      <c r="H1195" s="155" t="n"/>
      <c r="I1195" s="155" t="n"/>
      <c r="J1195" s="155" t="n"/>
      <c r="K1195" s="155" t="n"/>
      <c r="L1195" s="155" t="n"/>
      <c r="M1195" s="155" t="n"/>
      <c r="N1195" s="155" t="n"/>
      <c r="O1195" s="155" t="n"/>
      <c r="P1195" s="155" t="n"/>
      <c r="Q1195" s="151" t="n"/>
      <c r="R1195" s="155" t="n"/>
      <c r="S1195" s="155" t="n"/>
      <c r="T1195" s="155" t="n"/>
      <c r="U1195" s="155" t="n"/>
      <c r="V1195" s="155" t="n"/>
      <c r="W1195" s="155" t="n"/>
      <c r="X1195" s="155" t="n"/>
      <c r="Y1195" s="155" t="n"/>
      <c r="Z1195" s="155" t="n"/>
      <c r="AA1195" s="155" t="n"/>
      <c r="AB1195" s="155" t="n"/>
      <c r="AC1195" s="155" t="n"/>
      <c r="AD1195" s="155" t="n"/>
      <c r="AE1195" s="155" t="n"/>
      <c r="AF1195" s="155" t="n"/>
      <c r="AG1195" s="154">
        <f>IF(OR(C1195="",G1195="",G1195=0),"",IFERROR(INDEX(Lists!$K$2:$K$12,MATCH(C1195,Lists!$I$2:$I$12,0)),"AUD"))</f>
        <v/>
      </c>
      <c r="AH1195" s="154">
        <f>IF(OR(G1195="",G1195=0),"",IF(G1195&lt;1,TEXT(G1195*100,"0")&amp;IFERROR(INDEX(Lists!$U$2:$U$12,MATCH(C1195,Lists!$I$2:$I$12,0)),"c"),IFERROR(INDEX(Lists!$L$2:$L$12,MATCH(C1195,Lists!$I$2:$I$12,0)),"$")&amp;IF(G1195=INT(G1195),TEXT(G1195,"0"),TEXT(G1195,"0.00")))&amp;" "&amp;AG1195)</f>
        <v/>
      </c>
      <c r="AI1195" s="154">
        <f>IF(X1195="","",X1195*IFERROR(INDEX(Lists!$M$2:$M$12,MATCH(C1195,Lists!$I$2:$I$12,0)),1)/Lists!$Q$2)</f>
        <v/>
      </c>
      <c r="AJ1195" s="154">
        <f>IF(Y1195="","",Y1195*IFERROR(INDEX(Lists!$M$2:$M$12,MATCH(C1195,Lists!$I$2:$I$12,0)),1)/Lists!$Q$2)</f>
        <v/>
      </c>
      <c r="AK1195" s="106" t="n"/>
      <c r="AL1195" s="106" t="n"/>
      <c r="AM1195" s="106" t="n"/>
      <c r="AN1195" s="106" t="n"/>
      <c r="AO1195" s="106" t="n"/>
    </row>
    <row r="1196" ht="18" customHeight="1" s="74">
      <c r="A1196" s="154">
        <f>IF(OR(F1196="",C1196="",D1196=""),"",IFERROR(INDEX(Lists!$J$2:$J$12,MATCH(C1196,Lists!$I$2:$I$12,0)),"XX")&amp;"-"&amp;D1196&amp;"-"&amp;TEXT(SUMPRODUCT(($C$2:C1196=C1196)*($D$2:D1196=D1196)),"0000"))</f>
        <v/>
      </c>
      <c r="B1196" s="155" t="n"/>
      <c r="C1196" s="155" t="n"/>
      <c r="D1196" s="155" t="n"/>
      <c r="E1196" s="155" t="n"/>
      <c r="F1196" s="155" t="n"/>
      <c r="G1196" s="155" t="n"/>
      <c r="H1196" s="155" t="n"/>
      <c r="I1196" s="155" t="n"/>
      <c r="J1196" s="155" t="n"/>
      <c r="K1196" s="155" t="n"/>
      <c r="L1196" s="155" t="n"/>
      <c r="M1196" s="155" t="n"/>
      <c r="N1196" s="155" t="n"/>
      <c r="O1196" s="155" t="n"/>
      <c r="P1196" s="155" t="n"/>
      <c r="Q1196" s="151" t="n"/>
      <c r="R1196" s="155" t="n"/>
      <c r="S1196" s="155" t="n"/>
      <c r="T1196" s="155" t="n"/>
      <c r="U1196" s="155" t="n"/>
      <c r="V1196" s="155" t="n"/>
      <c r="W1196" s="155" t="n"/>
      <c r="X1196" s="155" t="n"/>
      <c r="Y1196" s="155" t="n"/>
      <c r="Z1196" s="155" t="n"/>
      <c r="AA1196" s="155" t="n"/>
      <c r="AB1196" s="155" t="n"/>
      <c r="AC1196" s="155" t="n"/>
      <c r="AD1196" s="155" t="n"/>
      <c r="AE1196" s="155" t="n"/>
      <c r="AF1196" s="155" t="n"/>
      <c r="AG1196" s="154">
        <f>IF(OR(C1196="",G1196="",G1196=0),"",IFERROR(INDEX(Lists!$K$2:$K$12,MATCH(C1196,Lists!$I$2:$I$12,0)),"AUD"))</f>
        <v/>
      </c>
      <c r="AH1196" s="154">
        <f>IF(OR(G1196="",G1196=0),"",IF(G1196&lt;1,TEXT(G1196*100,"0")&amp;IFERROR(INDEX(Lists!$U$2:$U$12,MATCH(C1196,Lists!$I$2:$I$12,0)),"c"),IFERROR(INDEX(Lists!$L$2:$L$12,MATCH(C1196,Lists!$I$2:$I$12,0)),"$")&amp;IF(G1196=INT(G1196),TEXT(G1196,"0"),TEXT(G1196,"0.00")))&amp;" "&amp;AG1196)</f>
        <v/>
      </c>
      <c r="AI1196" s="154">
        <f>IF(X1196="","",X1196*IFERROR(INDEX(Lists!$M$2:$M$12,MATCH(C1196,Lists!$I$2:$I$12,0)),1)/Lists!$Q$2)</f>
        <v/>
      </c>
      <c r="AJ1196" s="154">
        <f>IF(Y1196="","",Y1196*IFERROR(INDEX(Lists!$M$2:$M$12,MATCH(C1196,Lists!$I$2:$I$12,0)),1)/Lists!$Q$2)</f>
        <v/>
      </c>
      <c r="AK1196" s="106" t="n"/>
      <c r="AL1196" s="106" t="n"/>
      <c r="AM1196" s="106" t="n"/>
      <c r="AN1196" s="106" t="n"/>
      <c r="AO1196" s="106" t="n"/>
    </row>
    <row r="1197" ht="18" customHeight="1" s="74">
      <c r="A1197" s="154">
        <f>IF(OR(F1197="",C1197="",D1197=""),"",IFERROR(INDEX(Lists!$J$2:$J$12,MATCH(C1197,Lists!$I$2:$I$12,0)),"XX")&amp;"-"&amp;D1197&amp;"-"&amp;TEXT(SUMPRODUCT(($C$2:C1197=C1197)*($D$2:D1197=D1197)),"0000"))</f>
        <v/>
      </c>
      <c r="B1197" s="155" t="n"/>
      <c r="C1197" s="155" t="n"/>
      <c r="D1197" s="155" t="n"/>
      <c r="E1197" s="155" t="n"/>
      <c r="F1197" s="155" t="n"/>
      <c r="G1197" s="155" t="n"/>
      <c r="H1197" s="155" t="n"/>
      <c r="I1197" s="155" t="n"/>
      <c r="J1197" s="155" t="n"/>
      <c r="K1197" s="155" t="n"/>
      <c r="L1197" s="155" t="n"/>
      <c r="M1197" s="155" t="n"/>
      <c r="N1197" s="155" t="n"/>
      <c r="O1197" s="155" t="n"/>
      <c r="P1197" s="155" t="n"/>
      <c r="Q1197" s="151" t="n"/>
      <c r="R1197" s="155" t="n"/>
      <c r="S1197" s="155" t="n"/>
      <c r="T1197" s="155" t="n"/>
      <c r="U1197" s="155" t="n"/>
      <c r="V1197" s="155" t="n"/>
      <c r="W1197" s="155" t="n"/>
      <c r="X1197" s="155" t="n"/>
      <c r="Y1197" s="155" t="n"/>
      <c r="Z1197" s="155" t="n"/>
      <c r="AA1197" s="155" t="n"/>
      <c r="AB1197" s="155" t="n"/>
      <c r="AC1197" s="155" t="n"/>
      <c r="AD1197" s="155" t="n"/>
      <c r="AE1197" s="155" t="n"/>
      <c r="AF1197" s="155" t="n"/>
      <c r="AG1197" s="154">
        <f>IF(OR(C1197="",G1197="",G1197=0),"",IFERROR(INDEX(Lists!$K$2:$K$12,MATCH(C1197,Lists!$I$2:$I$12,0)),"AUD"))</f>
        <v/>
      </c>
      <c r="AH1197" s="154">
        <f>IF(OR(G1197="",G1197=0),"",IF(G1197&lt;1,TEXT(G1197*100,"0")&amp;IFERROR(INDEX(Lists!$U$2:$U$12,MATCH(C1197,Lists!$I$2:$I$12,0)),"c"),IFERROR(INDEX(Lists!$L$2:$L$12,MATCH(C1197,Lists!$I$2:$I$12,0)),"$")&amp;IF(G1197=INT(G1197),TEXT(G1197,"0"),TEXT(G1197,"0.00")))&amp;" "&amp;AG1197)</f>
        <v/>
      </c>
      <c r="AI1197" s="154">
        <f>IF(X1197="","",X1197*IFERROR(INDEX(Lists!$M$2:$M$12,MATCH(C1197,Lists!$I$2:$I$12,0)),1)/Lists!$Q$2)</f>
        <v/>
      </c>
      <c r="AJ1197" s="154">
        <f>IF(Y1197="","",Y1197*IFERROR(INDEX(Lists!$M$2:$M$12,MATCH(C1197,Lists!$I$2:$I$12,0)),1)/Lists!$Q$2)</f>
        <v/>
      </c>
      <c r="AK1197" s="106" t="n"/>
      <c r="AL1197" s="106" t="n"/>
      <c r="AM1197" s="106" t="n"/>
      <c r="AN1197" s="106" t="n"/>
      <c r="AO1197" s="106" t="n"/>
    </row>
    <row r="1198" ht="18" customHeight="1" s="74">
      <c r="A1198" s="154">
        <f>IF(OR(F1198="",C1198="",D1198=""),"",IFERROR(INDEX(Lists!$J$2:$J$12,MATCH(C1198,Lists!$I$2:$I$12,0)),"XX")&amp;"-"&amp;D1198&amp;"-"&amp;TEXT(SUMPRODUCT(($C$2:C1198=C1198)*($D$2:D1198=D1198)),"0000"))</f>
        <v/>
      </c>
      <c r="B1198" s="155" t="n"/>
      <c r="C1198" s="155" t="n"/>
      <c r="D1198" s="155" t="n"/>
      <c r="E1198" s="155" t="n"/>
      <c r="F1198" s="155" t="n"/>
      <c r="G1198" s="155" t="n"/>
      <c r="H1198" s="155" t="n"/>
      <c r="I1198" s="155" t="n"/>
      <c r="J1198" s="155" t="n"/>
      <c r="K1198" s="155" t="n"/>
      <c r="L1198" s="155" t="n"/>
      <c r="M1198" s="155" t="n"/>
      <c r="N1198" s="155" t="n"/>
      <c r="O1198" s="155" t="n"/>
      <c r="P1198" s="155" t="n"/>
      <c r="Q1198" s="151" t="n"/>
      <c r="R1198" s="155" t="n"/>
      <c r="S1198" s="155" t="n"/>
      <c r="T1198" s="155" t="n"/>
      <c r="U1198" s="155" t="n"/>
      <c r="V1198" s="155" t="n"/>
      <c r="W1198" s="155" t="n"/>
      <c r="X1198" s="155" t="n"/>
      <c r="Y1198" s="155" t="n"/>
      <c r="Z1198" s="155" t="n"/>
      <c r="AA1198" s="155" t="n"/>
      <c r="AB1198" s="155" t="n"/>
      <c r="AC1198" s="155" t="n"/>
      <c r="AD1198" s="155" t="n"/>
      <c r="AE1198" s="155" t="n"/>
      <c r="AF1198" s="155" t="n"/>
      <c r="AG1198" s="154">
        <f>IF(OR(C1198="",G1198="",G1198=0),"",IFERROR(INDEX(Lists!$K$2:$K$12,MATCH(C1198,Lists!$I$2:$I$12,0)),"AUD"))</f>
        <v/>
      </c>
      <c r="AH1198" s="154">
        <f>IF(OR(G1198="",G1198=0),"",IF(G1198&lt;1,TEXT(G1198*100,"0")&amp;IFERROR(INDEX(Lists!$U$2:$U$12,MATCH(C1198,Lists!$I$2:$I$12,0)),"c"),IFERROR(INDEX(Lists!$L$2:$L$12,MATCH(C1198,Lists!$I$2:$I$12,0)),"$")&amp;IF(G1198=INT(G1198),TEXT(G1198,"0"),TEXT(G1198,"0.00")))&amp;" "&amp;AG1198)</f>
        <v/>
      </c>
      <c r="AI1198" s="154">
        <f>IF(X1198="","",X1198*IFERROR(INDEX(Lists!$M$2:$M$12,MATCH(C1198,Lists!$I$2:$I$12,0)),1)/Lists!$Q$2)</f>
        <v/>
      </c>
      <c r="AJ1198" s="154">
        <f>IF(Y1198="","",Y1198*IFERROR(INDEX(Lists!$M$2:$M$12,MATCH(C1198,Lists!$I$2:$I$12,0)),1)/Lists!$Q$2)</f>
        <v/>
      </c>
      <c r="AK1198" s="106" t="n"/>
      <c r="AL1198" s="106" t="n"/>
      <c r="AM1198" s="106" t="n"/>
      <c r="AN1198" s="106" t="n"/>
      <c r="AO1198" s="106" t="n"/>
    </row>
    <row r="1199" ht="18" customHeight="1" s="74">
      <c r="A1199" s="154">
        <f>IF(OR(F1199="",C1199="",D1199=""),"",IFERROR(INDEX(Lists!$J$2:$J$12,MATCH(C1199,Lists!$I$2:$I$12,0)),"XX")&amp;"-"&amp;D1199&amp;"-"&amp;TEXT(SUMPRODUCT(($C$2:C1199=C1199)*($D$2:D1199=D1199)),"0000"))</f>
        <v/>
      </c>
      <c r="B1199" s="155" t="n"/>
      <c r="C1199" s="155" t="n"/>
      <c r="D1199" s="155" t="n"/>
      <c r="E1199" s="155" t="n"/>
      <c r="F1199" s="155" t="n"/>
      <c r="G1199" s="155" t="n"/>
      <c r="H1199" s="155" t="n"/>
      <c r="I1199" s="155" t="n"/>
      <c r="J1199" s="155" t="n"/>
      <c r="K1199" s="155" t="n"/>
      <c r="L1199" s="155" t="n"/>
      <c r="M1199" s="155" t="n"/>
      <c r="N1199" s="155" t="n"/>
      <c r="O1199" s="155" t="n"/>
      <c r="P1199" s="155" t="n"/>
      <c r="Q1199" s="151" t="n"/>
      <c r="R1199" s="155" t="n"/>
      <c r="S1199" s="155" t="n"/>
      <c r="T1199" s="155" t="n"/>
      <c r="U1199" s="155" t="n"/>
      <c r="V1199" s="155" t="n"/>
      <c r="W1199" s="155" t="n"/>
      <c r="X1199" s="155" t="n"/>
      <c r="Y1199" s="155" t="n"/>
      <c r="Z1199" s="155" t="n"/>
      <c r="AA1199" s="155" t="n"/>
      <c r="AB1199" s="155" t="n"/>
      <c r="AC1199" s="155" t="n"/>
      <c r="AD1199" s="155" t="n"/>
      <c r="AE1199" s="155" t="n"/>
      <c r="AF1199" s="155" t="n"/>
      <c r="AG1199" s="154">
        <f>IF(OR(C1199="",G1199="",G1199=0),"",IFERROR(INDEX(Lists!$K$2:$K$12,MATCH(C1199,Lists!$I$2:$I$12,0)),"AUD"))</f>
        <v/>
      </c>
      <c r="AH1199" s="154">
        <f>IF(OR(G1199="",G1199=0),"",IF(G1199&lt;1,TEXT(G1199*100,"0")&amp;IFERROR(INDEX(Lists!$U$2:$U$12,MATCH(C1199,Lists!$I$2:$I$12,0)),"c"),IFERROR(INDEX(Lists!$L$2:$L$12,MATCH(C1199,Lists!$I$2:$I$12,0)),"$")&amp;IF(G1199=INT(G1199),TEXT(G1199,"0"),TEXT(G1199,"0.00")))&amp;" "&amp;AG1199)</f>
        <v/>
      </c>
      <c r="AI1199" s="154">
        <f>IF(X1199="","",X1199*IFERROR(INDEX(Lists!$M$2:$M$12,MATCH(C1199,Lists!$I$2:$I$12,0)),1)/Lists!$Q$2)</f>
        <v/>
      </c>
      <c r="AJ1199" s="154">
        <f>IF(Y1199="","",Y1199*IFERROR(INDEX(Lists!$M$2:$M$12,MATCH(C1199,Lists!$I$2:$I$12,0)),1)/Lists!$Q$2)</f>
        <v/>
      </c>
      <c r="AK1199" s="106" t="n"/>
      <c r="AL1199" s="106" t="n"/>
      <c r="AM1199" s="106" t="n"/>
      <c r="AN1199" s="106" t="n"/>
      <c r="AO1199" s="106" t="n"/>
    </row>
    <row r="1200" ht="18" customHeight="1" s="74">
      <c r="A1200" s="154">
        <f>IF(OR(F1200="",C1200="",D1200=""),"",IFERROR(INDEX(Lists!$J$2:$J$12,MATCH(C1200,Lists!$I$2:$I$12,0)),"XX")&amp;"-"&amp;D1200&amp;"-"&amp;TEXT(SUMPRODUCT(($C$2:C1200=C1200)*($D$2:D1200=D1200)),"0000"))</f>
        <v/>
      </c>
      <c r="B1200" s="155" t="n"/>
      <c r="C1200" s="155" t="n"/>
      <c r="D1200" s="155" t="n"/>
      <c r="E1200" s="155" t="n"/>
      <c r="F1200" s="155" t="n"/>
      <c r="G1200" s="155" t="n"/>
      <c r="H1200" s="155" t="n"/>
      <c r="I1200" s="155" t="n"/>
      <c r="J1200" s="155" t="n"/>
      <c r="K1200" s="155" t="n"/>
      <c r="L1200" s="155" t="n"/>
      <c r="M1200" s="155" t="n"/>
      <c r="N1200" s="155" t="n"/>
      <c r="O1200" s="155" t="n"/>
      <c r="P1200" s="155" t="n"/>
      <c r="Q1200" s="151" t="n"/>
      <c r="R1200" s="155" t="n"/>
      <c r="S1200" s="155" t="n"/>
      <c r="T1200" s="155" t="n"/>
      <c r="U1200" s="155" t="n"/>
      <c r="V1200" s="155" t="n"/>
      <c r="W1200" s="155" t="n"/>
      <c r="X1200" s="155" t="n"/>
      <c r="Y1200" s="155" t="n"/>
      <c r="Z1200" s="155" t="n"/>
      <c r="AA1200" s="155" t="n"/>
      <c r="AB1200" s="155" t="n"/>
      <c r="AC1200" s="155" t="n"/>
      <c r="AD1200" s="155" t="n"/>
      <c r="AE1200" s="155" t="n"/>
      <c r="AF1200" s="155" t="n"/>
      <c r="AG1200" s="154">
        <f>IF(OR(C1200="",G1200="",G1200=0),"",IFERROR(INDEX(Lists!$K$2:$K$12,MATCH(C1200,Lists!$I$2:$I$12,0)),"AUD"))</f>
        <v/>
      </c>
      <c r="AH1200" s="154">
        <f>IF(OR(G1200="",G1200=0),"",IF(G1200&lt;1,TEXT(G1200*100,"0")&amp;IFERROR(INDEX(Lists!$U$2:$U$12,MATCH(C1200,Lists!$I$2:$I$12,0)),"c"),IFERROR(INDEX(Lists!$L$2:$L$12,MATCH(C1200,Lists!$I$2:$I$12,0)),"$")&amp;IF(G1200=INT(G1200),TEXT(G1200,"0"),TEXT(G1200,"0.00")))&amp;" "&amp;AG1200)</f>
        <v/>
      </c>
      <c r="AI1200" s="154">
        <f>IF(X1200="","",X1200*IFERROR(INDEX(Lists!$M$2:$M$12,MATCH(C1200,Lists!$I$2:$I$12,0)),1)/Lists!$Q$2)</f>
        <v/>
      </c>
      <c r="AJ1200" s="154">
        <f>IF(Y1200="","",Y1200*IFERROR(INDEX(Lists!$M$2:$M$12,MATCH(C1200,Lists!$I$2:$I$12,0)),1)/Lists!$Q$2)</f>
        <v/>
      </c>
      <c r="AK1200" s="106" t="n"/>
      <c r="AL1200" s="106" t="n"/>
      <c r="AM1200" s="106" t="n"/>
      <c r="AN1200" s="106" t="n"/>
      <c r="AO1200" s="106" t="n"/>
    </row>
    <row r="1201" ht="18" customHeight="1" s="74">
      <c r="A1201" s="154">
        <f>IF(OR(F1201="",C1201="",D1201=""),"",IFERROR(INDEX(Lists!$J$2:$J$12,MATCH(C1201,Lists!$I$2:$I$12,0)),"XX")&amp;"-"&amp;D1201&amp;"-"&amp;TEXT(SUMPRODUCT(($C$2:C1201=C1201)*($D$2:D1201=D1201)),"0000"))</f>
        <v/>
      </c>
      <c r="B1201" s="155" t="n"/>
      <c r="C1201" s="155" t="n"/>
      <c r="D1201" s="155" t="n"/>
      <c r="E1201" s="155" t="n"/>
      <c r="F1201" s="155" t="n"/>
      <c r="G1201" s="155" t="n"/>
      <c r="H1201" s="155" t="n"/>
      <c r="I1201" s="155" t="n"/>
      <c r="J1201" s="155" t="n"/>
      <c r="K1201" s="155" t="n"/>
      <c r="L1201" s="155" t="n"/>
      <c r="M1201" s="155" t="n"/>
      <c r="N1201" s="155" t="n"/>
      <c r="O1201" s="155" t="n"/>
      <c r="P1201" s="155" t="n"/>
      <c r="Q1201" s="151" t="n"/>
      <c r="R1201" s="155" t="n"/>
      <c r="S1201" s="155" t="n"/>
      <c r="T1201" s="155" t="n"/>
      <c r="U1201" s="155" t="n"/>
      <c r="V1201" s="155" t="n"/>
      <c r="W1201" s="155" t="n"/>
      <c r="X1201" s="155" t="n"/>
      <c r="Y1201" s="155" t="n"/>
      <c r="Z1201" s="155" t="n"/>
      <c r="AA1201" s="155" t="n"/>
      <c r="AB1201" s="155" t="n"/>
      <c r="AC1201" s="155" t="n"/>
      <c r="AD1201" s="155" t="n"/>
      <c r="AE1201" s="155" t="n"/>
      <c r="AF1201" s="155" t="n"/>
      <c r="AG1201" s="154">
        <f>IF(OR(C1201="",G1201="",G1201=0),"",IFERROR(INDEX(Lists!$K$2:$K$12,MATCH(C1201,Lists!$I$2:$I$12,0)),"AUD"))</f>
        <v/>
      </c>
      <c r="AH1201" s="154">
        <f>IF(OR(G1201="",G1201=0),"",IF(G1201&lt;1,TEXT(G1201*100,"0")&amp;IFERROR(INDEX(Lists!$U$2:$U$12,MATCH(C1201,Lists!$I$2:$I$12,0)),"c"),IFERROR(INDEX(Lists!$L$2:$L$12,MATCH(C1201,Lists!$I$2:$I$12,0)),"$")&amp;IF(G1201=INT(G1201),TEXT(G1201,"0"),TEXT(G1201,"0.00")))&amp;" "&amp;AG1201)</f>
        <v/>
      </c>
      <c r="AI1201" s="154">
        <f>IF(X1201="","",X1201*IFERROR(INDEX(Lists!$M$2:$M$12,MATCH(C1201,Lists!$I$2:$I$12,0)),1)/Lists!$Q$2)</f>
        <v/>
      </c>
      <c r="AJ1201" s="154">
        <f>IF(Y1201="","",Y1201*IFERROR(INDEX(Lists!$M$2:$M$12,MATCH(C1201,Lists!$I$2:$I$12,0)),1)/Lists!$Q$2)</f>
        <v/>
      </c>
      <c r="AK1201" s="106" t="n"/>
      <c r="AL1201" s="106" t="n"/>
      <c r="AM1201" s="106" t="n"/>
      <c r="AN1201" s="106" t="n"/>
      <c r="AO1201" s="106" t="n"/>
    </row>
    <row r="1202" ht="18" customHeight="1" s="74">
      <c r="A1202" s="154">
        <f>IF(OR(F1202="",C1202="",D1202=""),"",IFERROR(INDEX(Lists!$J$2:$J$12,MATCH(C1202,Lists!$I$2:$I$12,0)),"XX")&amp;"-"&amp;D1202&amp;"-"&amp;TEXT(SUMPRODUCT(($C$2:C1202=C1202)*($D$2:D1202=D1202)),"0000"))</f>
        <v/>
      </c>
      <c r="B1202" s="155" t="n"/>
      <c r="C1202" s="155" t="n"/>
      <c r="D1202" s="155" t="n"/>
      <c r="E1202" s="155" t="n"/>
      <c r="F1202" s="155" t="n"/>
      <c r="G1202" s="155" t="n"/>
      <c r="H1202" s="155" t="n"/>
      <c r="I1202" s="155" t="n"/>
      <c r="J1202" s="155" t="n"/>
      <c r="K1202" s="155" t="n"/>
      <c r="L1202" s="155" t="n"/>
      <c r="M1202" s="155" t="n"/>
      <c r="N1202" s="155" t="n"/>
      <c r="O1202" s="155" t="n"/>
      <c r="P1202" s="155" t="n"/>
      <c r="Q1202" s="151" t="n"/>
      <c r="R1202" s="155" t="n"/>
      <c r="S1202" s="155" t="n"/>
      <c r="T1202" s="155" t="n"/>
      <c r="U1202" s="155" t="n"/>
      <c r="V1202" s="155" t="n"/>
      <c r="W1202" s="155" t="n"/>
      <c r="X1202" s="155" t="n"/>
      <c r="Y1202" s="155" t="n"/>
      <c r="Z1202" s="155" t="n"/>
      <c r="AA1202" s="155" t="n"/>
      <c r="AB1202" s="155" t="n"/>
      <c r="AC1202" s="155" t="n"/>
      <c r="AD1202" s="155" t="n"/>
      <c r="AE1202" s="155" t="n"/>
      <c r="AF1202" s="155" t="n"/>
      <c r="AG1202" s="154">
        <f>IF(OR(C1202="",G1202="",G1202=0),"",IFERROR(INDEX(Lists!$K$2:$K$12,MATCH(C1202,Lists!$I$2:$I$12,0)),"AUD"))</f>
        <v/>
      </c>
      <c r="AH1202" s="154">
        <f>IF(OR(G1202="",G1202=0),"",IF(G1202&lt;1,TEXT(G1202*100,"0")&amp;IFERROR(INDEX(Lists!$U$2:$U$12,MATCH(C1202,Lists!$I$2:$I$12,0)),"c"),IFERROR(INDEX(Lists!$L$2:$L$12,MATCH(C1202,Lists!$I$2:$I$12,0)),"$")&amp;IF(G1202=INT(G1202),TEXT(G1202,"0"),TEXT(G1202,"0.00")))&amp;" "&amp;AG1202)</f>
        <v/>
      </c>
      <c r="AI1202" s="154">
        <f>IF(X1202="","",X1202*IFERROR(INDEX(Lists!$M$2:$M$12,MATCH(C1202,Lists!$I$2:$I$12,0)),1)/Lists!$Q$2)</f>
        <v/>
      </c>
      <c r="AJ1202" s="154">
        <f>IF(Y1202="","",Y1202*IFERROR(INDEX(Lists!$M$2:$M$12,MATCH(C1202,Lists!$I$2:$I$12,0)),1)/Lists!$Q$2)</f>
        <v/>
      </c>
      <c r="AK1202" s="106" t="n"/>
      <c r="AL1202" s="106" t="n"/>
      <c r="AM1202" s="106" t="n"/>
      <c r="AN1202" s="106" t="n"/>
      <c r="AO1202" s="106" t="n"/>
    </row>
    <row r="1203" ht="18" customHeight="1" s="74">
      <c r="A1203" s="154">
        <f>IF(OR(F1203="",C1203="",D1203=""),"",IFERROR(INDEX(Lists!$J$2:$J$12,MATCH(C1203,Lists!$I$2:$I$12,0)),"XX")&amp;"-"&amp;D1203&amp;"-"&amp;TEXT(SUMPRODUCT(($C$2:C1203=C1203)*($D$2:D1203=D1203)),"0000"))</f>
        <v/>
      </c>
      <c r="B1203" s="155" t="n"/>
      <c r="C1203" s="155" t="n"/>
      <c r="D1203" s="155" t="n"/>
      <c r="E1203" s="155" t="n"/>
      <c r="F1203" s="155" t="n"/>
      <c r="G1203" s="155" t="n"/>
      <c r="H1203" s="155" t="n"/>
      <c r="I1203" s="155" t="n"/>
      <c r="J1203" s="155" t="n"/>
      <c r="K1203" s="155" t="n"/>
      <c r="L1203" s="155" t="n"/>
      <c r="M1203" s="155" t="n"/>
      <c r="N1203" s="155" t="n"/>
      <c r="O1203" s="155" t="n"/>
      <c r="P1203" s="155" t="n"/>
      <c r="Q1203" s="151" t="n"/>
      <c r="R1203" s="155" t="n"/>
      <c r="S1203" s="155" t="n"/>
      <c r="T1203" s="155" t="n"/>
      <c r="U1203" s="155" t="n"/>
      <c r="V1203" s="155" t="n"/>
      <c r="W1203" s="155" t="n"/>
      <c r="X1203" s="155" t="n"/>
      <c r="Y1203" s="155" t="n"/>
      <c r="Z1203" s="155" t="n"/>
      <c r="AA1203" s="155" t="n"/>
      <c r="AB1203" s="155" t="n"/>
      <c r="AC1203" s="155" t="n"/>
      <c r="AD1203" s="155" t="n"/>
      <c r="AE1203" s="155" t="n"/>
      <c r="AF1203" s="155" t="n"/>
      <c r="AG1203" s="154">
        <f>IF(OR(C1203="",G1203="",G1203=0),"",IFERROR(INDEX(Lists!$K$2:$K$12,MATCH(C1203,Lists!$I$2:$I$12,0)),"AUD"))</f>
        <v/>
      </c>
      <c r="AH1203" s="154">
        <f>IF(OR(G1203="",G1203=0),"",IF(G1203&lt;1,TEXT(G1203*100,"0")&amp;IFERROR(INDEX(Lists!$U$2:$U$12,MATCH(C1203,Lists!$I$2:$I$12,0)),"c"),IFERROR(INDEX(Lists!$L$2:$L$12,MATCH(C1203,Lists!$I$2:$I$12,0)),"$")&amp;IF(G1203=INT(G1203),TEXT(G1203,"0"),TEXT(G1203,"0.00")))&amp;" "&amp;AG1203)</f>
        <v/>
      </c>
      <c r="AI1203" s="154">
        <f>IF(X1203="","",X1203*IFERROR(INDEX(Lists!$M$2:$M$12,MATCH(C1203,Lists!$I$2:$I$12,0)),1)/Lists!$Q$2)</f>
        <v/>
      </c>
      <c r="AJ1203" s="154">
        <f>IF(Y1203="","",Y1203*IFERROR(INDEX(Lists!$M$2:$M$12,MATCH(C1203,Lists!$I$2:$I$12,0)),1)/Lists!$Q$2)</f>
        <v/>
      </c>
      <c r="AK1203" s="106" t="n"/>
      <c r="AL1203" s="106" t="n"/>
      <c r="AM1203" s="106" t="n"/>
      <c r="AN1203" s="106" t="n"/>
      <c r="AO1203" s="106" t="n"/>
    </row>
    <row r="1204" ht="18" customHeight="1" s="74">
      <c r="A1204" s="154">
        <f>IF(OR(F1204="",C1204="",D1204=""),"",IFERROR(INDEX(Lists!$J$2:$J$12,MATCH(C1204,Lists!$I$2:$I$12,0)),"XX")&amp;"-"&amp;D1204&amp;"-"&amp;TEXT(SUMPRODUCT(($C$2:C1204=C1204)*($D$2:D1204=D1204)),"0000"))</f>
        <v/>
      </c>
      <c r="B1204" s="155" t="n"/>
      <c r="C1204" s="155" t="n"/>
      <c r="D1204" s="155" t="n"/>
      <c r="E1204" s="155" t="n"/>
      <c r="F1204" s="155" t="n"/>
      <c r="G1204" s="155" t="n"/>
      <c r="H1204" s="155" t="n"/>
      <c r="I1204" s="155" t="n"/>
      <c r="J1204" s="155" t="n"/>
      <c r="K1204" s="155" t="n"/>
      <c r="L1204" s="155" t="n"/>
      <c r="M1204" s="155" t="n"/>
      <c r="N1204" s="155" t="n"/>
      <c r="O1204" s="155" t="n"/>
      <c r="P1204" s="155" t="n"/>
      <c r="Q1204" s="151" t="n"/>
      <c r="R1204" s="155" t="n"/>
      <c r="S1204" s="155" t="n"/>
      <c r="T1204" s="155" t="n"/>
      <c r="U1204" s="155" t="n"/>
      <c r="V1204" s="155" t="n"/>
      <c r="W1204" s="155" t="n"/>
      <c r="X1204" s="155" t="n"/>
      <c r="Y1204" s="155" t="n"/>
      <c r="Z1204" s="155" t="n"/>
      <c r="AA1204" s="155" t="n"/>
      <c r="AB1204" s="155" t="n"/>
      <c r="AC1204" s="155" t="n"/>
      <c r="AD1204" s="155" t="n"/>
      <c r="AE1204" s="155" t="n"/>
      <c r="AF1204" s="155" t="n"/>
      <c r="AG1204" s="154">
        <f>IF(OR(C1204="",G1204="",G1204=0),"",IFERROR(INDEX(Lists!$K$2:$K$12,MATCH(C1204,Lists!$I$2:$I$12,0)),"AUD"))</f>
        <v/>
      </c>
      <c r="AH1204" s="154">
        <f>IF(OR(G1204="",G1204=0),"",IF(G1204&lt;1,TEXT(G1204*100,"0")&amp;IFERROR(INDEX(Lists!$U$2:$U$12,MATCH(C1204,Lists!$I$2:$I$12,0)),"c"),IFERROR(INDEX(Lists!$L$2:$L$12,MATCH(C1204,Lists!$I$2:$I$12,0)),"$")&amp;IF(G1204=INT(G1204),TEXT(G1204,"0"),TEXT(G1204,"0.00")))&amp;" "&amp;AG1204)</f>
        <v/>
      </c>
      <c r="AI1204" s="154">
        <f>IF(X1204="","",X1204*IFERROR(INDEX(Lists!$M$2:$M$12,MATCH(C1204,Lists!$I$2:$I$12,0)),1)/Lists!$Q$2)</f>
        <v/>
      </c>
      <c r="AJ1204" s="154">
        <f>IF(Y1204="","",Y1204*IFERROR(INDEX(Lists!$M$2:$M$12,MATCH(C1204,Lists!$I$2:$I$12,0)),1)/Lists!$Q$2)</f>
        <v/>
      </c>
      <c r="AK1204" s="106" t="n"/>
      <c r="AL1204" s="106" t="n"/>
      <c r="AM1204" s="106" t="n"/>
      <c r="AN1204" s="106" t="n"/>
      <c r="AO1204" s="106" t="n"/>
    </row>
    <row r="1205" ht="18" customHeight="1" s="74">
      <c r="A1205" s="154">
        <f>IF(OR(F1205="",C1205="",D1205=""),"",IFERROR(INDEX(Lists!$J$2:$J$12,MATCH(C1205,Lists!$I$2:$I$12,0)),"XX")&amp;"-"&amp;D1205&amp;"-"&amp;TEXT(SUMPRODUCT(($C$2:C1205=C1205)*($D$2:D1205=D1205)),"0000"))</f>
        <v/>
      </c>
      <c r="B1205" s="155" t="n"/>
      <c r="C1205" s="155" t="n"/>
      <c r="D1205" s="155" t="n"/>
      <c r="E1205" s="155" t="n"/>
      <c r="F1205" s="155" t="n"/>
      <c r="G1205" s="155" t="n"/>
      <c r="H1205" s="155" t="n"/>
      <c r="I1205" s="155" t="n"/>
      <c r="J1205" s="155" t="n"/>
      <c r="K1205" s="155" t="n"/>
      <c r="L1205" s="155" t="n"/>
      <c r="M1205" s="155" t="n"/>
      <c r="N1205" s="155" t="n"/>
      <c r="O1205" s="155" t="n"/>
      <c r="P1205" s="155" t="n"/>
      <c r="Q1205" s="151" t="n"/>
      <c r="R1205" s="155" t="n"/>
      <c r="S1205" s="155" t="n"/>
      <c r="T1205" s="155" t="n"/>
      <c r="U1205" s="155" t="n"/>
      <c r="V1205" s="155" t="n"/>
      <c r="W1205" s="155" t="n"/>
      <c r="X1205" s="155" t="n"/>
      <c r="Y1205" s="155" t="n"/>
      <c r="Z1205" s="155" t="n"/>
      <c r="AA1205" s="155" t="n"/>
      <c r="AB1205" s="155" t="n"/>
      <c r="AC1205" s="155" t="n"/>
      <c r="AD1205" s="155" t="n"/>
      <c r="AE1205" s="155" t="n"/>
      <c r="AF1205" s="155" t="n"/>
      <c r="AG1205" s="154">
        <f>IF(OR(C1205="",G1205="",G1205=0),"",IFERROR(INDEX(Lists!$K$2:$K$12,MATCH(C1205,Lists!$I$2:$I$12,0)),"AUD"))</f>
        <v/>
      </c>
      <c r="AH1205" s="154">
        <f>IF(OR(G1205="",G1205=0),"",IF(G1205&lt;1,TEXT(G1205*100,"0")&amp;IFERROR(INDEX(Lists!$U$2:$U$12,MATCH(C1205,Lists!$I$2:$I$12,0)),"c"),IFERROR(INDEX(Lists!$L$2:$L$12,MATCH(C1205,Lists!$I$2:$I$12,0)),"$")&amp;IF(G1205=INT(G1205),TEXT(G1205,"0"),TEXT(G1205,"0.00")))&amp;" "&amp;AG1205)</f>
        <v/>
      </c>
      <c r="AI1205" s="154">
        <f>IF(X1205="","",X1205*IFERROR(INDEX(Lists!$M$2:$M$12,MATCH(C1205,Lists!$I$2:$I$12,0)),1)/Lists!$Q$2)</f>
        <v/>
      </c>
      <c r="AJ1205" s="154">
        <f>IF(Y1205="","",Y1205*IFERROR(INDEX(Lists!$M$2:$M$12,MATCH(C1205,Lists!$I$2:$I$12,0)),1)/Lists!$Q$2)</f>
        <v/>
      </c>
      <c r="AK1205" s="106" t="n"/>
      <c r="AL1205" s="106" t="n"/>
      <c r="AM1205" s="106" t="n"/>
      <c r="AN1205" s="106" t="n"/>
      <c r="AO1205" s="106" t="n"/>
    </row>
    <row r="1206" ht="18" customHeight="1" s="74">
      <c r="A1206" s="154">
        <f>IF(OR(F1206="",C1206="",D1206=""),"",IFERROR(INDEX(Lists!$J$2:$J$12,MATCH(C1206,Lists!$I$2:$I$12,0)),"XX")&amp;"-"&amp;D1206&amp;"-"&amp;TEXT(SUMPRODUCT(($C$2:C1206=C1206)*($D$2:D1206=D1206)),"0000"))</f>
        <v/>
      </c>
      <c r="B1206" s="155" t="n"/>
      <c r="C1206" s="155" t="n"/>
      <c r="D1206" s="155" t="n"/>
      <c r="E1206" s="155" t="n"/>
      <c r="F1206" s="155" t="n"/>
      <c r="G1206" s="155" t="n"/>
      <c r="H1206" s="155" t="n"/>
      <c r="I1206" s="155" t="n"/>
      <c r="J1206" s="155" t="n"/>
      <c r="K1206" s="155" t="n"/>
      <c r="L1206" s="155" t="n"/>
      <c r="M1206" s="155" t="n"/>
      <c r="N1206" s="155" t="n"/>
      <c r="O1206" s="155" t="n"/>
      <c r="P1206" s="155" t="n"/>
      <c r="Q1206" s="151" t="n"/>
      <c r="R1206" s="155" t="n"/>
      <c r="S1206" s="155" t="n"/>
      <c r="T1206" s="155" t="n"/>
      <c r="U1206" s="155" t="n"/>
      <c r="V1206" s="155" t="n"/>
      <c r="W1206" s="155" t="n"/>
      <c r="X1206" s="155" t="n"/>
      <c r="Y1206" s="155" t="n"/>
      <c r="Z1206" s="155" t="n"/>
      <c r="AA1206" s="155" t="n"/>
      <c r="AB1206" s="155" t="n"/>
      <c r="AC1206" s="155" t="n"/>
      <c r="AD1206" s="155" t="n"/>
      <c r="AE1206" s="155" t="n"/>
      <c r="AF1206" s="155" t="n"/>
      <c r="AG1206" s="154">
        <f>IF(OR(C1206="",G1206="",G1206=0),"",IFERROR(INDEX(Lists!$K$2:$K$12,MATCH(C1206,Lists!$I$2:$I$12,0)),"AUD"))</f>
        <v/>
      </c>
      <c r="AH1206" s="154">
        <f>IF(OR(G1206="",G1206=0),"",IF(G1206&lt;1,TEXT(G1206*100,"0")&amp;IFERROR(INDEX(Lists!$U$2:$U$12,MATCH(C1206,Lists!$I$2:$I$12,0)),"c"),IFERROR(INDEX(Lists!$L$2:$L$12,MATCH(C1206,Lists!$I$2:$I$12,0)),"$")&amp;IF(G1206=INT(G1206),TEXT(G1206,"0"),TEXT(G1206,"0.00")))&amp;" "&amp;AG1206)</f>
        <v/>
      </c>
      <c r="AI1206" s="154">
        <f>IF(X1206="","",X1206*IFERROR(INDEX(Lists!$M$2:$M$12,MATCH(C1206,Lists!$I$2:$I$12,0)),1)/Lists!$Q$2)</f>
        <v/>
      </c>
      <c r="AJ1206" s="154">
        <f>IF(Y1206="","",Y1206*IFERROR(INDEX(Lists!$M$2:$M$12,MATCH(C1206,Lists!$I$2:$I$12,0)),1)/Lists!$Q$2)</f>
        <v/>
      </c>
      <c r="AK1206" s="106" t="n"/>
      <c r="AL1206" s="106" t="n"/>
      <c r="AM1206" s="106" t="n"/>
      <c r="AN1206" s="106" t="n"/>
      <c r="AO1206" s="106" t="n"/>
    </row>
    <row r="1207" ht="18" customHeight="1" s="74">
      <c r="A1207" s="154">
        <f>IF(OR(F1207="",C1207="",D1207=""),"",IFERROR(INDEX(Lists!$J$2:$J$12,MATCH(C1207,Lists!$I$2:$I$12,0)),"XX")&amp;"-"&amp;D1207&amp;"-"&amp;TEXT(SUMPRODUCT(($C$2:C1207=C1207)*($D$2:D1207=D1207)),"0000"))</f>
        <v/>
      </c>
      <c r="B1207" s="155" t="n"/>
      <c r="C1207" s="155" t="n"/>
      <c r="D1207" s="155" t="n"/>
      <c r="E1207" s="155" t="n"/>
      <c r="F1207" s="155" t="n"/>
      <c r="G1207" s="155" t="n"/>
      <c r="H1207" s="155" t="n"/>
      <c r="I1207" s="155" t="n"/>
      <c r="J1207" s="155" t="n"/>
      <c r="K1207" s="155" t="n"/>
      <c r="L1207" s="155" t="n"/>
      <c r="M1207" s="155" t="n"/>
      <c r="N1207" s="155" t="n"/>
      <c r="O1207" s="155" t="n"/>
      <c r="P1207" s="155" t="n"/>
      <c r="Q1207" s="151" t="n"/>
      <c r="R1207" s="155" t="n"/>
      <c r="S1207" s="155" t="n"/>
      <c r="T1207" s="155" t="n"/>
      <c r="U1207" s="155" t="n"/>
      <c r="V1207" s="155" t="n"/>
      <c r="W1207" s="155" t="n"/>
      <c r="X1207" s="155" t="n"/>
      <c r="Y1207" s="155" t="n"/>
      <c r="Z1207" s="155" t="n"/>
      <c r="AA1207" s="155" t="n"/>
      <c r="AB1207" s="155" t="n"/>
      <c r="AC1207" s="155" t="n"/>
      <c r="AD1207" s="155" t="n"/>
      <c r="AE1207" s="155" t="n"/>
      <c r="AF1207" s="155" t="n"/>
      <c r="AG1207" s="154">
        <f>IF(OR(C1207="",G1207="",G1207=0),"",IFERROR(INDEX(Lists!$K$2:$K$12,MATCH(C1207,Lists!$I$2:$I$12,0)),"AUD"))</f>
        <v/>
      </c>
      <c r="AH1207" s="154">
        <f>IF(OR(G1207="",G1207=0),"",IF(G1207&lt;1,TEXT(G1207*100,"0")&amp;IFERROR(INDEX(Lists!$U$2:$U$12,MATCH(C1207,Lists!$I$2:$I$12,0)),"c"),IFERROR(INDEX(Lists!$L$2:$L$12,MATCH(C1207,Lists!$I$2:$I$12,0)),"$")&amp;IF(G1207=INT(G1207),TEXT(G1207,"0"),TEXT(G1207,"0.00")))&amp;" "&amp;AG1207)</f>
        <v/>
      </c>
      <c r="AI1207" s="154">
        <f>IF(X1207="","",X1207*IFERROR(INDEX(Lists!$M$2:$M$12,MATCH(C1207,Lists!$I$2:$I$12,0)),1)/Lists!$Q$2)</f>
        <v/>
      </c>
      <c r="AJ1207" s="154">
        <f>IF(Y1207="","",Y1207*IFERROR(INDEX(Lists!$M$2:$M$12,MATCH(C1207,Lists!$I$2:$I$12,0)),1)/Lists!$Q$2)</f>
        <v/>
      </c>
      <c r="AK1207" s="106" t="n"/>
      <c r="AL1207" s="106" t="n"/>
      <c r="AM1207" s="106" t="n"/>
      <c r="AN1207" s="106" t="n"/>
      <c r="AO1207" s="106" t="n"/>
    </row>
    <row r="1208" ht="18" customHeight="1" s="74">
      <c r="A1208" s="154">
        <f>IF(OR(F1208="",C1208="",D1208=""),"",IFERROR(INDEX(Lists!$J$2:$J$12,MATCH(C1208,Lists!$I$2:$I$12,0)),"XX")&amp;"-"&amp;D1208&amp;"-"&amp;TEXT(SUMPRODUCT(($C$2:C1208=C1208)*($D$2:D1208=D1208)),"0000"))</f>
        <v/>
      </c>
      <c r="B1208" s="155" t="n"/>
      <c r="C1208" s="155" t="n"/>
      <c r="D1208" s="155" t="n"/>
      <c r="E1208" s="155" t="n"/>
      <c r="F1208" s="155" t="n"/>
      <c r="G1208" s="155" t="n"/>
      <c r="H1208" s="155" t="n"/>
      <c r="I1208" s="155" t="n"/>
      <c r="J1208" s="155" t="n"/>
      <c r="K1208" s="155" t="n"/>
      <c r="L1208" s="155" t="n"/>
      <c r="M1208" s="155" t="n"/>
      <c r="N1208" s="155" t="n"/>
      <c r="O1208" s="155" t="n"/>
      <c r="P1208" s="155" t="n"/>
      <c r="Q1208" s="151" t="n"/>
      <c r="R1208" s="155" t="n"/>
      <c r="S1208" s="155" t="n"/>
      <c r="T1208" s="155" t="n"/>
      <c r="U1208" s="155" t="n"/>
      <c r="V1208" s="155" t="n"/>
      <c r="W1208" s="155" t="n"/>
      <c r="X1208" s="155" t="n"/>
      <c r="Y1208" s="155" t="n"/>
      <c r="Z1208" s="155" t="n"/>
      <c r="AA1208" s="155" t="n"/>
      <c r="AB1208" s="155" t="n"/>
      <c r="AC1208" s="155" t="n"/>
      <c r="AD1208" s="155" t="n"/>
      <c r="AE1208" s="155" t="n"/>
      <c r="AF1208" s="155" t="n"/>
      <c r="AG1208" s="154">
        <f>IF(OR(C1208="",G1208="",G1208=0),"",IFERROR(INDEX(Lists!$K$2:$K$12,MATCH(C1208,Lists!$I$2:$I$12,0)),"AUD"))</f>
        <v/>
      </c>
      <c r="AH1208" s="154">
        <f>IF(OR(G1208="",G1208=0),"",IF(G1208&lt;1,TEXT(G1208*100,"0")&amp;IFERROR(INDEX(Lists!$U$2:$U$12,MATCH(C1208,Lists!$I$2:$I$12,0)),"c"),IFERROR(INDEX(Lists!$L$2:$L$12,MATCH(C1208,Lists!$I$2:$I$12,0)),"$")&amp;IF(G1208=INT(G1208),TEXT(G1208,"0"),TEXT(G1208,"0.00")))&amp;" "&amp;AG1208)</f>
        <v/>
      </c>
      <c r="AI1208" s="154">
        <f>IF(X1208="","",X1208*IFERROR(INDEX(Lists!$M$2:$M$12,MATCH(C1208,Lists!$I$2:$I$12,0)),1)/Lists!$Q$2)</f>
        <v/>
      </c>
      <c r="AJ1208" s="154">
        <f>IF(Y1208="","",Y1208*IFERROR(INDEX(Lists!$M$2:$M$12,MATCH(C1208,Lists!$I$2:$I$12,0)),1)/Lists!$Q$2)</f>
        <v/>
      </c>
      <c r="AK1208" s="106" t="n"/>
      <c r="AL1208" s="106" t="n"/>
      <c r="AM1208" s="106" t="n"/>
      <c r="AN1208" s="106" t="n"/>
      <c r="AO1208" s="106" t="n"/>
    </row>
    <row r="1209" ht="18" customHeight="1" s="74">
      <c r="A1209" s="154">
        <f>IF(OR(F1209="",C1209="",D1209=""),"",IFERROR(INDEX(Lists!$J$2:$J$12,MATCH(C1209,Lists!$I$2:$I$12,0)),"XX")&amp;"-"&amp;D1209&amp;"-"&amp;TEXT(SUMPRODUCT(($C$2:C1209=C1209)*($D$2:D1209=D1209)),"0000"))</f>
        <v/>
      </c>
      <c r="B1209" s="155" t="n"/>
      <c r="C1209" s="155" t="n"/>
      <c r="D1209" s="155" t="n"/>
      <c r="E1209" s="155" t="n"/>
      <c r="F1209" s="155" t="n"/>
      <c r="G1209" s="155" t="n"/>
      <c r="H1209" s="155" t="n"/>
      <c r="I1209" s="155" t="n"/>
      <c r="J1209" s="155" t="n"/>
      <c r="K1209" s="155" t="n"/>
      <c r="L1209" s="155" t="n"/>
      <c r="M1209" s="155" t="n"/>
      <c r="N1209" s="155" t="n"/>
      <c r="O1209" s="155" t="n"/>
      <c r="P1209" s="155" t="n"/>
      <c r="Q1209" s="151" t="n"/>
      <c r="R1209" s="155" t="n"/>
      <c r="S1209" s="155" t="n"/>
      <c r="T1209" s="155" t="n"/>
      <c r="U1209" s="155" t="n"/>
      <c r="V1209" s="155" t="n"/>
      <c r="W1209" s="155" t="n"/>
      <c r="X1209" s="155" t="n"/>
      <c r="Y1209" s="155" t="n"/>
      <c r="Z1209" s="155" t="n"/>
      <c r="AA1209" s="155" t="n"/>
      <c r="AB1209" s="155" t="n"/>
      <c r="AC1209" s="155" t="n"/>
      <c r="AD1209" s="155" t="n"/>
      <c r="AE1209" s="155" t="n"/>
      <c r="AF1209" s="155" t="n"/>
      <c r="AG1209" s="154">
        <f>IF(OR(C1209="",G1209="",G1209=0),"",IFERROR(INDEX(Lists!$K$2:$K$12,MATCH(C1209,Lists!$I$2:$I$12,0)),"AUD"))</f>
        <v/>
      </c>
      <c r="AH1209" s="154">
        <f>IF(OR(G1209="",G1209=0),"",IF(G1209&lt;1,TEXT(G1209*100,"0")&amp;IFERROR(INDEX(Lists!$U$2:$U$12,MATCH(C1209,Lists!$I$2:$I$12,0)),"c"),IFERROR(INDEX(Lists!$L$2:$L$12,MATCH(C1209,Lists!$I$2:$I$12,0)),"$")&amp;IF(G1209=INT(G1209),TEXT(G1209,"0"),TEXT(G1209,"0.00")))&amp;" "&amp;AG1209)</f>
        <v/>
      </c>
      <c r="AI1209" s="154">
        <f>IF(X1209="","",X1209*IFERROR(INDEX(Lists!$M$2:$M$12,MATCH(C1209,Lists!$I$2:$I$12,0)),1)/Lists!$Q$2)</f>
        <v/>
      </c>
      <c r="AJ1209" s="154">
        <f>IF(Y1209="","",Y1209*IFERROR(INDEX(Lists!$M$2:$M$12,MATCH(C1209,Lists!$I$2:$I$12,0)),1)/Lists!$Q$2)</f>
        <v/>
      </c>
      <c r="AK1209" s="106" t="n"/>
      <c r="AL1209" s="106" t="n"/>
      <c r="AM1209" s="106" t="n"/>
      <c r="AN1209" s="106" t="n"/>
      <c r="AO1209" s="106" t="n"/>
    </row>
    <row r="1210" ht="18" customHeight="1" s="74">
      <c r="A1210" s="154">
        <f>IF(OR(F1210="",C1210="",D1210=""),"",IFERROR(INDEX(Lists!$J$2:$J$12,MATCH(C1210,Lists!$I$2:$I$12,0)),"XX")&amp;"-"&amp;D1210&amp;"-"&amp;TEXT(SUMPRODUCT(($C$2:C1210=C1210)*($D$2:D1210=D1210)),"0000"))</f>
        <v/>
      </c>
      <c r="B1210" s="155" t="n"/>
      <c r="C1210" s="155" t="n"/>
      <c r="D1210" s="155" t="n"/>
      <c r="E1210" s="155" t="n"/>
      <c r="F1210" s="155" t="n"/>
      <c r="G1210" s="155" t="n"/>
      <c r="H1210" s="155" t="n"/>
      <c r="I1210" s="155" t="n"/>
      <c r="J1210" s="155" t="n"/>
      <c r="K1210" s="155" t="n"/>
      <c r="L1210" s="155" t="n"/>
      <c r="M1210" s="155" t="n"/>
      <c r="N1210" s="155" t="n"/>
      <c r="O1210" s="155" t="n"/>
      <c r="P1210" s="155" t="n"/>
      <c r="Q1210" s="151" t="n"/>
      <c r="R1210" s="155" t="n"/>
      <c r="S1210" s="155" t="n"/>
      <c r="T1210" s="155" t="n"/>
      <c r="U1210" s="155" t="n"/>
      <c r="V1210" s="155" t="n"/>
      <c r="W1210" s="155" t="n"/>
      <c r="X1210" s="155" t="n"/>
      <c r="Y1210" s="155" t="n"/>
      <c r="Z1210" s="155" t="n"/>
      <c r="AA1210" s="155" t="n"/>
      <c r="AB1210" s="155" t="n"/>
      <c r="AC1210" s="155" t="n"/>
      <c r="AD1210" s="155" t="n"/>
      <c r="AE1210" s="155" t="n"/>
      <c r="AF1210" s="155" t="n"/>
      <c r="AG1210" s="154">
        <f>IF(OR(C1210="",G1210="",G1210=0),"",IFERROR(INDEX(Lists!$K$2:$K$12,MATCH(C1210,Lists!$I$2:$I$12,0)),"AUD"))</f>
        <v/>
      </c>
      <c r="AH1210" s="154">
        <f>IF(OR(G1210="",G1210=0),"",IF(G1210&lt;1,TEXT(G1210*100,"0")&amp;IFERROR(INDEX(Lists!$U$2:$U$12,MATCH(C1210,Lists!$I$2:$I$12,0)),"c"),IFERROR(INDEX(Lists!$L$2:$L$12,MATCH(C1210,Lists!$I$2:$I$12,0)),"$")&amp;IF(G1210=INT(G1210),TEXT(G1210,"0"),TEXT(G1210,"0.00")))&amp;" "&amp;AG1210)</f>
        <v/>
      </c>
      <c r="AI1210" s="154">
        <f>IF(X1210="","",X1210*IFERROR(INDEX(Lists!$M$2:$M$12,MATCH(C1210,Lists!$I$2:$I$12,0)),1)/Lists!$Q$2)</f>
        <v/>
      </c>
      <c r="AJ1210" s="154">
        <f>IF(Y1210="","",Y1210*IFERROR(INDEX(Lists!$M$2:$M$12,MATCH(C1210,Lists!$I$2:$I$12,0)),1)/Lists!$Q$2)</f>
        <v/>
      </c>
      <c r="AK1210" s="106" t="n"/>
      <c r="AL1210" s="106" t="n"/>
      <c r="AM1210" s="106" t="n"/>
      <c r="AN1210" s="106" t="n"/>
      <c r="AO1210" s="106" t="n"/>
    </row>
    <row r="1211" ht="18" customHeight="1" s="74">
      <c r="A1211" s="154">
        <f>IF(OR(F1211="",C1211="",D1211=""),"",IFERROR(INDEX(Lists!$J$2:$J$12,MATCH(C1211,Lists!$I$2:$I$12,0)),"XX")&amp;"-"&amp;D1211&amp;"-"&amp;TEXT(SUMPRODUCT(($C$2:C1211=C1211)*($D$2:D1211=D1211)),"0000"))</f>
        <v/>
      </c>
      <c r="B1211" s="155" t="n"/>
      <c r="C1211" s="155" t="n"/>
      <c r="D1211" s="155" t="n"/>
      <c r="E1211" s="155" t="n"/>
      <c r="F1211" s="155" t="n"/>
      <c r="G1211" s="155" t="n"/>
      <c r="H1211" s="155" t="n"/>
      <c r="I1211" s="155" t="n"/>
      <c r="J1211" s="155" t="n"/>
      <c r="K1211" s="155" t="n"/>
      <c r="L1211" s="155" t="n"/>
      <c r="M1211" s="155" t="n"/>
      <c r="N1211" s="155" t="n"/>
      <c r="O1211" s="155" t="n"/>
      <c r="P1211" s="155" t="n"/>
      <c r="Q1211" s="151" t="n"/>
      <c r="R1211" s="155" t="n"/>
      <c r="S1211" s="155" t="n"/>
      <c r="T1211" s="155" t="n"/>
      <c r="U1211" s="155" t="n"/>
      <c r="V1211" s="155" t="n"/>
      <c r="W1211" s="155" t="n"/>
      <c r="X1211" s="155" t="n"/>
      <c r="Y1211" s="155" t="n"/>
      <c r="Z1211" s="155" t="n"/>
      <c r="AA1211" s="155" t="n"/>
      <c r="AB1211" s="155" t="n"/>
      <c r="AC1211" s="155" t="n"/>
      <c r="AD1211" s="155" t="n"/>
      <c r="AE1211" s="155" t="n"/>
      <c r="AF1211" s="155" t="n"/>
      <c r="AG1211" s="154">
        <f>IF(OR(C1211="",G1211="",G1211=0),"",IFERROR(INDEX(Lists!$K$2:$K$12,MATCH(C1211,Lists!$I$2:$I$12,0)),"AUD"))</f>
        <v/>
      </c>
      <c r="AH1211" s="154">
        <f>IF(OR(G1211="",G1211=0),"",IF(G1211&lt;1,TEXT(G1211*100,"0")&amp;IFERROR(INDEX(Lists!$U$2:$U$12,MATCH(C1211,Lists!$I$2:$I$12,0)),"c"),IFERROR(INDEX(Lists!$L$2:$L$12,MATCH(C1211,Lists!$I$2:$I$12,0)),"$")&amp;IF(G1211=INT(G1211),TEXT(G1211,"0"),TEXT(G1211,"0.00")))&amp;" "&amp;AG1211)</f>
        <v/>
      </c>
      <c r="AI1211" s="154">
        <f>IF(X1211="","",X1211*IFERROR(INDEX(Lists!$M$2:$M$12,MATCH(C1211,Lists!$I$2:$I$12,0)),1)/Lists!$Q$2)</f>
        <v/>
      </c>
      <c r="AJ1211" s="154">
        <f>IF(Y1211="","",Y1211*IFERROR(INDEX(Lists!$M$2:$M$12,MATCH(C1211,Lists!$I$2:$I$12,0)),1)/Lists!$Q$2)</f>
        <v/>
      </c>
      <c r="AK1211" s="106" t="n"/>
      <c r="AL1211" s="106" t="n"/>
      <c r="AM1211" s="106" t="n"/>
      <c r="AN1211" s="106" t="n"/>
      <c r="AO1211" s="106" t="n"/>
    </row>
    <row r="1212" ht="18" customHeight="1" s="74">
      <c r="A1212" s="154">
        <f>IF(OR(F1212="",C1212="",D1212=""),"",IFERROR(INDEX(Lists!$J$2:$J$12,MATCH(C1212,Lists!$I$2:$I$12,0)),"XX")&amp;"-"&amp;D1212&amp;"-"&amp;TEXT(SUMPRODUCT(($C$2:C1212=C1212)*($D$2:D1212=D1212)),"0000"))</f>
        <v/>
      </c>
      <c r="B1212" s="155" t="n"/>
      <c r="C1212" s="155" t="n"/>
      <c r="D1212" s="155" t="n"/>
      <c r="E1212" s="155" t="n"/>
      <c r="F1212" s="155" t="n"/>
      <c r="G1212" s="155" t="n"/>
      <c r="H1212" s="155" t="n"/>
      <c r="I1212" s="155" t="n"/>
      <c r="J1212" s="155" t="n"/>
      <c r="K1212" s="155" t="n"/>
      <c r="L1212" s="155" t="n"/>
      <c r="M1212" s="155" t="n"/>
      <c r="N1212" s="155" t="n"/>
      <c r="O1212" s="155" t="n"/>
      <c r="P1212" s="155" t="n"/>
      <c r="Q1212" s="151" t="n"/>
      <c r="R1212" s="155" t="n"/>
      <c r="S1212" s="155" t="n"/>
      <c r="T1212" s="155" t="n"/>
      <c r="U1212" s="155" t="n"/>
      <c r="V1212" s="155" t="n"/>
      <c r="W1212" s="155" t="n"/>
      <c r="X1212" s="155" t="n"/>
      <c r="Y1212" s="155" t="n"/>
      <c r="Z1212" s="155" t="n"/>
      <c r="AA1212" s="155" t="n"/>
      <c r="AB1212" s="155" t="n"/>
      <c r="AC1212" s="155" t="n"/>
      <c r="AD1212" s="155" t="n"/>
      <c r="AE1212" s="155" t="n"/>
      <c r="AF1212" s="155" t="n"/>
      <c r="AG1212" s="154">
        <f>IF(OR(C1212="",G1212="",G1212=0),"",IFERROR(INDEX(Lists!$K$2:$K$12,MATCH(C1212,Lists!$I$2:$I$12,0)),"AUD"))</f>
        <v/>
      </c>
      <c r="AH1212" s="154">
        <f>IF(OR(G1212="",G1212=0),"",IF(G1212&lt;1,TEXT(G1212*100,"0")&amp;IFERROR(INDEX(Lists!$U$2:$U$12,MATCH(C1212,Lists!$I$2:$I$12,0)),"c"),IFERROR(INDEX(Lists!$L$2:$L$12,MATCH(C1212,Lists!$I$2:$I$12,0)),"$")&amp;IF(G1212=INT(G1212),TEXT(G1212,"0"),TEXT(G1212,"0.00")))&amp;" "&amp;AG1212)</f>
        <v/>
      </c>
      <c r="AI1212" s="154">
        <f>IF(X1212="","",X1212*IFERROR(INDEX(Lists!$M$2:$M$12,MATCH(C1212,Lists!$I$2:$I$12,0)),1)/Lists!$Q$2)</f>
        <v/>
      </c>
      <c r="AJ1212" s="154">
        <f>IF(Y1212="","",Y1212*IFERROR(INDEX(Lists!$M$2:$M$12,MATCH(C1212,Lists!$I$2:$I$12,0)),1)/Lists!$Q$2)</f>
        <v/>
      </c>
      <c r="AK1212" s="106" t="n"/>
      <c r="AL1212" s="106" t="n"/>
      <c r="AM1212" s="106" t="n"/>
      <c r="AN1212" s="106" t="n"/>
      <c r="AO1212" s="106" t="n"/>
    </row>
    <row r="1213" ht="18" customHeight="1" s="74">
      <c r="A1213" s="154">
        <f>IF(OR(F1213="",C1213="",D1213=""),"",IFERROR(INDEX(Lists!$J$2:$J$12,MATCH(C1213,Lists!$I$2:$I$12,0)),"XX")&amp;"-"&amp;D1213&amp;"-"&amp;TEXT(SUMPRODUCT(($C$2:C1213=C1213)*($D$2:D1213=D1213)),"0000"))</f>
        <v/>
      </c>
      <c r="B1213" s="155" t="n"/>
      <c r="C1213" s="155" t="n"/>
      <c r="D1213" s="155" t="n"/>
      <c r="E1213" s="155" t="n"/>
      <c r="F1213" s="155" t="n"/>
      <c r="G1213" s="155" t="n"/>
      <c r="H1213" s="155" t="n"/>
      <c r="I1213" s="155" t="n"/>
      <c r="J1213" s="155" t="n"/>
      <c r="K1213" s="155" t="n"/>
      <c r="L1213" s="155" t="n"/>
      <c r="M1213" s="155" t="n"/>
      <c r="N1213" s="155" t="n"/>
      <c r="O1213" s="155" t="n"/>
      <c r="P1213" s="155" t="n"/>
      <c r="Q1213" s="151" t="n"/>
      <c r="R1213" s="155" t="n"/>
      <c r="S1213" s="155" t="n"/>
      <c r="T1213" s="155" t="n"/>
      <c r="U1213" s="155" t="n"/>
      <c r="V1213" s="155" t="n"/>
      <c r="W1213" s="155" t="n"/>
      <c r="X1213" s="155" t="n"/>
      <c r="Y1213" s="155" t="n"/>
      <c r="Z1213" s="155" t="n"/>
      <c r="AA1213" s="155" t="n"/>
      <c r="AB1213" s="155" t="n"/>
      <c r="AC1213" s="155" t="n"/>
      <c r="AD1213" s="155" t="n"/>
      <c r="AE1213" s="155" t="n"/>
      <c r="AF1213" s="155" t="n"/>
      <c r="AG1213" s="154">
        <f>IF(OR(C1213="",G1213="",G1213=0),"",IFERROR(INDEX(Lists!$K$2:$K$12,MATCH(C1213,Lists!$I$2:$I$12,0)),"AUD"))</f>
        <v/>
      </c>
      <c r="AH1213" s="154">
        <f>IF(OR(G1213="",G1213=0),"",IF(G1213&lt;1,TEXT(G1213*100,"0")&amp;IFERROR(INDEX(Lists!$U$2:$U$12,MATCH(C1213,Lists!$I$2:$I$12,0)),"c"),IFERROR(INDEX(Lists!$L$2:$L$12,MATCH(C1213,Lists!$I$2:$I$12,0)),"$")&amp;IF(G1213=INT(G1213),TEXT(G1213,"0"),TEXT(G1213,"0.00")))&amp;" "&amp;AG1213)</f>
        <v/>
      </c>
      <c r="AI1213" s="154">
        <f>IF(X1213="","",X1213*IFERROR(INDEX(Lists!$M$2:$M$12,MATCH(C1213,Lists!$I$2:$I$12,0)),1)/Lists!$Q$2)</f>
        <v/>
      </c>
      <c r="AJ1213" s="154">
        <f>IF(Y1213="","",Y1213*IFERROR(INDEX(Lists!$M$2:$M$12,MATCH(C1213,Lists!$I$2:$I$12,0)),1)/Lists!$Q$2)</f>
        <v/>
      </c>
      <c r="AK1213" s="106" t="n"/>
      <c r="AL1213" s="106" t="n"/>
      <c r="AM1213" s="106" t="n"/>
      <c r="AN1213" s="106" t="n"/>
      <c r="AO1213" s="106" t="n"/>
    </row>
    <row r="1214" ht="18" customHeight="1" s="74">
      <c r="A1214" s="154">
        <f>IF(OR(F1214="",C1214="",D1214=""),"",IFERROR(INDEX(Lists!$J$2:$J$12,MATCH(C1214,Lists!$I$2:$I$12,0)),"XX")&amp;"-"&amp;D1214&amp;"-"&amp;TEXT(SUMPRODUCT(($C$2:C1214=C1214)*($D$2:D1214=D1214)),"0000"))</f>
        <v/>
      </c>
      <c r="B1214" s="155" t="n"/>
      <c r="C1214" s="155" t="n"/>
      <c r="D1214" s="155" t="n"/>
      <c r="E1214" s="155" t="n"/>
      <c r="F1214" s="155" t="n"/>
      <c r="G1214" s="155" t="n"/>
      <c r="H1214" s="155" t="n"/>
      <c r="I1214" s="155" t="n"/>
      <c r="J1214" s="155" t="n"/>
      <c r="K1214" s="155" t="n"/>
      <c r="L1214" s="155" t="n"/>
      <c r="M1214" s="155" t="n"/>
      <c r="N1214" s="155" t="n"/>
      <c r="O1214" s="155" t="n"/>
      <c r="P1214" s="155" t="n"/>
      <c r="Q1214" s="151" t="n"/>
      <c r="R1214" s="155" t="n"/>
      <c r="S1214" s="155" t="n"/>
      <c r="T1214" s="155" t="n"/>
      <c r="U1214" s="155" t="n"/>
      <c r="V1214" s="155" t="n"/>
      <c r="W1214" s="155" t="n"/>
      <c r="X1214" s="155" t="n"/>
      <c r="Y1214" s="155" t="n"/>
      <c r="Z1214" s="155" t="n"/>
      <c r="AA1214" s="155" t="n"/>
      <c r="AB1214" s="155" t="n"/>
      <c r="AC1214" s="155" t="n"/>
      <c r="AD1214" s="155" t="n"/>
      <c r="AE1214" s="155" t="n"/>
      <c r="AF1214" s="155" t="n"/>
      <c r="AG1214" s="154">
        <f>IF(OR(C1214="",G1214="",G1214=0),"",IFERROR(INDEX(Lists!$K$2:$K$12,MATCH(C1214,Lists!$I$2:$I$12,0)),"AUD"))</f>
        <v/>
      </c>
      <c r="AH1214" s="154">
        <f>IF(OR(G1214="",G1214=0),"",IF(G1214&lt;1,TEXT(G1214*100,"0")&amp;IFERROR(INDEX(Lists!$U$2:$U$12,MATCH(C1214,Lists!$I$2:$I$12,0)),"c"),IFERROR(INDEX(Lists!$L$2:$L$12,MATCH(C1214,Lists!$I$2:$I$12,0)),"$")&amp;IF(G1214=INT(G1214),TEXT(G1214,"0"),TEXT(G1214,"0.00")))&amp;" "&amp;AG1214)</f>
        <v/>
      </c>
      <c r="AI1214" s="154">
        <f>IF(X1214="","",X1214*IFERROR(INDEX(Lists!$M$2:$M$12,MATCH(C1214,Lists!$I$2:$I$12,0)),1)/Lists!$Q$2)</f>
        <v/>
      </c>
      <c r="AJ1214" s="154">
        <f>IF(Y1214="","",Y1214*IFERROR(INDEX(Lists!$M$2:$M$12,MATCH(C1214,Lists!$I$2:$I$12,0)),1)/Lists!$Q$2)</f>
        <v/>
      </c>
      <c r="AK1214" s="106" t="n"/>
      <c r="AL1214" s="106" t="n"/>
      <c r="AM1214" s="106" t="n"/>
      <c r="AN1214" s="106" t="n"/>
      <c r="AO1214" s="106" t="n"/>
    </row>
    <row r="1215" ht="18" customHeight="1" s="74">
      <c r="A1215" s="154">
        <f>IF(OR(F1215="",C1215="",D1215=""),"",IFERROR(INDEX(Lists!$J$2:$J$12,MATCH(C1215,Lists!$I$2:$I$12,0)),"XX")&amp;"-"&amp;D1215&amp;"-"&amp;TEXT(SUMPRODUCT(($C$2:C1215=C1215)*($D$2:D1215=D1215)),"0000"))</f>
        <v/>
      </c>
      <c r="B1215" s="155" t="n"/>
      <c r="C1215" s="155" t="n"/>
      <c r="D1215" s="155" t="n"/>
      <c r="E1215" s="155" t="n"/>
      <c r="F1215" s="155" t="n"/>
      <c r="G1215" s="155" t="n"/>
      <c r="H1215" s="155" t="n"/>
      <c r="I1215" s="155" t="n"/>
      <c r="J1215" s="155" t="n"/>
      <c r="K1215" s="155" t="n"/>
      <c r="L1215" s="155" t="n"/>
      <c r="M1215" s="155" t="n"/>
      <c r="N1215" s="155" t="n"/>
      <c r="O1215" s="155" t="n"/>
      <c r="P1215" s="155" t="n"/>
      <c r="Q1215" s="151" t="n"/>
      <c r="R1215" s="155" t="n"/>
      <c r="S1215" s="155" t="n"/>
      <c r="T1215" s="155" t="n"/>
      <c r="U1215" s="155" t="n"/>
      <c r="V1215" s="155" t="n"/>
      <c r="W1215" s="155" t="n"/>
      <c r="X1215" s="155" t="n"/>
      <c r="Y1215" s="155" t="n"/>
      <c r="Z1215" s="155" t="n"/>
      <c r="AA1215" s="155" t="n"/>
      <c r="AB1215" s="155" t="n"/>
      <c r="AC1215" s="155" t="n"/>
      <c r="AD1215" s="155" t="n"/>
      <c r="AE1215" s="155" t="n"/>
      <c r="AF1215" s="155" t="n"/>
      <c r="AG1215" s="154">
        <f>IF(OR(C1215="",G1215="",G1215=0),"",IFERROR(INDEX(Lists!$K$2:$K$12,MATCH(C1215,Lists!$I$2:$I$12,0)),"AUD"))</f>
        <v/>
      </c>
      <c r="AH1215" s="154">
        <f>IF(OR(G1215="",G1215=0),"",IF(G1215&lt;1,TEXT(G1215*100,"0")&amp;IFERROR(INDEX(Lists!$U$2:$U$12,MATCH(C1215,Lists!$I$2:$I$12,0)),"c"),IFERROR(INDEX(Lists!$L$2:$L$12,MATCH(C1215,Lists!$I$2:$I$12,0)),"$")&amp;IF(G1215=INT(G1215),TEXT(G1215,"0"),TEXT(G1215,"0.00")))&amp;" "&amp;AG1215)</f>
        <v/>
      </c>
      <c r="AI1215" s="154">
        <f>IF(X1215="","",X1215*IFERROR(INDEX(Lists!$M$2:$M$12,MATCH(C1215,Lists!$I$2:$I$12,0)),1)/Lists!$Q$2)</f>
        <v/>
      </c>
      <c r="AJ1215" s="154">
        <f>IF(Y1215="","",Y1215*IFERROR(INDEX(Lists!$M$2:$M$12,MATCH(C1215,Lists!$I$2:$I$12,0)),1)/Lists!$Q$2)</f>
        <v/>
      </c>
      <c r="AK1215" s="106" t="n"/>
      <c r="AL1215" s="106" t="n"/>
      <c r="AM1215" s="106" t="n"/>
      <c r="AN1215" s="106" t="n"/>
      <c r="AO1215" s="106" t="n"/>
    </row>
    <row r="1216" ht="18" customHeight="1" s="74">
      <c r="A1216" s="154">
        <f>IF(OR(F1216="",C1216="",D1216=""),"",IFERROR(INDEX(Lists!$J$2:$J$12,MATCH(C1216,Lists!$I$2:$I$12,0)),"XX")&amp;"-"&amp;D1216&amp;"-"&amp;TEXT(SUMPRODUCT(($C$2:C1216=C1216)*($D$2:D1216=D1216)),"0000"))</f>
        <v/>
      </c>
      <c r="B1216" s="155" t="n"/>
      <c r="C1216" s="155" t="n"/>
      <c r="D1216" s="155" t="n"/>
      <c r="E1216" s="155" t="n"/>
      <c r="F1216" s="155" t="n"/>
      <c r="G1216" s="155" t="n"/>
      <c r="H1216" s="155" t="n"/>
      <c r="I1216" s="155" t="n"/>
      <c r="J1216" s="155" t="n"/>
      <c r="K1216" s="155" t="n"/>
      <c r="L1216" s="155" t="n"/>
      <c r="M1216" s="155" t="n"/>
      <c r="N1216" s="155" t="n"/>
      <c r="O1216" s="155" t="n"/>
      <c r="P1216" s="155" t="n"/>
      <c r="Q1216" s="151" t="n"/>
      <c r="R1216" s="155" t="n"/>
      <c r="S1216" s="155" t="n"/>
      <c r="T1216" s="155" t="n"/>
      <c r="U1216" s="155" t="n"/>
      <c r="V1216" s="155" t="n"/>
      <c r="W1216" s="155" t="n"/>
      <c r="X1216" s="155" t="n"/>
      <c r="Y1216" s="155" t="n"/>
      <c r="Z1216" s="155" t="n"/>
      <c r="AA1216" s="155" t="n"/>
      <c r="AB1216" s="155" t="n"/>
      <c r="AC1216" s="155" t="n"/>
      <c r="AD1216" s="155" t="n"/>
      <c r="AE1216" s="155" t="n"/>
      <c r="AF1216" s="155" t="n"/>
      <c r="AG1216" s="154">
        <f>IF(OR(C1216="",G1216="",G1216=0),"",IFERROR(INDEX(Lists!$K$2:$K$12,MATCH(C1216,Lists!$I$2:$I$12,0)),"AUD"))</f>
        <v/>
      </c>
      <c r="AH1216" s="154">
        <f>IF(OR(G1216="",G1216=0),"",IF(G1216&lt;1,TEXT(G1216*100,"0")&amp;IFERROR(INDEX(Lists!$U$2:$U$12,MATCH(C1216,Lists!$I$2:$I$12,0)),"c"),IFERROR(INDEX(Lists!$L$2:$L$12,MATCH(C1216,Lists!$I$2:$I$12,0)),"$")&amp;IF(G1216=INT(G1216),TEXT(G1216,"0"),TEXT(G1216,"0.00")))&amp;" "&amp;AG1216)</f>
        <v/>
      </c>
      <c r="AI1216" s="154">
        <f>IF(X1216="","",X1216*IFERROR(INDEX(Lists!$M$2:$M$12,MATCH(C1216,Lists!$I$2:$I$12,0)),1)/Lists!$Q$2)</f>
        <v/>
      </c>
      <c r="AJ1216" s="154">
        <f>IF(Y1216="","",Y1216*IFERROR(INDEX(Lists!$M$2:$M$12,MATCH(C1216,Lists!$I$2:$I$12,0)),1)/Lists!$Q$2)</f>
        <v/>
      </c>
      <c r="AK1216" s="106" t="n"/>
      <c r="AL1216" s="106" t="n"/>
      <c r="AM1216" s="106" t="n"/>
      <c r="AN1216" s="106" t="n"/>
      <c r="AO1216" s="106" t="n"/>
    </row>
    <row r="1217" ht="18" customHeight="1" s="74">
      <c r="A1217" s="154">
        <f>IF(OR(F1217="",C1217="",D1217=""),"",IFERROR(INDEX(Lists!$J$2:$J$12,MATCH(C1217,Lists!$I$2:$I$12,0)),"XX")&amp;"-"&amp;D1217&amp;"-"&amp;TEXT(SUMPRODUCT(($C$2:C1217=C1217)*($D$2:D1217=D1217)),"0000"))</f>
        <v/>
      </c>
      <c r="B1217" s="155" t="n"/>
      <c r="C1217" s="155" t="n"/>
      <c r="D1217" s="155" t="n"/>
      <c r="E1217" s="155" t="n"/>
      <c r="F1217" s="155" t="n"/>
      <c r="G1217" s="155" t="n"/>
      <c r="H1217" s="155" t="n"/>
      <c r="I1217" s="155" t="n"/>
      <c r="J1217" s="155" t="n"/>
      <c r="K1217" s="155" t="n"/>
      <c r="L1217" s="155" t="n"/>
      <c r="M1217" s="155" t="n"/>
      <c r="N1217" s="155" t="n"/>
      <c r="O1217" s="155" t="n"/>
      <c r="P1217" s="155" t="n"/>
      <c r="Q1217" s="151" t="n"/>
      <c r="R1217" s="155" t="n"/>
      <c r="S1217" s="155" t="n"/>
      <c r="T1217" s="155" t="n"/>
      <c r="U1217" s="155" t="n"/>
      <c r="V1217" s="155" t="n"/>
      <c r="W1217" s="155" t="n"/>
      <c r="X1217" s="155" t="n"/>
      <c r="Y1217" s="155" t="n"/>
      <c r="Z1217" s="155" t="n"/>
      <c r="AA1217" s="155" t="n"/>
      <c r="AB1217" s="155" t="n"/>
      <c r="AC1217" s="155" t="n"/>
      <c r="AD1217" s="155" t="n"/>
      <c r="AE1217" s="155" t="n"/>
      <c r="AF1217" s="155" t="n"/>
      <c r="AG1217" s="154">
        <f>IF(OR(C1217="",G1217="",G1217=0),"",IFERROR(INDEX(Lists!$K$2:$K$12,MATCH(C1217,Lists!$I$2:$I$12,0)),"AUD"))</f>
        <v/>
      </c>
      <c r="AH1217" s="154">
        <f>IF(OR(G1217="",G1217=0),"",IF(G1217&lt;1,TEXT(G1217*100,"0")&amp;IFERROR(INDEX(Lists!$U$2:$U$12,MATCH(C1217,Lists!$I$2:$I$12,0)),"c"),IFERROR(INDEX(Lists!$L$2:$L$12,MATCH(C1217,Lists!$I$2:$I$12,0)),"$")&amp;IF(G1217=INT(G1217),TEXT(G1217,"0"),TEXT(G1217,"0.00")))&amp;" "&amp;AG1217)</f>
        <v/>
      </c>
      <c r="AI1217" s="154">
        <f>IF(X1217="","",X1217*IFERROR(INDEX(Lists!$M$2:$M$12,MATCH(C1217,Lists!$I$2:$I$12,0)),1)/Lists!$Q$2)</f>
        <v/>
      </c>
      <c r="AJ1217" s="154">
        <f>IF(Y1217="","",Y1217*IFERROR(INDEX(Lists!$M$2:$M$12,MATCH(C1217,Lists!$I$2:$I$12,0)),1)/Lists!$Q$2)</f>
        <v/>
      </c>
      <c r="AK1217" s="106" t="n"/>
      <c r="AL1217" s="106" t="n"/>
      <c r="AM1217" s="106" t="n"/>
      <c r="AN1217" s="106" t="n"/>
      <c r="AO1217" s="106" t="n"/>
    </row>
    <row r="1218" ht="18" customHeight="1" s="74">
      <c r="A1218" s="154">
        <f>IF(OR(F1218="",C1218="",D1218=""),"",IFERROR(INDEX(Lists!$J$2:$J$12,MATCH(C1218,Lists!$I$2:$I$12,0)),"XX")&amp;"-"&amp;D1218&amp;"-"&amp;TEXT(SUMPRODUCT(($C$2:C1218=C1218)*($D$2:D1218=D1218)),"0000"))</f>
        <v/>
      </c>
      <c r="B1218" s="155" t="n"/>
      <c r="C1218" s="155" t="n"/>
      <c r="D1218" s="155" t="n"/>
      <c r="E1218" s="155" t="n"/>
      <c r="F1218" s="155" t="n"/>
      <c r="G1218" s="155" t="n"/>
      <c r="H1218" s="155" t="n"/>
      <c r="I1218" s="155" t="n"/>
      <c r="J1218" s="155" t="n"/>
      <c r="K1218" s="155" t="n"/>
      <c r="L1218" s="155" t="n"/>
      <c r="M1218" s="155" t="n"/>
      <c r="N1218" s="155" t="n"/>
      <c r="O1218" s="155" t="n"/>
      <c r="P1218" s="155" t="n"/>
      <c r="Q1218" s="151" t="n"/>
      <c r="R1218" s="155" t="n"/>
      <c r="S1218" s="155" t="n"/>
      <c r="T1218" s="155" t="n"/>
      <c r="U1218" s="155" t="n"/>
      <c r="V1218" s="155" t="n"/>
      <c r="W1218" s="155" t="n"/>
      <c r="X1218" s="155" t="n"/>
      <c r="Y1218" s="155" t="n"/>
      <c r="Z1218" s="155" t="n"/>
      <c r="AA1218" s="155" t="n"/>
      <c r="AB1218" s="155" t="n"/>
      <c r="AC1218" s="155" t="n"/>
      <c r="AD1218" s="155" t="n"/>
      <c r="AE1218" s="155" t="n"/>
      <c r="AF1218" s="155" t="n"/>
      <c r="AG1218" s="154">
        <f>IF(OR(C1218="",G1218="",G1218=0),"",IFERROR(INDEX(Lists!$K$2:$K$12,MATCH(C1218,Lists!$I$2:$I$12,0)),"AUD"))</f>
        <v/>
      </c>
      <c r="AH1218" s="154">
        <f>IF(OR(G1218="",G1218=0),"",IF(G1218&lt;1,TEXT(G1218*100,"0")&amp;IFERROR(INDEX(Lists!$U$2:$U$12,MATCH(C1218,Lists!$I$2:$I$12,0)),"c"),IFERROR(INDEX(Lists!$L$2:$L$12,MATCH(C1218,Lists!$I$2:$I$12,0)),"$")&amp;IF(G1218=INT(G1218),TEXT(G1218,"0"),TEXT(G1218,"0.00")))&amp;" "&amp;AG1218)</f>
        <v/>
      </c>
      <c r="AI1218" s="154">
        <f>IF(X1218="","",X1218*IFERROR(INDEX(Lists!$M$2:$M$12,MATCH(C1218,Lists!$I$2:$I$12,0)),1)/Lists!$Q$2)</f>
        <v/>
      </c>
      <c r="AJ1218" s="154">
        <f>IF(Y1218="","",Y1218*IFERROR(INDEX(Lists!$M$2:$M$12,MATCH(C1218,Lists!$I$2:$I$12,0)),1)/Lists!$Q$2)</f>
        <v/>
      </c>
      <c r="AK1218" s="106" t="n"/>
      <c r="AL1218" s="106" t="n"/>
      <c r="AM1218" s="106" t="n"/>
      <c r="AN1218" s="106" t="n"/>
      <c r="AO1218" s="106" t="n"/>
    </row>
    <row r="1219" ht="18" customHeight="1" s="74">
      <c r="A1219" s="154">
        <f>IF(OR(F1219="",C1219="",D1219=""),"",IFERROR(INDEX(Lists!$J$2:$J$12,MATCH(C1219,Lists!$I$2:$I$12,0)),"XX")&amp;"-"&amp;D1219&amp;"-"&amp;TEXT(SUMPRODUCT(($C$2:C1219=C1219)*($D$2:D1219=D1219)),"0000"))</f>
        <v/>
      </c>
      <c r="B1219" s="155" t="n"/>
      <c r="C1219" s="155" t="n"/>
      <c r="D1219" s="155" t="n"/>
      <c r="E1219" s="155" t="n"/>
      <c r="F1219" s="155" t="n"/>
      <c r="G1219" s="155" t="n"/>
      <c r="H1219" s="155" t="n"/>
      <c r="I1219" s="155" t="n"/>
      <c r="J1219" s="155" t="n"/>
      <c r="K1219" s="155" t="n"/>
      <c r="L1219" s="155" t="n"/>
      <c r="M1219" s="155" t="n"/>
      <c r="N1219" s="155" t="n"/>
      <c r="O1219" s="155" t="n"/>
      <c r="P1219" s="155" t="n"/>
      <c r="Q1219" s="151" t="n"/>
      <c r="R1219" s="155" t="n"/>
      <c r="S1219" s="155" t="n"/>
      <c r="T1219" s="155" t="n"/>
      <c r="U1219" s="155" t="n"/>
      <c r="V1219" s="155" t="n"/>
      <c r="W1219" s="155" t="n"/>
      <c r="X1219" s="155" t="n"/>
      <c r="Y1219" s="155" t="n"/>
      <c r="Z1219" s="155" t="n"/>
      <c r="AA1219" s="155" t="n"/>
      <c r="AB1219" s="155" t="n"/>
      <c r="AC1219" s="155" t="n"/>
      <c r="AD1219" s="155" t="n"/>
      <c r="AE1219" s="155" t="n"/>
      <c r="AF1219" s="155" t="n"/>
      <c r="AG1219" s="154">
        <f>IF(OR(C1219="",G1219="",G1219=0),"",IFERROR(INDEX(Lists!$K$2:$K$12,MATCH(C1219,Lists!$I$2:$I$12,0)),"AUD"))</f>
        <v/>
      </c>
      <c r="AH1219" s="154">
        <f>IF(OR(G1219="",G1219=0),"",IF(G1219&lt;1,TEXT(G1219*100,"0")&amp;IFERROR(INDEX(Lists!$U$2:$U$12,MATCH(C1219,Lists!$I$2:$I$12,0)),"c"),IFERROR(INDEX(Lists!$L$2:$L$12,MATCH(C1219,Lists!$I$2:$I$12,0)),"$")&amp;IF(G1219=INT(G1219),TEXT(G1219,"0"),TEXT(G1219,"0.00")))&amp;" "&amp;AG1219)</f>
        <v/>
      </c>
      <c r="AI1219" s="154">
        <f>IF(X1219="","",X1219*IFERROR(INDEX(Lists!$M$2:$M$12,MATCH(C1219,Lists!$I$2:$I$12,0)),1)/Lists!$Q$2)</f>
        <v/>
      </c>
      <c r="AJ1219" s="154">
        <f>IF(Y1219="","",Y1219*IFERROR(INDEX(Lists!$M$2:$M$12,MATCH(C1219,Lists!$I$2:$I$12,0)),1)/Lists!$Q$2)</f>
        <v/>
      </c>
      <c r="AK1219" s="106" t="n"/>
      <c r="AL1219" s="106" t="n"/>
      <c r="AM1219" s="106" t="n"/>
      <c r="AN1219" s="106" t="n"/>
      <c r="AO1219" s="106" t="n"/>
    </row>
    <row r="1220" ht="18" customHeight="1" s="74">
      <c r="A1220" s="154">
        <f>IF(OR(F1220="",C1220="",D1220=""),"",IFERROR(INDEX(Lists!$J$2:$J$12,MATCH(C1220,Lists!$I$2:$I$12,0)),"XX")&amp;"-"&amp;D1220&amp;"-"&amp;TEXT(SUMPRODUCT(($C$2:C1220=C1220)*($D$2:D1220=D1220)),"0000"))</f>
        <v/>
      </c>
      <c r="B1220" s="155" t="n"/>
      <c r="C1220" s="155" t="n"/>
      <c r="D1220" s="155" t="n"/>
      <c r="E1220" s="155" t="n"/>
      <c r="F1220" s="155" t="n"/>
      <c r="G1220" s="155" t="n"/>
      <c r="H1220" s="155" t="n"/>
      <c r="I1220" s="155" t="n"/>
      <c r="J1220" s="155" t="n"/>
      <c r="K1220" s="155" t="n"/>
      <c r="L1220" s="155" t="n"/>
      <c r="M1220" s="155" t="n"/>
      <c r="N1220" s="155" t="n"/>
      <c r="O1220" s="155" t="n"/>
      <c r="P1220" s="155" t="n"/>
      <c r="Q1220" s="151" t="n"/>
      <c r="R1220" s="155" t="n"/>
      <c r="S1220" s="155" t="n"/>
      <c r="T1220" s="155" t="n"/>
      <c r="U1220" s="155" t="n"/>
      <c r="V1220" s="155" t="n"/>
      <c r="W1220" s="155" t="n"/>
      <c r="X1220" s="155" t="n"/>
      <c r="Y1220" s="155" t="n"/>
      <c r="Z1220" s="155" t="n"/>
      <c r="AA1220" s="155" t="n"/>
      <c r="AB1220" s="155" t="n"/>
      <c r="AC1220" s="155" t="n"/>
      <c r="AD1220" s="155" t="n"/>
      <c r="AE1220" s="155" t="n"/>
      <c r="AF1220" s="155" t="n"/>
      <c r="AG1220" s="154">
        <f>IF(OR(C1220="",G1220="",G1220=0),"",IFERROR(INDEX(Lists!$K$2:$K$12,MATCH(C1220,Lists!$I$2:$I$12,0)),"AUD"))</f>
        <v/>
      </c>
      <c r="AH1220" s="154">
        <f>IF(OR(G1220="",G1220=0),"",IF(G1220&lt;1,TEXT(G1220*100,"0")&amp;IFERROR(INDEX(Lists!$U$2:$U$12,MATCH(C1220,Lists!$I$2:$I$12,0)),"c"),IFERROR(INDEX(Lists!$L$2:$L$12,MATCH(C1220,Lists!$I$2:$I$12,0)),"$")&amp;IF(G1220=INT(G1220),TEXT(G1220,"0"),TEXT(G1220,"0.00")))&amp;" "&amp;AG1220)</f>
        <v/>
      </c>
      <c r="AI1220" s="154">
        <f>IF(X1220="","",X1220*IFERROR(INDEX(Lists!$M$2:$M$12,MATCH(C1220,Lists!$I$2:$I$12,0)),1)/Lists!$Q$2)</f>
        <v/>
      </c>
      <c r="AJ1220" s="154">
        <f>IF(Y1220="","",Y1220*IFERROR(INDEX(Lists!$M$2:$M$12,MATCH(C1220,Lists!$I$2:$I$12,0)),1)/Lists!$Q$2)</f>
        <v/>
      </c>
      <c r="AK1220" s="106" t="n"/>
      <c r="AL1220" s="106" t="n"/>
      <c r="AM1220" s="106" t="n"/>
      <c r="AN1220" s="106" t="n"/>
      <c r="AO1220" s="106" t="n"/>
    </row>
    <row r="1221" ht="18" customHeight="1" s="74">
      <c r="A1221" s="154">
        <f>IF(OR(F1221="",C1221="",D1221=""),"",IFERROR(INDEX(Lists!$J$2:$J$12,MATCH(C1221,Lists!$I$2:$I$12,0)),"XX")&amp;"-"&amp;D1221&amp;"-"&amp;TEXT(SUMPRODUCT(($C$2:C1221=C1221)*($D$2:D1221=D1221)),"0000"))</f>
        <v/>
      </c>
      <c r="B1221" s="155" t="n"/>
      <c r="C1221" s="155" t="n"/>
      <c r="D1221" s="155" t="n"/>
      <c r="E1221" s="155" t="n"/>
      <c r="F1221" s="155" t="n"/>
      <c r="G1221" s="155" t="n"/>
      <c r="H1221" s="155" t="n"/>
      <c r="I1221" s="155" t="n"/>
      <c r="J1221" s="155" t="n"/>
      <c r="K1221" s="155" t="n"/>
      <c r="L1221" s="155" t="n"/>
      <c r="M1221" s="155" t="n"/>
      <c r="N1221" s="155" t="n"/>
      <c r="O1221" s="155" t="n"/>
      <c r="P1221" s="155" t="n"/>
      <c r="Q1221" s="151" t="n"/>
      <c r="R1221" s="155" t="n"/>
      <c r="S1221" s="155" t="n"/>
      <c r="T1221" s="155" t="n"/>
      <c r="U1221" s="155" t="n"/>
      <c r="V1221" s="155" t="n"/>
      <c r="W1221" s="155" t="n"/>
      <c r="X1221" s="155" t="n"/>
      <c r="Y1221" s="155" t="n"/>
      <c r="Z1221" s="155" t="n"/>
      <c r="AA1221" s="155" t="n"/>
      <c r="AB1221" s="155" t="n"/>
      <c r="AC1221" s="155" t="n"/>
      <c r="AD1221" s="155" t="n"/>
      <c r="AE1221" s="155" t="n"/>
      <c r="AF1221" s="155" t="n"/>
      <c r="AG1221" s="154">
        <f>IF(OR(C1221="",G1221="",G1221=0),"",IFERROR(INDEX(Lists!$K$2:$K$12,MATCH(C1221,Lists!$I$2:$I$12,0)),"AUD"))</f>
        <v/>
      </c>
      <c r="AH1221" s="154">
        <f>IF(OR(G1221="",G1221=0),"",IF(G1221&lt;1,TEXT(G1221*100,"0")&amp;IFERROR(INDEX(Lists!$U$2:$U$12,MATCH(C1221,Lists!$I$2:$I$12,0)),"c"),IFERROR(INDEX(Lists!$L$2:$L$12,MATCH(C1221,Lists!$I$2:$I$12,0)),"$")&amp;IF(G1221=INT(G1221),TEXT(G1221,"0"),TEXT(G1221,"0.00")))&amp;" "&amp;AG1221)</f>
        <v/>
      </c>
      <c r="AI1221" s="154">
        <f>IF(X1221="","",X1221*IFERROR(INDEX(Lists!$M$2:$M$12,MATCH(C1221,Lists!$I$2:$I$12,0)),1)/Lists!$Q$2)</f>
        <v/>
      </c>
      <c r="AJ1221" s="154">
        <f>IF(Y1221="","",Y1221*IFERROR(INDEX(Lists!$M$2:$M$12,MATCH(C1221,Lists!$I$2:$I$12,0)),1)/Lists!$Q$2)</f>
        <v/>
      </c>
      <c r="AK1221" s="106" t="n"/>
      <c r="AL1221" s="106" t="n"/>
      <c r="AM1221" s="106" t="n"/>
      <c r="AN1221" s="106" t="n"/>
      <c r="AO1221" s="106" t="n"/>
    </row>
    <row r="1222" ht="18" customHeight="1" s="74">
      <c r="A1222" s="154">
        <f>IF(OR(F1222="",C1222="",D1222=""),"",IFERROR(INDEX(Lists!$J$2:$J$12,MATCH(C1222,Lists!$I$2:$I$12,0)),"XX")&amp;"-"&amp;D1222&amp;"-"&amp;TEXT(SUMPRODUCT(($C$2:C1222=C1222)*($D$2:D1222=D1222)),"0000"))</f>
        <v/>
      </c>
      <c r="B1222" s="155" t="n"/>
      <c r="C1222" s="155" t="n"/>
      <c r="D1222" s="155" t="n"/>
      <c r="E1222" s="155" t="n"/>
      <c r="F1222" s="155" t="n"/>
      <c r="G1222" s="155" t="n"/>
      <c r="H1222" s="155" t="n"/>
      <c r="I1222" s="155" t="n"/>
      <c r="J1222" s="155" t="n"/>
      <c r="K1222" s="155" t="n"/>
      <c r="L1222" s="155" t="n"/>
      <c r="M1222" s="155" t="n"/>
      <c r="N1222" s="155" t="n"/>
      <c r="O1222" s="155" t="n"/>
      <c r="P1222" s="155" t="n"/>
      <c r="Q1222" s="151" t="n"/>
      <c r="R1222" s="155" t="n"/>
      <c r="S1222" s="155" t="n"/>
      <c r="T1222" s="155" t="n"/>
      <c r="U1222" s="155" t="n"/>
      <c r="V1222" s="155" t="n"/>
      <c r="W1222" s="155" t="n"/>
      <c r="X1222" s="155" t="n"/>
      <c r="Y1222" s="155" t="n"/>
      <c r="Z1222" s="155" t="n"/>
      <c r="AA1222" s="155" t="n"/>
      <c r="AB1222" s="155" t="n"/>
      <c r="AC1222" s="155" t="n"/>
      <c r="AD1222" s="155" t="n"/>
      <c r="AE1222" s="155" t="n"/>
      <c r="AF1222" s="155" t="n"/>
      <c r="AG1222" s="154">
        <f>IF(OR(C1222="",G1222="",G1222=0),"",IFERROR(INDEX(Lists!$K$2:$K$12,MATCH(C1222,Lists!$I$2:$I$12,0)),"AUD"))</f>
        <v/>
      </c>
      <c r="AH1222" s="154">
        <f>IF(OR(G1222="",G1222=0),"",IF(G1222&lt;1,TEXT(G1222*100,"0")&amp;IFERROR(INDEX(Lists!$U$2:$U$12,MATCH(C1222,Lists!$I$2:$I$12,0)),"c"),IFERROR(INDEX(Lists!$L$2:$L$12,MATCH(C1222,Lists!$I$2:$I$12,0)),"$")&amp;IF(G1222=INT(G1222),TEXT(G1222,"0"),TEXT(G1222,"0.00")))&amp;" "&amp;AG1222)</f>
        <v/>
      </c>
      <c r="AI1222" s="154">
        <f>IF(X1222="","",X1222*IFERROR(INDEX(Lists!$M$2:$M$12,MATCH(C1222,Lists!$I$2:$I$12,0)),1)/Lists!$Q$2)</f>
        <v/>
      </c>
      <c r="AJ1222" s="154">
        <f>IF(Y1222="","",Y1222*IFERROR(INDEX(Lists!$M$2:$M$12,MATCH(C1222,Lists!$I$2:$I$12,0)),1)/Lists!$Q$2)</f>
        <v/>
      </c>
      <c r="AK1222" s="106" t="n"/>
      <c r="AL1222" s="106" t="n"/>
      <c r="AM1222" s="106" t="n"/>
      <c r="AN1222" s="106" t="n"/>
      <c r="AO1222" s="106" t="n"/>
    </row>
    <row r="1223" ht="18" customHeight="1" s="74">
      <c r="A1223" s="154">
        <f>IF(OR(F1223="",C1223="",D1223=""),"",IFERROR(INDEX(Lists!$J$2:$J$12,MATCH(C1223,Lists!$I$2:$I$12,0)),"XX")&amp;"-"&amp;D1223&amp;"-"&amp;TEXT(SUMPRODUCT(($C$2:C1223=C1223)*($D$2:D1223=D1223)),"0000"))</f>
        <v/>
      </c>
      <c r="B1223" s="155" t="n"/>
      <c r="C1223" s="155" t="n"/>
      <c r="D1223" s="155" t="n"/>
      <c r="E1223" s="155" t="n"/>
      <c r="F1223" s="155" t="n"/>
      <c r="G1223" s="155" t="n"/>
      <c r="H1223" s="155" t="n"/>
      <c r="I1223" s="155" t="n"/>
      <c r="J1223" s="155" t="n"/>
      <c r="K1223" s="155" t="n"/>
      <c r="L1223" s="155" t="n"/>
      <c r="M1223" s="155" t="n"/>
      <c r="N1223" s="155" t="n"/>
      <c r="O1223" s="155" t="n"/>
      <c r="P1223" s="155" t="n"/>
      <c r="Q1223" s="151" t="n"/>
      <c r="R1223" s="155" t="n"/>
      <c r="S1223" s="155" t="n"/>
      <c r="T1223" s="155" t="n"/>
      <c r="U1223" s="155" t="n"/>
      <c r="V1223" s="155" t="n"/>
      <c r="W1223" s="155" t="n"/>
      <c r="X1223" s="155" t="n"/>
      <c r="Y1223" s="155" t="n"/>
      <c r="Z1223" s="155" t="n"/>
      <c r="AA1223" s="155" t="n"/>
      <c r="AB1223" s="155" t="n"/>
      <c r="AC1223" s="155" t="n"/>
      <c r="AD1223" s="155" t="n"/>
      <c r="AE1223" s="155" t="n"/>
      <c r="AF1223" s="155" t="n"/>
      <c r="AG1223" s="154">
        <f>IF(OR(C1223="",G1223="",G1223=0),"",IFERROR(INDEX(Lists!$K$2:$K$12,MATCH(C1223,Lists!$I$2:$I$12,0)),"AUD"))</f>
        <v/>
      </c>
      <c r="AH1223" s="154">
        <f>IF(OR(G1223="",G1223=0),"",IF(G1223&lt;1,TEXT(G1223*100,"0")&amp;IFERROR(INDEX(Lists!$U$2:$U$12,MATCH(C1223,Lists!$I$2:$I$12,0)),"c"),IFERROR(INDEX(Lists!$L$2:$L$12,MATCH(C1223,Lists!$I$2:$I$12,0)),"$")&amp;IF(G1223=INT(G1223),TEXT(G1223,"0"),TEXT(G1223,"0.00")))&amp;" "&amp;AG1223)</f>
        <v/>
      </c>
      <c r="AI1223" s="154">
        <f>IF(X1223="","",X1223*IFERROR(INDEX(Lists!$M$2:$M$12,MATCH(C1223,Lists!$I$2:$I$12,0)),1)/Lists!$Q$2)</f>
        <v/>
      </c>
      <c r="AJ1223" s="154">
        <f>IF(Y1223="","",Y1223*IFERROR(INDEX(Lists!$M$2:$M$12,MATCH(C1223,Lists!$I$2:$I$12,0)),1)/Lists!$Q$2)</f>
        <v/>
      </c>
      <c r="AK1223" s="106" t="n"/>
      <c r="AL1223" s="106" t="n"/>
      <c r="AM1223" s="106" t="n"/>
      <c r="AN1223" s="106" t="n"/>
      <c r="AO1223" s="106" t="n"/>
    </row>
    <row r="1224" ht="18" customHeight="1" s="74">
      <c r="A1224" s="154">
        <f>IF(OR(F1224="",C1224="",D1224=""),"",IFERROR(INDEX(Lists!$J$2:$J$12,MATCH(C1224,Lists!$I$2:$I$12,0)),"XX")&amp;"-"&amp;D1224&amp;"-"&amp;TEXT(SUMPRODUCT(($C$2:C1224=C1224)*($D$2:D1224=D1224)),"0000"))</f>
        <v/>
      </c>
      <c r="B1224" s="155" t="n"/>
      <c r="C1224" s="155" t="n"/>
      <c r="D1224" s="155" t="n"/>
      <c r="E1224" s="155" t="n"/>
      <c r="F1224" s="155" t="n"/>
      <c r="G1224" s="155" t="n"/>
      <c r="H1224" s="155" t="n"/>
      <c r="I1224" s="155" t="n"/>
      <c r="J1224" s="155" t="n"/>
      <c r="K1224" s="155" t="n"/>
      <c r="L1224" s="155" t="n"/>
      <c r="M1224" s="155" t="n"/>
      <c r="N1224" s="155" t="n"/>
      <c r="O1224" s="155" t="n"/>
      <c r="P1224" s="155" t="n"/>
      <c r="Q1224" s="151" t="n"/>
      <c r="R1224" s="155" t="n"/>
      <c r="S1224" s="155" t="n"/>
      <c r="T1224" s="155" t="n"/>
      <c r="U1224" s="155" t="n"/>
      <c r="V1224" s="155" t="n"/>
      <c r="W1224" s="155" t="n"/>
      <c r="X1224" s="155" t="n"/>
      <c r="Y1224" s="155" t="n"/>
      <c r="Z1224" s="155" t="n"/>
      <c r="AA1224" s="155" t="n"/>
      <c r="AB1224" s="155" t="n"/>
      <c r="AC1224" s="155" t="n"/>
      <c r="AD1224" s="155" t="n"/>
      <c r="AE1224" s="155" t="n"/>
      <c r="AF1224" s="155" t="n"/>
      <c r="AG1224" s="154">
        <f>IF(OR(C1224="",G1224="",G1224=0),"",IFERROR(INDEX(Lists!$K$2:$K$12,MATCH(C1224,Lists!$I$2:$I$12,0)),"AUD"))</f>
        <v/>
      </c>
      <c r="AH1224" s="154">
        <f>IF(OR(G1224="",G1224=0),"",IF(G1224&lt;1,TEXT(G1224*100,"0")&amp;IFERROR(INDEX(Lists!$U$2:$U$12,MATCH(C1224,Lists!$I$2:$I$12,0)),"c"),IFERROR(INDEX(Lists!$L$2:$L$12,MATCH(C1224,Lists!$I$2:$I$12,0)),"$")&amp;IF(G1224=INT(G1224),TEXT(G1224,"0"),TEXT(G1224,"0.00")))&amp;" "&amp;AG1224)</f>
        <v/>
      </c>
      <c r="AI1224" s="154">
        <f>IF(X1224="","",X1224*IFERROR(INDEX(Lists!$M$2:$M$12,MATCH(C1224,Lists!$I$2:$I$12,0)),1)/Lists!$Q$2)</f>
        <v/>
      </c>
      <c r="AJ1224" s="154">
        <f>IF(Y1224="","",Y1224*IFERROR(INDEX(Lists!$M$2:$M$12,MATCH(C1224,Lists!$I$2:$I$12,0)),1)/Lists!$Q$2)</f>
        <v/>
      </c>
      <c r="AK1224" s="106" t="n"/>
      <c r="AL1224" s="106" t="n"/>
      <c r="AM1224" s="106" t="n"/>
      <c r="AN1224" s="106" t="n"/>
      <c r="AO1224" s="106" t="n"/>
    </row>
    <row r="1225" ht="18" customHeight="1" s="74">
      <c r="A1225" s="154">
        <f>IF(OR(F1225="",C1225="",D1225=""),"",IFERROR(INDEX(Lists!$J$2:$J$12,MATCH(C1225,Lists!$I$2:$I$12,0)),"XX")&amp;"-"&amp;D1225&amp;"-"&amp;TEXT(SUMPRODUCT(($C$2:C1225=C1225)*($D$2:D1225=D1225)),"0000"))</f>
        <v/>
      </c>
      <c r="B1225" s="155" t="n"/>
      <c r="C1225" s="155" t="n"/>
      <c r="D1225" s="155" t="n"/>
      <c r="E1225" s="155" t="n"/>
      <c r="F1225" s="155" t="n"/>
      <c r="G1225" s="155" t="n"/>
      <c r="H1225" s="155" t="n"/>
      <c r="I1225" s="155" t="n"/>
      <c r="J1225" s="155" t="n"/>
      <c r="K1225" s="155" t="n"/>
      <c r="L1225" s="155" t="n"/>
      <c r="M1225" s="155" t="n"/>
      <c r="N1225" s="155" t="n"/>
      <c r="O1225" s="155" t="n"/>
      <c r="P1225" s="155" t="n"/>
      <c r="Q1225" s="151" t="n"/>
      <c r="R1225" s="155" t="n"/>
      <c r="S1225" s="155" t="n"/>
      <c r="T1225" s="155" t="n"/>
      <c r="U1225" s="155" t="n"/>
      <c r="V1225" s="155" t="n"/>
      <c r="W1225" s="155" t="n"/>
      <c r="X1225" s="155" t="n"/>
      <c r="Y1225" s="155" t="n"/>
      <c r="Z1225" s="155" t="n"/>
      <c r="AA1225" s="155" t="n"/>
      <c r="AB1225" s="155" t="n"/>
      <c r="AC1225" s="155" t="n"/>
      <c r="AD1225" s="155" t="n"/>
      <c r="AE1225" s="155" t="n"/>
      <c r="AF1225" s="155" t="n"/>
      <c r="AG1225" s="154">
        <f>IF(OR(C1225="",G1225="",G1225=0),"",IFERROR(INDEX(Lists!$K$2:$K$12,MATCH(C1225,Lists!$I$2:$I$12,0)),"AUD"))</f>
        <v/>
      </c>
      <c r="AH1225" s="154">
        <f>IF(OR(G1225="",G1225=0),"",IF(G1225&lt;1,TEXT(G1225*100,"0")&amp;IFERROR(INDEX(Lists!$U$2:$U$12,MATCH(C1225,Lists!$I$2:$I$12,0)),"c"),IFERROR(INDEX(Lists!$L$2:$L$12,MATCH(C1225,Lists!$I$2:$I$12,0)),"$")&amp;IF(G1225=INT(G1225),TEXT(G1225,"0"),TEXT(G1225,"0.00")))&amp;" "&amp;AG1225)</f>
        <v/>
      </c>
      <c r="AI1225" s="154">
        <f>IF(X1225="","",X1225*IFERROR(INDEX(Lists!$M$2:$M$12,MATCH(C1225,Lists!$I$2:$I$12,0)),1)/Lists!$Q$2)</f>
        <v/>
      </c>
      <c r="AJ1225" s="154">
        <f>IF(Y1225="","",Y1225*IFERROR(INDEX(Lists!$M$2:$M$12,MATCH(C1225,Lists!$I$2:$I$12,0)),1)/Lists!$Q$2)</f>
        <v/>
      </c>
      <c r="AK1225" s="106" t="n"/>
      <c r="AL1225" s="106" t="n"/>
      <c r="AM1225" s="106" t="n"/>
      <c r="AN1225" s="106" t="n"/>
      <c r="AO1225" s="106" t="n"/>
    </row>
    <row r="1226" ht="18" customHeight="1" s="74">
      <c r="A1226" s="154">
        <f>IF(OR(F1226="",C1226="",D1226=""),"",IFERROR(INDEX(Lists!$J$2:$J$12,MATCH(C1226,Lists!$I$2:$I$12,0)),"XX")&amp;"-"&amp;D1226&amp;"-"&amp;TEXT(SUMPRODUCT(($C$2:C1226=C1226)*($D$2:D1226=D1226)),"0000"))</f>
        <v/>
      </c>
      <c r="B1226" s="155" t="n"/>
      <c r="C1226" s="155" t="n"/>
      <c r="D1226" s="155" t="n"/>
      <c r="E1226" s="155" t="n"/>
      <c r="F1226" s="155" t="n"/>
      <c r="G1226" s="155" t="n"/>
      <c r="H1226" s="155" t="n"/>
      <c r="I1226" s="155" t="n"/>
      <c r="J1226" s="155" t="n"/>
      <c r="K1226" s="155" t="n"/>
      <c r="L1226" s="155" t="n"/>
      <c r="M1226" s="155" t="n"/>
      <c r="N1226" s="155" t="n"/>
      <c r="O1226" s="155" t="n"/>
      <c r="P1226" s="155" t="n"/>
      <c r="Q1226" s="151" t="n"/>
      <c r="R1226" s="155" t="n"/>
      <c r="S1226" s="155" t="n"/>
      <c r="T1226" s="155" t="n"/>
      <c r="U1226" s="155" t="n"/>
      <c r="V1226" s="155" t="n"/>
      <c r="W1226" s="155" t="n"/>
      <c r="X1226" s="155" t="n"/>
      <c r="Y1226" s="155" t="n"/>
      <c r="Z1226" s="155" t="n"/>
      <c r="AA1226" s="155" t="n"/>
      <c r="AB1226" s="155" t="n"/>
      <c r="AC1226" s="155" t="n"/>
      <c r="AD1226" s="155" t="n"/>
      <c r="AE1226" s="155" t="n"/>
      <c r="AF1226" s="155" t="n"/>
      <c r="AG1226" s="154">
        <f>IF(OR(C1226="",G1226="",G1226=0),"",IFERROR(INDEX(Lists!$K$2:$K$12,MATCH(C1226,Lists!$I$2:$I$12,0)),"AUD"))</f>
        <v/>
      </c>
      <c r="AH1226" s="154">
        <f>IF(OR(G1226="",G1226=0),"",IF(G1226&lt;1,TEXT(G1226*100,"0")&amp;IFERROR(INDEX(Lists!$U$2:$U$12,MATCH(C1226,Lists!$I$2:$I$12,0)),"c"),IFERROR(INDEX(Lists!$L$2:$L$12,MATCH(C1226,Lists!$I$2:$I$12,0)),"$")&amp;IF(G1226=INT(G1226),TEXT(G1226,"0"),TEXT(G1226,"0.00")))&amp;" "&amp;AG1226)</f>
        <v/>
      </c>
      <c r="AI1226" s="154">
        <f>IF(X1226="","",X1226*IFERROR(INDEX(Lists!$M$2:$M$12,MATCH(C1226,Lists!$I$2:$I$12,0)),1)/Lists!$Q$2)</f>
        <v/>
      </c>
      <c r="AJ1226" s="154">
        <f>IF(Y1226="","",Y1226*IFERROR(INDEX(Lists!$M$2:$M$12,MATCH(C1226,Lists!$I$2:$I$12,0)),1)/Lists!$Q$2)</f>
        <v/>
      </c>
      <c r="AK1226" s="106" t="n"/>
      <c r="AL1226" s="106" t="n"/>
      <c r="AM1226" s="106" t="n"/>
      <c r="AN1226" s="106" t="n"/>
      <c r="AO1226" s="106" t="n"/>
    </row>
    <row r="1227" ht="18" customHeight="1" s="74">
      <c r="A1227" s="154">
        <f>IF(OR(F1227="",C1227="",D1227=""),"",IFERROR(INDEX(Lists!$J$2:$J$12,MATCH(C1227,Lists!$I$2:$I$12,0)),"XX")&amp;"-"&amp;D1227&amp;"-"&amp;TEXT(SUMPRODUCT(($C$2:C1227=C1227)*($D$2:D1227=D1227)),"0000"))</f>
        <v/>
      </c>
      <c r="B1227" s="155" t="n"/>
      <c r="C1227" s="155" t="n"/>
      <c r="D1227" s="155" t="n"/>
      <c r="E1227" s="155" t="n"/>
      <c r="F1227" s="155" t="n"/>
      <c r="G1227" s="155" t="n"/>
      <c r="H1227" s="155" t="n"/>
      <c r="I1227" s="155" t="n"/>
      <c r="J1227" s="155" t="n"/>
      <c r="K1227" s="155" t="n"/>
      <c r="L1227" s="155" t="n"/>
      <c r="M1227" s="155" t="n"/>
      <c r="N1227" s="155" t="n"/>
      <c r="O1227" s="155" t="n"/>
      <c r="P1227" s="155" t="n"/>
      <c r="Q1227" s="151" t="n"/>
      <c r="R1227" s="155" t="n"/>
      <c r="S1227" s="155" t="n"/>
      <c r="T1227" s="155" t="n"/>
      <c r="U1227" s="155" t="n"/>
      <c r="V1227" s="155" t="n"/>
      <c r="W1227" s="155" t="n"/>
      <c r="X1227" s="155" t="n"/>
      <c r="Y1227" s="155" t="n"/>
      <c r="Z1227" s="155" t="n"/>
      <c r="AA1227" s="155" t="n"/>
      <c r="AB1227" s="155" t="n"/>
      <c r="AC1227" s="155" t="n"/>
      <c r="AD1227" s="155" t="n"/>
      <c r="AE1227" s="155" t="n"/>
      <c r="AF1227" s="155" t="n"/>
      <c r="AG1227" s="154">
        <f>IF(OR(C1227="",G1227="",G1227=0),"",IFERROR(INDEX(Lists!$K$2:$K$12,MATCH(C1227,Lists!$I$2:$I$12,0)),"AUD"))</f>
        <v/>
      </c>
      <c r="AH1227" s="154">
        <f>IF(OR(G1227="",G1227=0),"",IF(G1227&lt;1,TEXT(G1227*100,"0")&amp;IFERROR(INDEX(Lists!$U$2:$U$12,MATCH(C1227,Lists!$I$2:$I$12,0)),"c"),IFERROR(INDEX(Lists!$L$2:$L$12,MATCH(C1227,Lists!$I$2:$I$12,0)),"$")&amp;IF(G1227=INT(G1227),TEXT(G1227,"0"),TEXT(G1227,"0.00")))&amp;" "&amp;AG1227)</f>
        <v/>
      </c>
      <c r="AI1227" s="154">
        <f>IF(X1227="","",X1227*IFERROR(INDEX(Lists!$M$2:$M$12,MATCH(C1227,Lists!$I$2:$I$12,0)),1)/Lists!$Q$2)</f>
        <v/>
      </c>
      <c r="AJ1227" s="154">
        <f>IF(Y1227="","",Y1227*IFERROR(INDEX(Lists!$M$2:$M$12,MATCH(C1227,Lists!$I$2:$I$12,0)),1)/Lists!$Q$2)</f>
        <v/>
      </c>
      <c r="AK1227" s="106" t="n"/>
      <c r="AL1227" s="106" t="n"/>
      <c r="AM1227" s="106" t="n"/>
      <c r="AN1227" s="106" t="n"/>
      <c r="AO1227" s="106" t="n"/>
    </row>
    <row r="1228" ht="18" customHeight="1" s="74">
      <c r="A1228" s="154">
        <f>IF(OR(F1228="",C1228="",D1228=""),"",IFERROR(INDEX(Lists!$J$2:$J$12,MATCH(C1228,Lists!$I$2:$I$12,0)),"XX")&amp;"-"&amp;D1228&amp;"-"&amp;TEXT(SUMPRODUCT(($C$2:C1228=C1228)*($D$2:D1228=D1228)),"0000"))</f>
        <v/>
      </c>
      <c r="B1228" s="155" t="n"/>
      <c r="C1228" s="155" t="n"/>
      <c r="D1228" s="155" t="n"/>
      <c r="E1228" s="155" t="n"/>
      <c r="F1228" s="155" t="n"/>
      <c r="G1228" s="155" t="n"/>
      <c r="H1228" s="155" t="n"/>
      <c r="I1228" s="155" t="n"/>
      <c r="J1228" s="155" t="n"/>
      <c r="K1228" s="155" t="n"/>
      <c r="L1228" s="155" t="n"/>
      <c r="M1228" s="155" t="n"/>
      <c r="N1228" s="155" t="n"/>
      <c r="O1228" s="155" t="n"/>
      <c r="P1228" s="155" t="n"/>
      <c r="Q1228" s="151" t="n"/>
      <c r="R1228" s="155" t="n"/>
      <c r="S1228" s="155" t="n"/>
      <c r="T1228" s="155" t="n"/>
      <c r="U1228" s="155" t="n"/>
      <c r="V1228" s="155" t="n"/>
      <c r="W1228" s="155" t="n"/>
      <c r="X1228" s="155" t="n"/>
      <c r="Y1228" s="155" t="n"/>
      <c r="Z1228" s="155" t="n"/>
      <c r="AA1228" s="155" t="n"/>
      <c r="AB1228" s="155" t="n"/>
      <c r="AC1228" s="155" t="n"/>
      <c r="AD1228" s="155" t="n"/>
      <c r="AE1228" s="155" t="n"/>
      <c r="AF1228" s="155" t="n"/>
      <c r="AG1228" s="154">
        <f>IF(OR(C1228="",G1228="",G1228=0),"",IFERROR(INDEX(Lists!$K$2:$K$12,MATCH(C1228,Lists!$I$2:$I$12,0)),"AUD"))</f>
        <v/>
      </c>
      <c r="AH1228" s="154">
        <f>IF(OR(G1228="",G1228=0),"",IF(G1228&lt;1,TEXT(G1228*100,"0")&amp;IFERROR(INDEX(Lists!$U$2:$U$12,MATCH(C1228,Lists!$I$2:$I$12,0)),"c"),IFERROR(INDEX(Lists!$L$2:$L$12,MATCH(C1228,Lists!$I$2:$I$12,0)),"$")&amp;IF(G1228=INT(G1228),TEXT(G1228,"0"),TEXT(G1228,"0.00")))&amp;" "&amp;AG1228)</f>
        <v/>
      </c>
      <c r="AI1228" s="154">
        <f>IF(X1228="","",X1228*IFERROR(INDEX(Lists!$M$2:$M$12,MATCH(C1228,Lists!$I$2:$I$12,0)),1)/Lists!$Q$2)</f>
        <v/>
      </c>
      <c r="AJ1228" s="154">
        <f>IF(Y1228="","",Y1228*IFERROR(INDEX(Lists!$M$2:$M$12,MATCH(C1228,Lists!$I$2:$I$12,0)),1)/Lists!$Q$2)</f>
        <v/>
      </c>
      <c r="AK1228" s="106" t="n"/>
      <c r="AL1228" s="106" t="n"/>
      <c r="AM1228" s="106" t="n"/>
      <c r="AN1228" s="106" t="n"/>
      <c r="AO1228" s="106" t="n"/>
    </row>
    <row r="1229" ht="18" customHeight="1" s="74">
      <c r="A1229" s="154">
        <f>IF(OR(F1229="",C1229="",D1229=""),"",IFERROR(INDEX(Lists!$J$2:$J$12,MATCH(C1229,Lists!$I$2:$I$12,0)),"XX")&amp;"-"&amp;D1229&amp;"-"&amp;TEXT(SUMPRODUCT(($C$2:C1229=C1229)*($D$2:D1229=D1229)),"0000"))</f>
        <v/>
      </c>
      <c r="B1229" s="155" t="n"/>
      <c r="C1229" s="155" t="n"/>
      <c r="D1229" s="155" t="n"/>
      <c r="E1229" s="155" t="n"/>
      <c r="F1229" s="155" t="n"/>
      <c r="G1229" s="155" t="n"/>
      <c r="H1229" s="155" t="n"/>
      <c r="I1229" s="155" t="n"/>
      <c r="J1229" s="155" t="n"/>
      <c r="K1229" s="155" t="n"/>
      <c r="L1229" s="155" t="n"/>
      <c r="M1229" s="155" t="n"/>
      <c r="N1229" s="155" t="n"/>
      <c r="O1229" s="155" t="n"/>
      <c r="P1229" s="155" t="n"/>
      <c r="Q1229" s="151" t="n"/>
      <c r="R1229" s="155" t="n"/>
      <c r="S1229" s="155" t="n"/>
      <c r="T1229" s="155" t="n"/>
      <c r="U1229" s="155" t="n"/>
      <c r="V1229" s="155" t="n"/>
      <c r="W1229" s="155" t="n"/>
      <c r="X1229" s="155" t="n"/>
      <c r="Y1229" s="155" t="n"/>
      <c r="Z1229" s="155" t="n"/>
      <c r="AA1229" s="155" t="n"/>
      <c r="AB1229" s="155" t="n"/>
      <c r="AC1229" s="155" t="n"/>
      <c r="AD1229" s="155" t="n"/>
      <c r="AE1229" s="155" t="n"/>
      <c r="AF1229" s="155" t="n"/>
      <c r="AG1229" s="154">
        <f>IF(OR(C1229="",G1229="",G1229=0),"",IFERROR(INDEX(Lists!$K$2:$K$12,MATCH(C1229,Lists!$I$2:$I$12,0)),"AUD"))</f>
        <v/>
      </c>
      <c r="AH1229" s="154">
        <f>IF(OR(G1229="",G1229=0),"",IF(G1229&lt;1,TEXT(G1229*100,"0")&amp;IFERROR(INDEX(Lists!$U$2:$U$12,MATCH(C1229,Lists!$I$2:$I$12,0)),"c"),IFERROR(INDEX(Lists!$L$2:$L$12,MATCH(C1229,Lists!$I$2:$I$12,0)),"$")&amp;IF(G1229=INT(G1229),TEXT(G1229,"0"),TEXT(G1229,"0.00")))&amp;" "&amp;AG1229)</f>
        <v/>
      </c>
      <c r="AI1229" s="154">
        <f>IF(X1229="","",X1229*IFERROR(INDEX(Lists!$M$2:$M$12,MATCH(C1229,Lists!$I$2:$I$12,0)),1)/Lists!$Q$2)</f>
        <v/>
      </c>
      <c r="AJ1229" s="154">
        <f>IF(Y1229="","",Y1229*IFERROR(INDEX(Lists!$M$2:$M$12,MATCH(C1229,Lists!$I$2:$I$12,0)),1)/Lists!$Q$2)</f>
        <v/>
      </c>
      <c r="AK1229" s="106" t="n"/>
      <c r="AL1229" s="106" t="n"/>
      <c r="AM1229" s="106" t="n"/>
      <c r="AN1229" s="106" t="n"/>
      <c r="AO1229" s="106" t="n"/>
    </row>
    <row r="1230" ht="18" customHeight="1" s="74">
      <c r="A1230" s="154">
        <f>IF(OR(F1230="",C1230="",D1230=""),"",IFERROR(INDEX(Lists!$J$2:$J$12,MATCH(C1230,Lists!$I$2:$I$12,0)),"XX")&amp;"-"&amp;D1230&amp;"-"&amp;TEXT(SUMPRODUCT(($C$2:C1230=C1230)*($D$2:D1230=D1230)),"0000"))</f>
        <v/>
      </c>
      <c r="B1230" s="155" t="n"/>
      <c r="C1230" s="155" t="n"/>
      <c r="D1230" s="155" t="n"/>
      <c r="E1230" s="155" t="n"/>
      <c r="F1230" s="155" t="n"/>
      <c r="G1230" s="155" t="n"/>
      <c r="H1230" s="155" t="n"/>
      <c r="I1230" s="155" t="n"/>
      <c r="J1230" s="155" t="n"/>
      <c r="K1230" s="155" t="n"/>
      <c r="L1230" s="155" t="n"/>
      <c r="M1230" s="155" t="n"/>
      <c r="N1230" s="155" t="n"/>
      <c r="O1230" s="155" t="n"/>
      <c r="P1230" s="155" t="n"/>
      <c r="Q1230" s="151" t="n"/>
      <c r="R1230" s="155" t="n"/>
      <c r="S1230" s="155" t="n"/>
      <c r="T1230" s="155" t="n"/>
      <c r="U1230" s="155" t="n"/>
      <c r="V1230" s="155" t="n"/>
      <c r="W1230" s="155" t="n"/>
      <c r="X1230" s="155" t="n"/>
      <c r="Y1230" s="155" t="n"/>
      <c r="Z1230" s="155" t="n"/>
      <c r="AA1230" s="155" t="n"/>
      <c r="AB1230" s="155" t="n"/>
      <c r="AC1230" s="155" t="n"/>
      <c r="AD1230" s="155" t="n"/>
      <c r="AE1230" s="155" t="n"/>
      <c r="AF1230" s="155" t="n"/>
      <c r="AG1230" s="154">
        <f>IF(OR(C1230="",G1230="",G1230=0),"",IFERROR(INDEX(Lists!$K$2:$K$12,MATCH(C1230,Lists!$I$2:$I$12,0)),"AUD"))</f>
        <v/>
      </c>
      <c r="AH1230" s="154">
        <f>IF(OR(G1230="",G1230=0),"",IF(G1230&lt;1,TEXT(G1230*100,"0")&amp;IFERROR(INDEX(Lists!$U$2:$U$12,MATCH(C1230,Lists!$I$2:$I$12,0)),"c"),IFERROR(INDEX(Lists!$L$2:$L$12,MATCH(C1230,Lists!$I$2:$I$12,0)),"$")&amp;IF(G1230=INT(G1230),TEXT(G1230,"0"),TEXT(G1230,"0.00")))&amp;" "&amp;AG1230)</f>
        <v/>
      </c>
      <c r="AI1230" s="154">
        <f>IF(X1230="","",X1230*IFERROR(INDEX(Lists!$M$2:$M$12,MATCH(C1230,Lists!$I$2:$I$12,0)),1)/Lists!$Q$2)</f>
        <v/>
      </c>
      <c r="AJ1230" s="154">
        <f>IF(Y1230="","",Y1230*IFERROR(INDEX(Lists!$M$2:$M$12,MATCH(C1230,Lists!$I$2:$I$12,0)),1)/Lists!$Q$2)</f>
        <v/>
      </c>
      <c r="AK1230" s="106" t="n"/>
      <c r="AL1230" s="106" t="n"/>
      <c r="AM1230" s="106" t="n"/>
      <c r="AN1230" s="106" t="n"/>
      <c r="AO1230" s="106" t="n"/>
    </row>
    <row r="1231" ht="18" customHeight="1" s="74">
      <c r="A1231" s="154">
        <f>IF(OR(F1231="",C1231="",D1231=""),"",IFERROR(INDEX(Lists!$J$2:$J$12,MATCH(C1231,Lists!$I$2:$I$12,0)),"XX")&amp;"-"&amp;D1231&amp;"-"&amp;TEXT(SUMPRODUCT(($C$2:C1231=C1231)*($D$2:D1231=D1231)),"0000"))</f>
        <v/>
      </c>
      <c r="B1231" s="155" t="n"/>
      <c r="C1231" s="155" t="n"/>
      <c r="D1231" s="155" t="n"/>
      <c r="E1231" s="155" t="n"/>
      <c r="F1231" s="155" t="n"/>
      <c r="G1231" s="155" t="n"/>
      <c r="H1231" s="155" t="n"/>
      <c r="I1231" s="155" t="n"/>
      <c r="J1231" s="155" t="n"/>
      <c r="K1231" s="155" t="n"/>
      <c r="L1231" s="155" t="n"/>
      <c r="M1231" s="155" t="n"/>
      <c r="N1231" s="155" t="n"/>
      <c r="O1231" s="155" t="n"/>
      <c r="P1231" s="155" t="n"/>
      <c r="Q1231" s="151" t="n"/>
      <c r="R1231" s="155" t="n"/>
      <c r="S1231" s="155" t="n"/>
      <c r="T1231" s="155" t="n"/>
      <c r="U1231" s="155" t="n"/>
      <c r="V1231" s="155" t="n"/>
      <c r="W1231" s="155" t="n"/>
      <c r="X1231" s="155" t="n"/>
      <c r="Y1231" s="155" t="n"/>
      <c r="Z1231" s="155" t="n"/>
      <c r="AA1231" s="155" t="n"/>
      <c r="AB1231" s="155" t="n"/>
      <c r="AC1231" s="155" t="n"/>
      <c r="AD1231" s="155" t="n"/>
      <c r="AE1231" s="155" t="n"/>
      <c r="AF1231" s="155" t="n"/>
      <c r="AG1231" s="154">
        <f>IF(OR(C1231="",G1231="",G1231=0),"",IFERROR(INDEX(Lists!$K$2:$K$12,MATCH(C1231,Lists!$I$2:$I$12,0)),"AUD"))</f>
        <v/>
      </c>
      <c r="AH1231" s="154">
        <f>IF(OR(G1231="",G1231=0),"",IF(G1231&lt;1,TEXT(G1231*100,"0")&amp;IFERROR(INDEX(Lists!$U$2:$U$12,MATCH(C1231,Lists!$I$2:$I$12,0)),"c"),IFERROR(INDEX(Lists!$L$2:$L$12,MATCH(C1231,Lists!$I$2:$I$12,0)),"$")&amp;IF(G1231=INT(G1231),TEXT(G1231,"0"),TEXT(G1231,"0.00")))&amp;" "&amp;AG1231)</f>
        <v/>
      </c>
      <c r="AI1231" s="154">
        <f>IF(X1231="","",X1231*IFERROR(INDEX(Lists!$M$2:$M$12,MATCH(C1231,Lists!$I$2:$I$12,0)),1)/Lists!$Q$2)</f>
        <v/>
      </c>
      <c r="AJ1231" s="154">
        <f>IF(Y1231="","",Y1231*IFERROR(INDEX(Lists!$M$2:$M$12,MATCH(C1231,Lists!$I$2:$I$12,0)),1)/Lists!$Q$2)</f>
        <v/>
      </c>
      <c r="AK1231" s="106" t="n"/>
      <c r="AL1231" s="106" t="n"/>
      <c r="AM1231" s="106" t="n"/>
      <c r="AN1231" s="106" t="n"/>
      <c r="AO1231" s="106" t="n"/>
    </row>
    <row r="1232" ht="18" customHeight="1" s="74">
      <c r="A1232" s="154">
        <f>IF(OR(F1232="",C1232="",D1232=""),"",IFERROR(INDEX(Lists!$J$2:$J$12,MATCH(C1232,Lists!$I$2:$I$12,0)),"XX")&amp;"-"&amp;D1232&amp;"-"&amp;TEXT(SUMPRODUCT(($C$2:C1232=C1232)*($D$2:D1232=D1232)),"0000"))</f>
        <v/>
      </c>
      <c r="B1232" s="155" t="n"/>
      <c r="C1232" s="155" t="n"/>
      <c r="D1232" s="155" t="n"/>
      <c r="E1232" s="155" t="n"/>
      <c r="F1232" s="155" t="n"/>
      <c r="G1232" s="155" t="n"/>
      <c r="H1232" s="155" t="n"/>
      <c r="I1232" s="155" t="n"/>
      <c r="J1232" s="155" t="n"/>
      <c r="K1232" s="155" t="n"/>
      <c r="L1232" s="155" t="n"/>
      <c r="M1232" s="155" t="n"/>
      <c r="N1232" s="155" t="n"/>
      <c r="O1232" s="155" t="n"/>
      <c r="P1232" s="155" t="n"/>
      <c r="Q1232" s="151" t="n"/>
      <c r="R1232" s="155" t="n"/>
      <c r="S1232" s="155" t="n"/>
      <c r="T1232" s="155" t="n"/>
      <c r="U1232" s="155" t="n"/>
      <c r="V1232" s="155" t="n"/>
      <c r="W1232" s="155" t="n"/>
      <c r="X1232" s="155" t="n"/>
      <c r="Y1232" s="155" t="n"/>
      <c r="Z1232" s="155" t="n"/>
      <c r="AA1232" s="155" t="n"/>
      <c r="AB1232" s="155" t="n"/>
      <c r="AC1232" s="155" t="n"/>
      <c r="AD1232" s="155" t="n"/>
      <c r="AE1232" s="155" t="n"/>
      <c r="AF1232" s="155" t="n"/>
      <c r="AG1232" s="154">
        <f>IF(OR(C1232="",G1232="",G1232=0),"",IFERROR(INDEX(Lists!$K$2:$K$12,MATCH(C1232,Lists!$I$2:$I$12,0)),"AUD"))</f>
        <v/>
      </c>
      <c r="AH1232" s="154">
        <f>IF(OR(G1232="",G1232=0),"",IF(G1232&lt;1,TEXT(G1232*100,"0")&amp;IFERROR(INDEX(Lists!$U$2:$U$12,MATCH(C1232,Lists!$I$2:$I$12,0)),"c"),IFERROR(INDEX(Lists!$L$2:$L$12,MATCH(C1232,Lists!$I$2:$I$12,0)),"$")&amp;IF(G1232=INT(G1232),TEXT(G1232,"0"),TEXT(G1232,"0.00")))&amp;" "&amp;AG1232)</f>
        <v/>
      </c>
      <c r="AI1232" s="154">
        <f>IF(X1232="","",X1232*IFERROR(INDEX(Lists!$M$2:$M$12,MATCH(C1232,Lists!$I$2:$I$12,0)),1)/Lists!$Q$2)</f>
        <v/>
      </c>
      <c r="AJ1232" s="154">
        <f>IF(Y1232="","",Y1232*IFERROR(INDEX(Lists!$M$2:$M$12,MATCH(C1232,Lists!$I$2:$I$12,0)),1)/Lists!$Q$2)</f>
        <v/>
      </c>
      <c r="AK1232" s="106" t="n"/>
      <c r="AL1232" s="106" t="n"/>
      <c r="AM1232" s="106" t="n"/>
      <c r="AN1232" s="106" t="n"/>
      <c r="AO1232" s="106" t="n"/>
    </row>
    <row r="1233" ht="18" customHeight="1" s="74">
      <c r="A1233" s="154">
        <f>IF(OR(F1233="",C1233="",D1233=""),"",IFERROR(INDEX(Lists!$J$2:$J$12,MATCH(C1233,Lists!$I$2:$I$12,0)),"XX")&amp;"-"&amp;D1233&amp;"-"&amp;TEXT(SUMPRODUCT(($C$2:C1233=C1233)*($D$2:D1233=D1233)),"0000"))</f>
        <v/>
      </c>
      <c r="B1233" s="155" t="n"/>
      <c r="C1233" s="155" t="n"/>
      <c r="D1233" s="155" t="n"/>
      <c r="E1233" s="155" t="n"/>
      <c r="F1233" s="155" t="n"/>
      <c r="G1233" s="155" t="n"/>
      <c r="H1233" s="155" t="n"/>
      <c r="I1233" s="155" t="n"/>
      <c r="J1233" s="155" t="n"/>
      <c r="K1233" s="155" t="n"/>
      <c r="L1233" s="155" t="n"/>
      <c r="M1233" s="155" t="n"/>
      <c r="N1233" s="155" t="n"/>
      <c r="O1233" s="155" t="n"/>
      <c r="P1233" s="155" t="n"/>
      <c r="Q1233" s="151" t="n"/>
      <c r="R1233" s="155" t="n"/>
      <c r="S1233" s="155" t="n"/>
      <c r="T1233" s="155" t="n"/>
      <c r="U1233" s="155" t="n"/>
      <c r="V1233" s="155" t="n"/>
      <c r="W1233" s="155" t="n"/>
      <c r="X1233" s="155" t="n"/>
      <c r="Y1233" s="155" t="n"/>
      <c r="Z1233" s="155" t="n"/>
      <c r="AA1233" s="155" t="n"/>
      <c r="AB1233" s="155" t="n"/>
      <c r="AC1233" s="155" t="n"/>
      <c r="AD1233" s="155" t="n"/>
      <c r="AE1233" s="155" t="n"/>
      <c r="AF1233" s="155" t="n"/>
      <c r="AG1233" s="154">
        <f>IF(OR(C1233="",G1233="",G1233=0),"",IFERROR(INDEX(Lists!$K$2:$K$12,MATCH(C1233,Lists!$I$2:$I$12,0)),"AUD"))</f>
        <v/>
      </c>
      <c r="AH1233" s="154">
        <f>IF(OR(G1233="",G1233=0),"",IF(G1233&lt;1,TEXT(G1233*100,"0")&amp;IFERROR(INDEX(Lists!$U$2:$U$12,MATCH(C1233,Lists!$I$2:$I$12,0)),"c"),IFERROR(INDEX(Lists!$L$2:$L$12,MATCH(C1233,Lists!$I$2:$I$12,0)),"$")&amp;IF(G1233=INT(G1233),TEXT(G1233,"0"),TEXT(G1233,"0.00")))&amp;" "&amp;AG1233)</f>
        <v/>
      </c>
      <c r="AI1233" s="154">
        <f>IF(X1233="","",X1233*IFERROR(INDEX(Lists!$M$2:$M$12,MATCH(C1233,Lists!$I$2:$I$12,0)),1)/Lists!$Q$2)</f>
        <v/>
      </c>
      <c r="AJ1233" s="154">
        <f>IF(Y1233="","",Y1233*IFERROR(INDEX(Lists!$M$2:$M$12,MATCH(C1233,Lists!$I$2:$I$12,0)),1)/Lists!$Q$2)</f>
        <v/>
      </c>
      <c r="AK1233" s="106" t="n"/>
      <c r="AL1233" s="106" t="n"/>
      <c r="AM1233" s="106" t="n"/>
      <c r="AN1233" s="106" t="n"/>
      <c r="AO1233" s="106" t="n"/>
    </row>
    <row r="1234" ht="18" customHeight="1" s="74">
      <c r="A1234" s="154">
        <f>IF(OR(F1234="",C1234="",D1234=""),"",IFERROR(INDEX(Lists!$J$2:$J$12,MATCH(C1234,Lists!$I$2:$I$12,0)),"XX")&amp;"-"&amp;D1234&amp;"-"&amp;TEXT(SUMPRODUCT(($C$2:C1234=C1234)*($D$2:D1234=D1234)),"0000"))</f>
        <v/>
      </c>
      <c r="B1234" s="155" t="n"/>
      <c r="C1234" s="155" t="n"/>
      <c r="D1234" s="155" t="n"/>
      <c r="E1234" s="155" t="n"/>
      <c r="F1234" s="155" t="n"/>
      <c r="G1234" s="155" t="n"/>
      <c r="H1234" s="155" t="n"/>
      <c r="I1234" s="155" t="n"/>
      <c r="J1234" s="155" t="n"/>
      <c r="K1234" s="155" t="n"/>
      <c r="L1234" s="155" t="n"/>
      <c r="M1234" s="155" t="n"/>
      <c r="N1234" s="155" t="n"/>
      <c r="O1234" s="155" t="n"/>
      <c r="P1234" s="155" t="n"/>
      <c r="Q1234" s="151" t="n"/>
      <c r="R1234" s="155" t="n"/>
      <c r="S1234" s="155" t="n"/>
      <c r="T1234" s="155" t="n"/>
      <c r="U1234" s="155" t="n"/>
      <c r="V1234" s="155" t="n"/>
      <c r="W1234" s="155" t="n"/>
      <c r="X1234" s="155" t="n"/>
      <c r="Y1234" s="155" t="n"/>
      <c r="Z1234" s="155" t="n"/>
      <c r="AA1234" s="155" t="n"/>
      <c r="AB1234" s="155" t="n"/>
      <c r="AC1234" s="155" t="n"/>
      <c r="AD1234" s="155" t="n"/>
      <c r="AE1234" s="155" t="n"/>
      <c r="AF1234" s="155" t="n"/>
      <c r="AG1234" s="154">
        <f>IF(OR(C1234="",G1234="",G1234=0),"",IFERROR(INDEX(Lists!$K$2:$K$12,MATCH(C1234,Lists!$I$2:$I$12,0)),"AUD"))</f>
        <v/>
      </c>
      <c r="AH1234" s="154">
        <f>IF(OR(G1234="",G1234=0),"",IF(G1234&lt;1,TEXT(G1234*100,"0")&amp;IFERROR(INDEX(Lists!$U$2:$U$12,MATCH(C1234,Lists!$I$2:$I$12,0)),"c"),IFERROR(INDEX(Lists!$L$2:$L$12,MATCH(C1234,Lists!$I$2:$I$12,0)),"$")&amp;IF(G1234=INT(G1234),TEXT(G1234,"0"),TEXT(G1234,"0.00")))&amp;" "&amp;AG1234)</f>
        <v/>
      </c>
      <c r="AI1234" s="154">
        <f>IF(X1234="","",X1234*IFERROR(INDEX(Lists!$M$2:$M$12,MATCH(C1234,Lists!$I$2:$I$12,0)),1)/Lists!$Q$2)</f>
        <v/>
      </c>
      <c r="AJ1234" s="154">
        <f>IF(Y1234="","",Y1234*IFERROR(INDEX(Lists!$M$2:$M$12,MATCH(C1234,Lists!$I$2:$I$12,0)),1)/Lists!$Q$2)</f>
        <v/>
      </c>
      <c r="AK1234" s="106" t="n"/>
      <c r="AL1234" s="106" t="n"/>
      <c r="AM1234" s="106" t="n"/>
      <c r="AN1234" s="106" t="n"/>
      <c r="AO1234" s="106" t="n"/>
    </row>
    <row r="1235" ht="18" customHeight="1" s="74">
      <c r="A1235" s="154">
        <f>IF(OR(F1235="",C1235="",D1235=""),"",IFERROR(INDEX(Lists!$J$2:$J$12,MATCH(C1235,Lists!$I$2:$I$12,0)),"XX")&amp;"-"&amp;D1235&amp;"-"&amp;TEXT(SUMPRODUCT(($C$2:C1235=C1235)*($D$2:D1235=D1235)),"0000"))</f>
        <v/>
      </c>
      <c r="B1235" s="155" t="n"/>
      <c r="C1235" s="155" t="n"/>
      <c r="D1235" s="155" t="n"/>
      <c r="E1235" s="155" t="n"/>
      <c r="F1235" s="155" t="n"/>
      <c r="G1235" s="155" t="n"/>
      <c r="H1235" s="155" t="n"/>
      <c r="I1235" s="155" t="n"/>
      <c r="J1235" s="155" t="n"/>
      <c r="K1235" s="155" t="n"/>
      <c r="L1235" s="155" t="n"/>
      <c r="M1235" s="155" t="n"/>
      <c r="N1235" s="155" t="n"/>
      <c r="O1235" s="155" t="n"/>
      <c r="P1235" s="155" t="n"/>
      <c r="Q1235" s="151" t="n"/>
      <c r="R1235" s="155" t="n"/>
      <c r="S1235" s="155" t="n"/>
      <c r="T1235" s="155" t="n"/>
      <c r="U1235" s="155" t="n"/>
      <c r="V1235" s="155" t="n"/>
      <c r="W1235" s="155" t="n"/>
      <c r="X1235" s="155" t="n"/>
      <c r="Y1235" s="155" t="n"/>
      <c r="Z1235" s="155" t="n"/>
      <c r="AA1235" s="155" t="n"/>
      <c r="AB1235" s="155" t="n"/>
      <c r="AC1235" s="155" t="n"/>
      <c r="AD1235" s="155" t="n"/>
      <c r="AE1235" s="155" t="n"/>
      <c r="AF1235" s="155" t="n"/>
      <c r="AG1235" s="154">
        <f>IF(OR(C1235="",G1235="",G1235=0),"",IFERROR(INDEX(Lists!$K$2:$K$12,MATCH(C1235,Lists!$I$2:$I$12,0)),"AUD"))</f>
        <v/>
      </c>
      <c r="AH1235" s="154">
        <f>IF(OR(G1235="",G1235=0),"",IF(G1235&lt;1,TEXT(G1235*100,"0")&amp;IFERROR(INDEX(Lists!$U$2:$U$12,MATCH(C1235,Lists!$I$2:$I$12,0)),"c"),IFERROR(INDEX(Lists!$L$2:$L$12,MATCH(C1235,Lists!$I$2:$I$12,0)),"$")&amp;IF(G1235=INT(G1235),TEXT(G1235,"0"),TEXT(G1235,"0.00")))&amp;" "&amp;AG1235)</f>
        <v/>
      </c>
      <c r="AI1235" s="154">
        <f>IF(X1235="","",X1235*IFERROR(INDEX(Lists!$M$2:$M$12,MATCH(C1235,Lists!$I$2:$I$12,0)),1)/Lists!$Q$2)</f>
        <v/>
      </c>
      <c r="AJ1235" s="154">
        <f>IF(Y1235="","",Y1235*IFERROR(INDEX(Lists!$M$2:$M$12,MATCH(C1235,Lists!$I$2:$I$12,0)),1)/Lists!$Q$2)</f>
        <v/>
      </c>
      <c r="AK1235" s="106" t="n"/>
      <c r="AL1235" s="106" t="n"/>
      <c r="AM1235" s="106" t="n"/>
      <c r="AN1235" s="106" t="n"/>
      <c r="AO1235" s="106" t="n"/>
    </row>
    <row r="1236" ht="18" customHeight="1" s="74">
      <c r="A1236" s="154">
        <f>IF(OR(F1236="",C1236="",D1236=""),"",IFERROR(INDEX(Lists!$J$2:$J$12,MATCH(C1236,Lists!$I$2:$I$12,0)),"XX")&amp;"-"&amp;D1236&amp;"-"&amp;TEXT(SUMPRODUCT(($C$2:C1236=C1236)*($D$2:D1236=D1236)),"0000"))</f>
        <v/>
      </c>
      <c r="B1236" s="155" t="n"/>
      <c r="C1236" s="155" t="n"/>
      <c r="D1236" s="155" t="n"/>
      <c r="E1236" s="155" t="n"/>
      <c r="F1236" s="155" t="n"/>
      <c r="G1236" s="155" t="n"/>
      <c r="H1236" s="155" t="n"/>
      <c r="I1236" s="155" t="n"/>
      <c r="J1236" s="155" t="n"/>
      <c r="K1236" s="155" t="n"/>
      <c r="L1236" s="155" t="n"/>
      <c r="M1236" s="155" t="n"/>
      <c r="N1236" s="155" t="n"/>
      <c r="O1236" s="155" t="n"/>
      <c r="P1236" s="155" t="n"/>
      <c r="Q1236" s="151" t="n"/>
      <c r="R1236" s="155" t="n"/>
      <c r="S1236" s="155" t="n"/>
      <c r="T1236" s="155" t="n"/>
      <c r="U1236" s="155" t="n"/>
      <c r="V1236" s="155" t="n"/>
      <c r="W1236" s="155" t="n"/>
      <c r="X1236" s="155" t="n"/>
      <c r="Y1236" s="155" t="n"/>
      <c r="Z1236" s="155" t="n"/>
      <c r="AA1236" s="155" t="n"/>
      <c r="AB1236" s="155" t="n"/>
      <c r="AC1236" s="155" t="n"/>
      <c r="AD1236" s="155" t="n"/>
      <c r="AE1236" s="155" t="n"/>
      <c r="AF1236" s="155" t="n"/>
      <c r="AG1236" s="154">
        <f>IF(OR(C1236="",G1236="",G1236=0),"",IFERROR(INDEX(Lists!$K$2:$K$12,MATCH(C1236,Lists!$I$2:$I$12,0)),"AUD"))</f>
        <v/>
      </c>
      <c r="AH1236" s="154">
        <f>IF(OR(G1236="",G1236=0),"",IF(G1236&lt;1,TEXT(G1236*100,"0")&amp;IFERROR(INDEX(Lists!$U$2:$U$12,MATCH(C1236,Lists!$I$2:$I$12,0)),"c"),IFERROR(INDEX(Lists!$L$2:$L$12,MATCH(C1236,Lists!$I$2:$I$12,0)),"$")&amp;IF(G1236=INT(G1236),TEXT(G1236,"0"),TEXT(G1236,"0.00")))&amp;" "&amp;AG1236)</f>
        <v/>
      </c>
      <c r="AI1236" s="154">
        <f>IF(X1236="","",X1236*IFERROR(INDEX(Lists!$M$2:$M$12,MATCH(C1236,Lists!$I$2:$I$12,0)),1)/Lists!$Q$2)</f>
        <v/>
      </c>
      <c r="AJ1236" s="154">
        <f>IF(Y1236="","",Y1236*IFERROR(INDEX(Lists!$M$2:$M$12,MATCH(C1236,Lists!$I$2:$I$12,0)),1)/Lists!$Q$2)</f>
        <v/>
      </c>
      <c r="AK1236" s="106" t="n"/>
      <c r="AL1236" s="106" t="n"/>
      <c r="AM1236" s="106" t="n"/>
      <c r="AN1236" s="106" t="n"/>
      <c r="AO1236" s="106" t="n"/>
    </row>
    <row r="1237" ht="18" customHeight="1" s="74">
      <c r="A1237" s="154">
        <f>IF(OR(F1237="",C1237="",D1237=""),"",IFERROR(INDEX(Lists!$J$2:$J$12,MATCH(C1237,Lists!$I$2:$I$12,0)),"XX")&amp;"-"&amp;D1237&amp;"-"&amp;TEXT(SUMPRODUCT(($C$2:C1237=C1237)*($D$2:D1237=D1237)),"0000"))</f>
        <v/>
      </c>
      <c r="B1237" s="155" t="n"/>
      <c r="C1237" s="155" t="n"/>
      <c r="D1237" s="155" t="n"/>
      <c r="E1237" s="155" t="n"/>
      <c r="F1237" s="155" t="n"/>
      <c r="G1237" s="155" t="n"/>
      <c r="H1237" s="155" t="n"/>
      <c r="I1237" s="155" t="n"/>
      <c r="J1237" s="155" t="n"/>
      <c r="K1237" s="155" t="n"/>
      <c r="L1237" s="155" t="n"/>
      <c r="M1237" s="155" t="n"/>
      <c r="N1237" s="155" t="n"/>
      <c r="O1237" s="155" t="n"/>
      <c r="P1237" s="155" t="n"/>
      <c r="Q1237" s="151" t="n"/>
      <c r="R1237" s="155" t="n"/>
      <c r="S1237" s="155" t="n"/>
      <c r="T1237" s="155" t="n"/>
      <c r="U1237" s="155" t="n"/>
      <c r="V1237" s="155" t="n"/>
      <c r="W1237" s="155" t="n"/>
      <c r="X1237" s="155" t="n"/>
      <c r="Y1237" s="155" t="n"/>
      <c r="Z1237" s="155" t="n"/>
      <c r="AA1237" s="155" t="n"/>
      <c r="AB1237" s="155" t="n"/>
      <c r="AC1237" s="155" t="n"/>
      <c r="AD1237" s="155" t="n"/>
      <c r="AE1237" s="155" t="n"/>
      <c r="AF1237" s="155" t="n"/>
      <c r="AG1237" s="154">
        <f>IF(OR(C1237="",G1237="",G1237=0),"",IFERROR(INDEX(Lists!$K$2:$K$12,MATCH(C1237,Lists!$I$2:$I$12,0)),"AUD"))</f>
        <v/>
      </c>
      <c r="AH1237" s="154">
        <f>IF(OR(G1237="",G1237=0),"",IF(G1237&lt;1,TEXT(G1237*100,"0")&amp;IFERROR(INDEX(Lists!$U$2:$U$12,MATCH(C1237,Lists!$I$2:$I$12,0)),"c"),IFERROR(INDEX(Lists!$L$2:$L$12,MATCH(C1237,Lists!$I$2:$I$12,0)),"$")&amp;IF(G1237=INT(G1237),TEXT(G1237,"0"),TEXT(G1237,"0.00")))&amp;" "&amp;AG1237)</f>
        <v/>
      </c>
      <c r="AI1237" s="154">
        <f>IF(X1237="","",X1237*IFERROR(INDEX(Lists!$M$2:$M$12,MATCH(C1237,Lists!$I$2:$I$12,0)),1)/Lists!$Q$2)</f>
        <v/>
      </c>
      <c r="AJ1237" s="154">
        <f>IF(Y1237="","",Y1237*IFERROR(INDEX(Lists!$M$2:$M$12,MATCH(C1237,Lists!$I$2:$I$12,0)),1)/Lists!$Q$2)</f>
        <v/>
      </c>
      <c r="AK1237" s="106" t="n"/>
      <c r="AL1237" s="106" t="n"/>
      <c r="AM1237" s="106" t="n"/>
      <c r="AN1237" s="106" t="n"/>
      <c r="AO1237" s="106" t="n"/>
    </row>
    <row r="1238" ht="18" customHeight="1" s="74">
      <c r="A1238" s="154">
        <f>IF(OR(F1238="",C1238="",D1238=""),"",IFERROR(INDEX(Lists!$J$2:$J$12,MATCH(C1238,Lists!$I$2:$I$12,0)),"XX")&amp;"-"&amp;D1238&amp;"-"&amp;TEXT(SUMPRODUCT(($C$2:C1238=C1238)*($D$2:D1238=D1238)),"0000"))</f>
        <v/>
      </c>
      <c r="B1238" s="155" t="n"/>
      <c r="C1238" s="155" t="n"/>
      <c r="D1238" s="155" t="n"/>
      <c r="E1238" s="155" t="n"/>
      <c r="F1238" s="155" t="n"/>
      <c r="G1238" s="155" t="n"/>
      <c r="H1238" s="155" t="n"/>
      <c r="I1238" s="155" t="n"/>
      <c r="J1238" s="155" t="n"/>
      <c r="K1238" s="155" t="n"/>
      <c r="L1238" s="155" t="n"/>
      <c r="M1238" s="155" t="n"/>
      <c r="N1238" s="155" t="n"/>
      <c r="O1238" s="155" t="n"/>
      <c r="P1238" s="155" t="n"/>
      <c r="Q1238" s="151" t="n"/>
      <c r="R1238" s="155" t="n"/>
      <c r="S1238" s="155" t="n"/>
      <c r="T1238" s="155" t="n"/>
      <c r="U1238" s="155" t="n"/>
      <c r="V1238" s="155" t="n"/>
      <c r="W1238" s="155" t="n"/>
      <c r="X1238" s="155" t="n"/>
      <c r="Y1238" s="155" t="n"/>
      <c r="Z1238" s="155" t="n"/>
      <c r="AA1238" s="155" t="n"/>
      <c r="AB1238" s="155" t="n"/>
      <c r="AC1238" s="155" t="n"/>
      <c r="AD1238" s="155" t="n"/>
      <c r="AE1238" s="155" t="n"/>
      <c r="AF1238" s="155" t="n"/>
      <c r="AG1238" s="154">
        <f>IF(OR(C1238="",G1238="",G1238=0),"",IFERROR(INDEX(Lists!$K$2:$K$12,MATCH(C1238,Lists!$I$2:$I$12,0)),"AUD"))</f>
        <v/>
      </c>
      <c r="AH1238" s="154">
        <f>IF(OR(G1238="",G1238=0),"",IF(G1238&lt;1,TEXT(G1238*100,"0")&amp;IFERROR(INDEX(Lists!$U$2:$U$12,MATCH(C1238,Lists!$I$2:$I$12,0)),"c"),IFERROR(INDEX(Lists!$L$2:$L$12,MATCH(C1238,Lists!$I$2:$I$12,0)),"$")&amp;IF(G1238=INT(G1238),TEXT(G1238,"0"),TEXT(G1238,"0.00")))&amp;" "&amp;AG1238)</f>
        <v/>
      </c>
      <c r="AI1238" s="154">
        <f>IF(X1238="","",X1238*IFERROR(INDEX(Lists!$M$2:$M$12,MATCH(C1238,Lists!$I$2:$I$12,0)),1)/Lists!$Q$2)</f>
        <v/>
      </c>
      <c r="AJ1238" s="154">
        <f>IF(Y1238="","",Y1238*IFERROR(INDEX(Lists!$M$2:$M$12,MATCH(C1238,Lists!$I$2:$I$12,0)),1)/Lists!$Q$2)</f>
        <v/>
      </c>
      <c r="AK1238" s="106" t="n"/>
      <c r="AL1238" s="106" t="n"/>
      <c r="AM1238" s="106" t="n"/>
      <c r="AN1238" s="106" t="n"/>
      <c r="AO1238" s="106" t="n"/>
    </row>
    <row r="1239" ht="18" customHeight="1" s="74">
      <c r="A1239" s="154">
        <f>IF(OR(F1239="",C1239="",D1239=""),"",IFERROR(INDEX(Lists!$J$2:$J$12,MATCH(C1239,Lists!$I$2:$I$12,0)),"XX")&amp;"-"&amp;D1239&amp;"-"&amp;TEXT(SUMPRODUCT(($C$2:C1239=C1239)*($D$2:D1239=D1239)),"0000"))</f>
        <v/>
      </c>
      <c r="B1239" s="155" t="n"/>
      <c r="C1239" s="155" t="n"/>
      <c r="D1239" s="155" t="n"/>
      <c r="E1239" s="155" t="n"/>
      <c r="F1239" s="155" t="n"/>
      <c r="G1239" s="155" t="n"/>
      <c r="H1239" s="155" t="n"/>
      <c r="I1239" s="155" t="n"/>
      <c r="J1239" s="155" t="n"/>
      <c r="K1239" s="155" t="n"/>
      <c r="L1239" s="155" t="n"/>
      <c r="M1239" s="155" t="n"/>
      <c r="N1239" s="155" t="n"/>
      <c r="O1239" s="155" t="n"/>
      <c r="P1239" s="155" t="n"/>
      <c r="Q1239" s="151" t="n"/>
      <c r="R1239" s="155" t="n"/>
      <c r="S1239" s="155" t="n"/>
      <c r="T1239" s="155" t="n"/>
      <c r="U1239" s="155" t="n"/>
      <c r="V1239" s="155" t="n"/>
      <c r="W1239" s="155" t="n"/>
      <c r="X1239" s="155" t="n"/>
      <c r="Y1239" s="155" t="n"/>
      <c r="Z1239" s="155" t="n"/>
      <c r="AA1239" s="155" t="n"/>
      <c r="AB1239" s="155" t="n"/>
      <c r="AC1239" s="155" t="n"/>
      <c r="AD1239" s="155" t="n"/>
      <c r="AE1239" s="155" t="n"/>
      <c r="AF1239" s="155" t="n"/>
      <c r="AG1239" s="154">
        <f>IF(OR(C1239="",G1239="",G1239=0),"",IFERROR(INDEX(Lists!$K$2:$K$12,MATCH(C1239,Lists!$I$2:$I$12,0)),"AUD"))</f>
        <v/>
      </c>
      <c r="AH1239" s="154">
        <f>IF(OR(G1239="",G1239=0),"",IF(G1239&lt;1,TEXT(G1239*100,"0")&amp;IFERROR(INDEX(Lists!$U$2:$U$12,MATCH(C1239,Lists!$I$2:$I$12,0)),"c"),IFERROR(INDEX(Lists!$L$2:$L$12,MATCH(C1239,Lists!$I$2:$I$12,0)),"$")&amp;IF(G1239=INT(G1239),TEXT(G1239,"0"),TEXT(G1239,"0.00")))&amp;" "&amp;AG1239)</f>
        <v/>
      </c>
      <c r="AI1239" s="154">
        <f>IF(X1239="","",X1239*IFERROR(INDEX(Lists!$M$2:$M$12,MATCH(C1239,Lists!$I$2:$I$12,0)),1)/Lists!$Q$2)</f>
        <v/>
      </c>
      <c r="AJ1239" s="154">
        <f>IF(Y1239="","",Y1239*IFERROR(INDEX(Lists!$M$2:$M$12,MATCH(C1239,Lists!$I$2:$I$12,0)),1)/Lists!$Q$2)</f>
        <v/>
      </c>
      <c r="AK1239" s="106" t="n"/>
      <c r="AL1239" s="106" t="n"/>
      <c r="AM1239" s="106" t="n"/>
      <c r="AN1239" s="106" t="n"/>
      <c r="AO1239" s="106" t="n"/>
    </row>
    <row r="1240" ht="18" customHeight="1" s="74">
      <c r="A1240" s="154">
        <f>IF(OR(F1240="",C1240="",D1240=""),"",IFERROR(INDEX(Lists!$J$2:$J$12,MATCH(C1240,Lists!$I$2:$I$12,0)),"XX")&amp;"-"&amp;D1240&amp;"-"&amp;TEXT(SUMPRODUCT(($C$2:C1240=C1240)*($D$2:D1240=D1240)),"0000"))</f>
        <v/>
      </c>
      <c r="B1240" s="155" t="n"/>
      <c r="C1240" s="155" t="n"/>
      <c r="D1240" s="155" t="n"/>
      <c r="E1240" s="155" t="n"/>
      <c r="F1240" s="155" t="n"/>
      <c r="G1240" s="155" t="n"/>
      <c r="H1240" s="155" t="n"/>
      <c r="I1240" s="155" t="n"/>
      <c r="J1240" s="155" t="n"/>
      <c r="K1240" s="155" t="n"/>
      <c r="L1240" s="155" t="n"/>
      <c r="M1240" s="155" t="n"/>
      <c r="N1240" s="155" t="n"/>
      <c r="O1240" s="155" t="n"/>
      <c r="P1240" s="155" t="n"/>
      <c r="Q1240" s="151" t="n"/>
      <c r="R1240" s="155" t="n"/>
      <c r="S1240" s="155" t="n"/>
      <c r="T1240" s="155" t="n"/>
      <c r="U1240" s="155" t="n"/>
      <c r="V1240" s="155" t="n"/>
      <c r="W1240" s="155" t="n"/>
      <c r="X1240" s="155" t="n"/>
      <c r="Y1240" s="155" t="n"/>
      <c r="Z1240" s="155" t="n"/>
      <c r="AA1240" s="155" t="n"/>
      <c r="AB1240" s="155" t="n"/>
      <c r="AC1240" s="155" t="n"/>
      <c r="AD1240" s="155" t="n"/>
      <c r="AE1240" s="155" t="n"/>
      <c r="AF1240" s="155" t="n"/>
      <c r="AG1240" s="154">
        <f>IF(OR(C1240="",G1240="",G1240=0),"",IFERROR(INDEX(Lists!$K$2:$K$12,MATCH(C1240,Lists!$I$2:$I$12,0)),"AUD"))</f>
        <v/>
      </c>
      <c r="AH1240" s="154">
        <f>IF(OR(G1240="",G1240=0),"",IF(G1240&lt;1,TEXT(G1240*100,"0")&amp;IFERROR(INDEX(Lists!$U$2:$U$12,MATCH(C1240,Lists!$I$2:$I$12,0)),"c"),IFERROR(INDEX(Lists!$L$2:$L$12,MATCH(C1240,Lists!$I$2:$I$12,0)),"$")&amp;IF(G1240=INT(G1240),TEXT(G1240,"0"),TEXT(G1240,"0.00")))&amp;" "&amp;AG1240)</f>
        <v/>
      </c>
      <c r="AI1240" s="154">
        <f>IF(X1240="","",X1240*IFERROR(INDEX(Lists!$M$2:$M$12,MATCH(C1240,Lists!$I$2:$I$12,0)),1)/Lists!$Q$2)</f>
        <v/>
      </c>
      <c r="AJ1240" s="154">
        <f>IF(Y1240="","",Y1240*IFERROR(INDEX(Lists!$M$2:$M$12,MATCH(C1240,Lists!$I$2:$I$12,0)),1)/Lists!$Q$2)</f>
        <v/>
      </c>
      <c r="AK1240" s="106" t="n"/>
      <c r="AL1240" s="106" t="n"/>
      <c r="AM1240" s="106" t="n"/>
      <c r="AN1240" s="106" t="n"/>
      <c r="AO1240" s="106" t="n"/>
    </row>
    <row r="1241" ht="18" customHeight="1" s="74">
      <c r="A1241" s="154">
        <f>IF(OR(F1241="",C1241="",D1241=""),"",IFERROR(INDEX(Lists!$J$2:$J$12,MATCH(C1241,Lists!$I$2:$I$12,0)),"XX")&amp;"-"&amp;D1241&amp;"-"&amp;TEXT(SUMPRODUCT(($C$2:C1241=C1241)*($D$2:D1241=D1241)),"0000"))</f>
        <v/>
      </c>
      <c r="B1241" s="155" t="n"/>
      <c r="C1241" s="155" t="n"/>
      <c r="D1241" s="155" t="n"/>
      <c r="E1241" s="155" t="n"/>
      <c r="F1241" s="155" t="n"/>
      <c r="G1241" s="155" t="n"/>
      <c r="H1241" s="155" t="n"/>
      <c r="I1241" s="155" t="n"/>
      <c r="J1241" s="155" t="n"/>
      <c r="K1241" s="155" t="n"/>
      <c r="L1241" s="155" t="n"/>
      <c r="M1241" s="155" t="n"/>
      <c r="N1241" s="155" t="n"/>
      <c r="O1241" s="155" t="n"/>
      <c r="P1241" s="155" t="n"/>
      <c r="Q1241" s="151" t="n"/>
      <c r="R1241" s="155" t="n"/>
      <c r="S1241" s="155" t="n"/>
      <c r="T1241" s="155" t="n"/>
      <c r="U1241" s="155" t="n"/>
      <c r="V1241" s="155" t="n"/>
      <c r="W1241" s="155" t="n"/>
      <c r="X1241" s="155" t="n"/>
      <c r="Y1241" s="155" t="n"/>
      <c r="Z1241" s="155" t="n"/>
      <c r="AA1241" s="155" t="n"/>
      <c r="AB1241" s="155" t="n"/>
      <c r="AC1241" s="155" t="n"/>
      <c r="AD1241" s="155" t="n"/>
      <c r="AE1241" s="155" t="n"/>
      <c r="AF1241" s="155" t="n"/>
      <c r="AG1241" s="154">
        <f>IF(OR(C1241="",G1241="",G1241=0),"",IFERROR(INDEX(Lists!$K$2:$K$12,MATCH(C1241,Lists!$I$2:$I$12,0)),"AUD"))</f>
        <v/>
      </c>
      <c r="AH1241" s="154">
        <f>IF(OR(G1241="",G1241=0),"",IF(G1241&lt;1,TEXT(G1241*100,"0")&amp;IFERROR(INDEX(Lists!$U$2:$U$12,MATCH(C1241,Lists!$I$2:$I$12,0)),"c"),IFERROR(INDEX(Lists!$L$2:$L$12,MATCH(C1241,Lists!$I$2:$I$12,0)),"$")&amp;IF(G1241=INT(G1241),TEXT(G1241,"0"),TEXT(G1241,"0.00")))&amp;" "&amp;AG1241)</f>
        <v/>
      </c>
      <c r="AI1241" s="154">
        <f>IF(X1241="","",X1241*IFERROR(INDEX(Lists!$M$2:$M$12,MATCH(C1241,Lists!$I$2:$I$12,0)),1)/Lists!$Q$2)</f>
        <v/>
      </c>
      <c r="AJ1241" s="154">
        <f>IF(Y1241="","",Y1241*IFERROR(INDEX(Lists!$M$2:$M$12,MATCH(C1241,Lists!$I$2:$I$12,0)),1)/Lists!$Q$2)</f>
        <v/>
      </c>
      <c r="AK1241" s="106" t="n"/>
      <c r="AL1241" s="106" t="n"/>
      <c r="AM1241" s="106" t="n"/>
      <c r="AN1241" s="106" t="n"/>
      <c r="AO1241" s="106" t="n"/>
    </row>
    <row r="1242" ht="18" customHeight="1" s="74">
      <c r="A1242" s="154">
        <f>IF(OR(F1242="",C1242="",D1242=""),"",IFERROR(INDEX(Lists!$J$2:$J$12,MATCH(C1242,Lists!$I$2:$I$12,0)),"XX")&amp;"-"&amp;D1242&amp;"-"&amp;TEXT(SUMPRODUCT(($C$2:C1242=C1242)*($D$2:D1242=D1242)),"0000"))</f>
        <v/>
      </c>
      <c r="B1242" s="155" t="n"/>
      <c r="C1242" s="155" t="n"/>
      <c r="D1242" s="155" t="n"/>
      <c r="E1242" s="155" t="n"/>
      <c r="F1242" s="155" t="n"/>
      <c r="G1242" s="155" t="n"/>
      <c r="H1242" s="155" t="n"/>
      <c r="I1242" s="155" t="n"/>
      <c r="J1242" s="155" t="n"/>
      <c r="K1242" s="155" t="n"/>
      <c r="L1242" s="155" t="n"/>
      <c r="M1242" s="155" t="n"/>
      <c r="N1242" s="155" t="n"/>
      <c r="O1242" s="155" t="n"/>
      <c r="P1242" s="155" t="n"/>
      <c r="Q1242" s="151" t="n"/>
      <c r="R1242" s="155" t="n"/>
      <c r="S1242" s="155" t="n"/>
      <c r="T1242" s="155" t="n"/>
      <c r="U1242" s="155" t="n"/>
      <c r="V1242" s="155" t="n"/>
      <c r="W1242" s="155" t="n"/>
      <c r="X1242" s="155" t="n"/>
      <c r="Y1242" s="155" t="n"/>
      <c r="Z1242" s="155" t="n"/>
      <c r="AA1242" s="155" t="n"/>
      <c r="AB1242" s="155" t="n"/>
      <c r="AC1242" s="155" t="n"/>
      <c r="AD1242" s="155" t="n"/>
      <c r="AE1242" s="155" t="n"/>
      <c r="AF1242" s="155" t="n"/>
      <c r="AG1242" s="154">
        <f>IF(OR(C1242="",G1242="",G1242=0),"",IFERROR(INDEX(Lists!$K$2:$K$12,MATCH(C1242,Lists!$I$2:$I$12,0)),"AUD"))</f>
        <v/>
      </c>
      <c r="AH1242" s="154">
        <f>IF(OR(G1242="",G1242=0),"",IF(G1242&lt;1,TEXT(G1242*100,"0")&amp;IFERROR(INDEX(Lists!$U$2:$U$12,MATCH(C1242,Lists!$I$2:$I$12,0)),"c"),IFERROR(INDEX(Lists!$L$2:$L$12,MATCH(C1242,Lists!$I$2:$I$12,0)),"$")&amp;IF(G1242=INT(G1242),TEXT(G1242,"0"),TEXT(G1242,"0.00")))&amp;" "&amp;AG1242)</f>
        <v/>
      </c>
      <c r="AI1242" s="154">
        <f>IF(X1242="","",X1242*IFERROR(INDEX(Lists!$M$2:$M$12,MATCH(C1242,Lists!$I$2:$I$12,0)),1)/Lists!$Q$2)</f>
        <v/>
      </c>
      <c r="AJ1242" s="154">
        <f>IF(Y1242="","",Y1242*IFERROR(INDEX(Lists!$M$2:$M$12,MATCH(C1242,Lists!$I$2:$I$12,0)),1)/Lists!$Q$2)</f>
        <v/>
      </c>
      <c r="AK1242" s="106" t="n"/>
      <c r="AL1242" s="106" t="n"/>
      <c r="AM1242" s="106" t="n"/>
      <c r="AN1242" s="106" t="n"/>
      <c r="AO1242" s="106" t="n"/>
    </row>
    <row r="1243" ht="18" customHeight="1" s="74">
      <c r="A1243" s="154">
        <f>IF(OR(F1243="",C1243="",D1243=""),"",IFERROR(INDEX(Lists!$J$2:$J$12,MATCH(C1243,Lists!$I$2:$I$12,0)),"XX")&amp;"-"&amp;D1243&amp;"-"&amp;TEXT(SUMPRODUCT(($C$2:C1243=C1243)*($D$2:D1243=D1243)),"0000"))</f>
        <v/>
      </c>
      <c r="B1243" s="155" t="n"/>
      <c r="C1243" s="155" t="n"/>
      <c r="D1243" s="155" t="n"/>
      <c r="E1243" s="155" t="n"/>
      <c r="F1243" s="155" t="n"/>
      <c r="G1243" s="155" t="n"/>
      <c r="H1243" s="155" t="n"/>
      <c r="I1243" s="155" t="n"/>
      <c r="J1243" s="155" t="n"/>
      <c r="K1243" s="155" t="n"/>
      <c r="L1243" s="155" t="n"/>
      <c r="M1243" s="155" t="n"/>
      <c r="N1243" s="155" t="n"/>
      <c r="O1243" s="155" t="n"/>
      <c r="P1243" s="155" t="n"/>
      <c r="Q1243" s="151" t="n"/>
      <c r="R1243" s="155" t="n"/>
      <c r="S1243" s="155" t="n"/>
      <c r="T1243" s="155" t="n"/>
      <c r="U1243" s="155" t="n"/>
      <c r="V1243" s="155" t="n"/>
      <c r="W1243" s="155" t="n"/>
      <c r="X1243" s="155" t="n"/>
      <c r="Y1243" s="155" t="n"/>
      <c r="Z1243" s="155" t="n"/>
      <c r="AA1243" s="155" t="n"/>
      <c r="AB1243" s="155" t="n"/>
      <c r="AC1243" s="155" t="n"/>
      <c r="AD1243" s="155" t="n"/>
      <c r="AE1243" s="155" t="n"/>
      <c r="AF1243" s="155" t="n"/>
      <c r="AG1243" s="154">
        <f>IF(OR(C1243="",G1243="",G1243=0),"",IFERROR(INDEX(Lists!$K$2:$K$12,MATCH(C1243,Lists!$I$2:$I$12,0)),"AUD"))</f>
        <v/>
      </c>
      <c r="AH1243" s="154">
        <f>IF(OR(G1243="",G1243=0),"",IF(G1243&lt;1,TEXT(G1243*100,"0")&amp;IFERROR(INDEX(Lists!$U$2:$U$12,MATCH(C1243,Lists!$I$2:$I$12,0)),"c"),IFERROR(INDEX(Lists!$L$2:$L$12,MATCH(C1243,Lists!$I$2:$I$12,0)),"$")&amp;IF(G1243=INT(G1243),TEXT(G1243,"0"),TEXT(G1243,"0.00")))&amp;" "&amp;AG1243)</f>
        <v/>
      </c>
      <c r="AI1243" s="154">
        <f>IF(X1243="","",X1243*IFERROR(INDEX(Lists!$M$2:$M$12,MATCH(C1243,Lists!$I$2:$I$12,0)),1)/Lists!$Q$2)</f>
        <v/>
      </c>
      <c r="AJ1243" s="154">
        <f>IF(Y1243="","",Y1243*IFERROR(INDEX(Lists!$M$2:$M$12,MATCH(C1243,Lists!$I$2:$I$12,0)),1)/Lists!$Q$2)</f>
        <v/>
      </c>
      <c r="AK1243" s="106" t="n"/>
      <c r="AL1243" s="106" t="n"/>
      <c r="AM1243" s="106" t="n"/>
      <c r="AN1243" s="106" t="n"/>
      <c r="AO1243" s="106" t="n"/>
    </row>
    <row r="1244" ht="18" customHeight="1" s="74">
      <c r="A1244" s="154">
        <f>IF(OR(F1244="",C1244="",D1244=""),"",IFERROR(INDEX(Lists!$J$2:$J$12,MATCH(C1244,Lists!$I$2:$I$12,0)),"XX")&amp;"-"&amp;D1244&amp;"-"&amp;TEXT(SUMPRODUCT(($C$2:C1244=C1244)*($D$2:D1244=D1244)),"0000"))</f>
        <v/>
      </c>
      <c r="B1244" s="155" t="n"/>
      <c r="C1244" s="155" t="n"/>
      <c r="D1244" s="155" t="n"/>
      <c r="E1244" s="155" t="n"/>
      <c r="F1244" s="155" t="n"/>
      <c r="G1244" s="155" t="n"/>
      <c r="H1244" s="155" t="n"/>
      <c r="I1244" s="155" t="n"/>
      <c r="J1244" s="155" t="n"/>
      <c r="K1244" s="155" t="n"/>
      <c r="L1244" s="155" t="n"/>
      <c r="M1244" s="155" t="n"/>
      <c r="N1244" s="155" t="n"/>
      <c r="O1244" s="155" t="n"/>
      <c r="P1244" s="155" t="n"/>
      <c r="Q1244" s="151" t="n"/>
      <c r="R1244" s="155" t="n"/>
      <c r="S1244" s="155" t="n"/>
      <c r="T1244" s="155" t="n"/>
      <c r="U1244" s="155" t="n"/>
      <c r="V1244" s="155" t="n"/>
      <c r="W1244" s="155" t="n"/>
      <c r="X1244" s="155" t="n"/>
      <c r="Y1244" s="155" t="n"/>
      <c r="Z1244" s="155" t="n"/>
      <c r="AA1244" s="155" t="n"/>
      <c r="AB1244" s="155" t="n"/>
      <c r="AC1244" s="155" t="n"/>
      <c r="AD1244" s="155" t="n"/>
      <c r="AE1244" s="155" t="n"/>
      <c r="AF1244" s="155" t="n"/>
      <c r="AG1244" s="154">
        <f>IF(OR(C1244="",G1244="",G1244=0),"",IFERROR(INDEX(Lists!$K$2:$K$12,MATCH(C1244,Lists!$I$2:$I$12,0)),"AUD"))</f>
        <v/>
      </c>
      <c r="AH1244" s="154">
        <f>IF(OR(G1244="",G1244=0),"",IF(G1244&lt;1,TEXT(G1244*100,"0")&amp;IFERROR(INDEX(Lists!$U$2:$U$12,MATCH(C1244,Lists!$I$2:$I$12,0)),"c"),IFERROR(INDEX(Lists!$L$2:$L$12,MATCH(C1244,Lists!$I$2:$I$12,0)),"$")&amp;IF(G1244=INT(G1244),TEXT(G1244,"0"),TEXT(G1244,"0.00")))&amp;" "&amp;AG1244)</f>
        <v/>
      </c>
      <c r="AI1244" s="154">
        <f>IF(X1244="","",X1244*IFERROR(INDEX(Lists!$M$2:$M$12,MATCH(C1244,Lists!$I$2:$I$12,0)),1)/Lists!$Q$2)</f>
        <v/>
      </c>
      <c r="AJ1244" s="154">
        <f>IF(Y1244="","",Y1244*IFERROR(INDEX(Lists!$M$2:$M$12,MATCH(C1244,Lists!$I$2:$I$12,0)),1)/Lists!$Q$2)</f>
        <v/>
      </c>
      <c r="AK1244" s="106" t="n"/>
      <c r="AL1244" s="106" t="n"/>
      <c r="AM1244" s="106" t="n"/>
      <c r="AN1244" s="106" t="n"/>
      <c r="AO1244" s="106" t="n"/>
    </row>
    <row r="1245" ht="18" customHeight="1" s="74">
      <c r="A1245" s="154">
        <f>IF(OR(F1245="",C1245="",D1245=""),"",IFERROR(INDEX(Lists!$J$2:$J$12,MATCH(C1245,Lists!$I$2:$I$12,0)),"XX")&amp;"-"&amp;D1245&amp;"-"&amp;TEXT(SUMPRODUCT(($C$2:C1245=C1245)*($D$2:D1245=D1245)),"0000"))</f>
        <v/>
      </c>
      <c r="B1245" s="155" t="n"/>
      <c r="C1245" s="155" t="n"/>
      <c r="D1245" s="155" t="n"/>
      <c r="E1245" s="155" t="n"/>
      <c r="F1245" s="155" t="n"/>
      <c r="G1245" s="155" t="n"/>
      <c r="H1245" s="155" t="n"/>
      <c r="I1245" s="155" t="n"/>
      <c r="J1245" s="155" t="n"/>
      <c r="K1245" s="155" t="n"/>
      <c r="L1245" s="155" t="n"/>
      <c r="M1245" s="155" t="n"/>
      <c r="N1245" s="155" t="n"/>
      <c r="O1245" s="155" t="n"/>
      <c r="P1245" s="155" t="n"/>
      <c r="Q1245" s="151" t="n"/>
      <c r="R1245" s="155" t="n"/>
      <c r="S1245" s="155" t="n"/>
      <c r="T1245" s="155" t="n"/>
      <c r="U1245" s="155" t="n"/>
      <c r="V1245" s="155" t="n"/>
      <c r="W1245" s="155" t="n"/>
      <c r="X1245" s="155" t="n"/>
      <c r="Y1245" s="155" t="n"/>
      <c r="Z1245" s="155" t="n"/>
      <c r="AA1245" s="155" t="n"/>
      <c r="AB1245" s="155" t="n"/>
      <c r="AC1245" s="155" t="n"/>
      <c r="AD1245" s="155" t="n"/>
      <c r="AE1245" s="155" t="n"/>
      <c r="AF1245" s="155" t="n"/>
      <c r="AG1245" s="154">
        <f>IF(OR(C1245="",G1245="",G1245=0),"",IFERROR(INDEX(Lists!$K$2:$K$12,MATCH(C1245,Lists!$I$2:$I$12,0)),"AUD"))</f>
        <v/>
      </c>
      <c r="AH1245" s="154">
        <f>IF(OR(G1245="",G1245=0),"",IF(G1245&lt;1,TEXT(G1245*100,"0")&amp;IFERROR(INDEX(Lists!$U$2:$U$12,MATCH(C1245,Lists!$I$2:$I$12,0)),"c"),IFERROR(INDEX(Lists!$L$2:$L$12,MATCH(C1245,Lists!$I$2:$I$12,0)),"$")&amp;IF(G1245=INT(G1245),TEXT(G1245,"0"),TEXT(G1245,"0.00")))&amp;" "&amp;AG1245)</f>
        <v/>
      </c>
      <c r="AI1245" s="154">
        <f>IF(X1245="","",X1245*IFERROR(INDEX(Lists!$M$2:$M$12,MATCH(C1245,Lists!$I$2:$I$12,0)),1)/Lists!$Q$2)</f>
        <v/>
      </c>
      <c r="AJ1245" s="154">
        <f>IF(Y1245="","",Y1245*IFERROR(INDEX(Lists!$M$2:$M$12,MATCH(C1245,Lists!$I$2:$I$12,0)),1)/Lists!$Q$2)</f>
        <v/>
      </c>
      <c r="AK1245" s="106" t="n"/>
      <c r="AL1245" s="106" t="n"/>
      <c r="AM1245" s="106" t="n"/>
      <c r="AN1245" s="106" t="n"/>
      <c r="AO1245" s="106" t="n"/>
    </row>
    <row r="1246" ht="18" customHeight="1" s="74">
      <c r="A1246" s="154">
        <f>IF(OR(F1246="",C1246="",D1246=""),"",IFERROR(INDEX(Lists!$J$2:$J$12,MATCH(C1246,Lists!$I$2:$I$12,0)),"XX")&amp;"-"&amp;D1246&amp;"-"&amp;TEXT(SUMPRODUCT(($C$2:C1246=C1246)*($D$2:D1246=D1246)),"0000"))</f>
        <v/>
      </c>
      <c r="B1246" s="155" t="n"/>
      <c r="C1246" s="155" t="n"/>
      <c r="D1246" s="155" t="n"/>
      <c r="E1246" s="155" t="n"/>
      <c r="F1246" s="155" t="n"/>
      <c r="G1246" s="155" t="n"/>
      <c r="H1246" s="155" t="n"/>
      <c r="I1246" s="155" t="n"/>
      <c r="J1246" s="155" t="n"/>
      <c r="K1246" s="155" t="n"/>
      <c r="L1246" s="155" t="n"/>
      <c r="M1246" s="155" t="n"/>
      <c r="N1246" s="155" t="n"/>
      <c r="O1246" s="155" t="n"/>
      <c r="P1246" s="155" t="n"/>
      <c r="Q1246" s="151" t="n"/>
      <c r="R1246" s="155" t="n"/>
      <c r="S1246" s="155" t="n"/>
      <c r="T1246" s="155" t="n"/>
      <c r="U1246" s="155" t="n"/>
      <c r="V1246" s="155" t="n"/>
      <c r="W1246" s="155" t="n"/>
      <c r="X1246" s="155" t="n"/>
      <c r="Y1246" s="155" t="n"/>
      <c r="Z1246" s="155" t="n"/>
      <c r="AA1246" s="155" t="n"/>
      <c r="AB1246" s="155" t="n"/>
      <c r="AC1246" s="155" t="n"/>
      <c r="AD1246" s="155" t="n"/>
      <c r="AE1246" s="155" t="n"/>
      <c r="AF1246" s="155" t="n"/>
      <c r="AG1246" s="154">
        <f>IF(OR(C1246="",G1246="",G1246=0),"",IFERROR(INDEX(Lists!$K$2:$K$12,MATCH(C1246,Lists!$I$2:$I$12,0)),"AUD"))</f>
        <v/>
      </c>
      <c r="AH1246" s="154">
        <f>IF(OR(G1246="",G1246=0),"",IF(G1246&lt;1,TEXT(G1246*100,"0")&amp;IFERROR(INDEX(Lists!$U$2:$U$12,MATCH(C1246,Lists!$I$2:$I$12,0)),"c"),IFERROR(INDEX(Lists!$L$2:$L$12,MATCH(C1246,Lists!$I$2:$I$12,0)),"$")&amp;IF(G1246=INT(G1246),TEXT(G1246,"0"),TEXT(G1246,"0.00")))&amp;" "&amp;AG1246)</f>
        <v/>
      </c>
      <c r="AI1246" s="154">
        <f>IF(X1246="","",X1246*IFERROR(INDEX(Lists!$M$2:$M$12,MATCH(C1246,Lists!$I$2:$I$12,0)),1)/Lists!$Q$2)</f>
        <v/>
      </c>
      <c r="AJ1246" s="154">
        <f>IF(Y1246="","",Y1246*IFERROR(INDEX(Lists!$M$2:$M$12,MATCH(C1246,Lists!$I$2:$I$12,0)),1)/Lists!$Q$2)</f>
        <v/>
      </c>
      <c r="AK1246" s="106" t="n"/>
      <c r="AL1246" s="106" t="n"/>
      <c r="AM1246" s="106" t="n"/>
      <c r="AN1246" s="106" t="n"/>
      <c r="AO1246" s="106" t="n"/>
    </row>
    <row r="1247" ht="18" customHeight="1" s="74">
      <c r="A1247" s="154">
        <f>IF(OR(F1247="",C1247="",D1247=""),"",IFERROR(INDEX(Lists!$J$2:$J$12,MATCH(C1247,Lists!$I$2:$I$12,0)),"XX")&amp;"-"&amp;D1247&amp;"-"&amp;TEXT(SUMPRODUCT(($C$2:C1247=C1247)*($D$2:D1247=D1247)),"0000"))</f>
        <v/>
      </c>
      <c r="B1247" s="155" t="n"/>
      <c r="C1247" s="155" t="n"/>
      <c r="D1247" s="155" t="n"/>
      <c r="E1247" s="155" t="n"/>
      <c r="F1247" s="155" t="n"/>
      <c r="G1247" s="155" t="n"/>
      <c r="H1247" s="155" t="n"/>
      <c r="I1247" s="155" t="n"/>
      <c r="J1247" s="155" t="n"/>
      <c r="K1247" s="155" t="n"/>
      <c r="L1247" s="155" t="n"/>
      <c r="M1247" s="155" t="n"/>
      <c r="N1247" s="155" t="n"/>
      <c r="O1247" s="155" t="n"/>
      <c r="P1247" s="155" t="n"/>
      <c r="Q1247" s="151" t="n"/>
      <c r="R1247" s="155" t="n"/>
      <c r="S1247" s="155" t="n"/>
      <c r="T1247" s="155" t="n"/>
      <c r="U1247" s="155" t="n"/>
      <c r="V1247" s="155" t="n"/>
      <c r="W1247" s="155" t="n"/>
      <c r="X1247" s="155" t="n"/>
      <c r="Y1247" s="155" t="n"/>
      <c r="Z1247" s="155" t="n"/>
      <c r="AA1247" s="155" t="n"/>
      <c r="AB1247" s="155" t="n"/>
      <c r="AC1247" s="155" t="n"/>
      <c r="AD1247" s="155" t="n"/>
      <c r="AE1247" s="155" t="n"/>
      <c r="AF1247" s="155" t="n"/>
      <c r="AG1247" s="154">
        <f>IF(OR(C1247="",G1247="",G1247=0),"",IFERROR(INDEX(Lists!$K$2:$K$12,MATCH(C1247,Lists!$I$2:$I$12,0)),"AUD"))</f>
        <v/>
      </c>
      <c r="AH1247" s="154">
        <f>IF(OR(G1247="",G1247=0),"",IF(G1247&lt;1,TEXT(G1247*100,"0")&amp;IFERROR(INDEX(Lists!$U$2:$U$12,MATCH(C1247,Lists!$I$2:$I$12,0)),"c"),IFERROR(INDEX(Lists!$L$2:$L$12,MATCH(C1247,Lists!$I$2:$I$12,0)),"$")&amp;IF(G1247=INT(G1247),TEXT(G1247,"0"),TEXT(G1247,"0.00")))&amp;" "&amp;AG1247)</f>
        <v/>
      </c>
      <c r="AI1247" s="154">
        <f>IF(X1247="","",X1247*IFERROR(INDEX(Lists!$M$2:$M$12,MATCH(C1247,Lists!$I$2:$I$12,0)),1)/Lists!$Q$2)</f>
        <v/>
      </c>
      <c r="AJ1247" s="154">
        <f>IF(Y1247="","",Y1247*IFERROR(INDEX(Lists!$M$2:$M$12,MATCH(C1247,Lists!$I$2:$I$12,0)),1)/Lists!$Q$2)</f>
        <v/>
      </c>
      <c r="AK1247" s="106" t="n"/>
      <c r="AL1247" s="106" t="n"/>
      <c r="AM1247" s="106" t="n"/>
      <c r="AN1247" s="106" t="n"/>
      <c r="AO1247" s="106" t="n"/>
    </row>
    <row r="1248" ht="18" customHeight="1" s="74">
      <c r="A1248" s="154">
        <f>IF(OR(F1248="",C1248="",D1248=""),"",IFERROR(INDEX(Lists!$J$2:$J$12,MATCH(C1248,Lists!$I$2:$I$12,0)),"XX")&amp;"-"&amp;D1248&amp;"-"&amp;TEXT(SUMPRODUCT(($C$2:C1248=C1248)*($D$2:D1248=D1248)),"0000"))</f>
        <v/>
      </c>
      <c r="B1248" s="155" t="n"/>
      <c r="C1248" s="155" t="n"/>
      <c r="D1248" s="155" t="n"/>
      <c r="E1248" s="155" t="n"/>
      <c r="F1248" s="155" t="n"/>
      <c r="G1248" s="155" t="n"/>
      <c r="H1248" s="155" t="n"/>
      <c r="I1248" s="155" t="n"/>
      <c r="J1248" s="155" t="n"/>
      <c r="K1248" s="155" t="n"/>
      <c r="L1248" s="155" t="n"/>
      <c r="M1248" s="155" t="n"/>
      <c r="N1248" s="155" t="n"/>
      <c r="O1248" s="155" t="n"/>
      <c r="P1248" s="155" t="n"/>
      <c r="Q1248" s="151" t="n"/>
      <c r="R1248" s="155" t="n"/>
      <c r="S1248" s="155" t="n"/>
      <c r="T1248" s="155" t="n"/>
      <c r="U1248" s="155" t="n"/>
      <c r="V1248" s="155" t="n"/>
      <c r="W1248" s="155" t="n"/>
      <c r="X1248" s="155" t="n"/>
      <c r="Y1248" s="155" t="n"/>
      <c r="Z1248" s="155" t="n"/>
      <c r="AA1248" s="155" t="n"/>
      <c r="AB1248" s="155" t="n"/>
      <c r="AC1248" s="155" t="n"/>
      <c r="AD1248" s="155" t="n"/>
      <c r="AE1248" s="155" t="n"/>
      <c r="AF1248" s="155" t="n"/>
      <c r="AG1248" s="154">
        <f>IF(OR(C1248="",G1248="",G1248=0),"",IFERROR(INDEX(Lists!$K$2:$K$12,MATCH(C1248,Lists!$I$2:$I$12,0)),"AUD"))</f>
        <v/>
      </c>
      <c r="AH1248" s="154">
        <f>IF(OR(G1248="",G1248=0),"",IF(G1248&lt;1,TEXT(G1248*100,"0")&amp;IFERROR(INDEX(Lists!$U$2:$U$12,MATCH(C1248,Lists!$I$2:$I$12,0)),"c"),IFERROR(INDEX(Lists!$L$2:$L$12,MATCH(C1248,Lists!$I$2:$I$12,0)),"$")&amp;IF(G1248=INT(G1248),TEXT(G1248,"0"),TEXT(G1248,"0.00")))&amp;" "&amp;AG1248)</f>
        <v/>
      </c>
      <c r="AI1248" s="154">
        <f>IF(X1248="","",X1248*IFERROR(INDEX(Lists!$M$2:$M$12,MATCH(C1248,Lists!$I$2:$I$12,0)),1)/Lists!$Q$2)</f>
        <v/>
      </c>
      <c r="AJ1248" s="154">
        <f>IF(Y1248="","",Y1248*IFERROR(INDEX(Lists!$M$2:$M$12,MATCH(C1248,Lists!$I$2:$I$12,0)),1)/Lists!$Q$2)</f>
        <v/>
      </c>
      <c r="AK1248" s="106" t="n"/>
      <c r="AL1248" s="106" t="n"/>
      <c r="AM1248" s="106" t="n"/>
      <c r="AN1248" s="106" t="n"/>
      <c r="AO1248" s="106" t="n"/>
    </row>
    <row r="1249" ht="18" customHeight="1" s="74">
      <c r="A1249" s="154">
        <f>IF(OR(F1249="",C1249="",D1249=""),"",IFERROR(INDEX(Lists!$J$2:$J$12,MATCH(C1249,Lists!$I$2:$I$12,0)),"XX")&amp;"-"&amp;D1249&amp;"-"&amp;TEXT(SUMPRODUCT(($C$2:C1249=C1249)*($D$2:D1249=D1249)),"0000"))</f>
        <v/>
      </c>
      <c r="B1249" s="155" t="n"/>
      <c r="C1249" s="155" t="n"/>
      <c r="D1249" s="155" t="n"/>
      <c r="E1249" s="155" t="n"/>
      <c r="F1249" s="155" t="n"/>
      <c r="G1249" s="155" t="n"/>
      <c r="H1249" s="155" t="n"/>
      <c r="I1249" s="155" t="n"/>
      <c r="J1249" s="155" t="n"/>
      <c r="K1249" s="155" t="n"/>
      <c r="L1249" s="155" t="n"/>
      <c r="M1249" s="155" t="n"/>
      <c r="N1249" s="155" t="n"/>
      <c r="O1249" s="155" t="n"/>
      <c r="P1249" s="155" t="n"/>
      <c r="Q1249" s="151" t="n"/>
      <c r="R1249" s="155" t="n"/>
      <c r="S1249" s="155" t="n"/>
      <c r="T1249" s="155" t="n"/>
      <c r="U1249" s="155" t="n"/>
      <c r="V1249" s="155" t="n"/>
      <c r="W1249" s="155" t="n"/>
      <c r="X1249" s="155" t="n"/>
      <c r="Y1249" s="155" t="n"/>
      <c r="Z1249" s="155" t="n"/>
      <c r="AA1249" s="155" t="n"/>
      <c r="AB1249" s="155" t="n"/>
      <c r="AC1249" s="155" t="n"/>
      <c r="AD1249" s="155" t="n"/>
      <c r="AE1249" s="155" t="n"/>
      <c r="AF1249" s="155" t="n"/>
      <c r="AG1249" s="154">
        <f>IF(OR(C1249="",G1249="",G1249=0),"",IFERROR(INDEX(Lists!$K$2:$K$12,MATCH(C1249,Lists!$I$2:$I$12,0)),"AUD"))</f>
        <v/>
      </c>
      <c r="AH1249" s="154">
        <f>IF(OR(G1249="",G1249=0),"",IF(G1249&lt;1,TEXT(G1249*100,"0")&amp;IFERROR(INDEX(Lists!$U$2:$U$12,MATCH(C1249,Lists!$I$2:$I$12,0)),"c"),IFERROR(INDEX(Lists!$L$2:$L$12,MATCH(C1249,Lists!$I$2:$I$12,0)),"$")&amp;IF(G1249=INT(G1249),TEXT(G1249,"0"),TEXT(G1249,"0.00")))&amp;" "&amp;AG1249)</f>
        <v/>
      </c>
      <c r="AI1249" s="154">
        <f>IF(X1249="","",X1249*IFERROR(INDEX(Lists!$M$2:$M$12,MATCH(C1249,Lists!$I$2:$I$12,0)),1)/Lists!$Q$2)</f>
        <v/>
      </c>
      <c r="AJ1249" s="154">
        <f>IF(Y1249="","",Y1249*IFERROR(INDEX(Lists!$M$2:$M$12,MATCH(C1249,Lists!$I$2:$I$12,0)),1)/Lists!$Q$2)</f>
        <v/>
      </c>
      <c r="AK1249" s="106" t="n"/>
      <c r="AL1249" s="106" t="n"/>
      <c r="AM1249" s="106" t="n"/>
      <c r="AN1249" s="106" t="n"/>
      <c r="AO1249" s="106" t="n"/>
    </row>
    <row r="1250" ht="18" customHeight="1" s="74">
      <c r="A1250" s="154">
        <f>IF(OR(F1250="",C1250="",D1250=""),"",IFERROR(INDEX(Lists!$J$2:$J$12,MATCH(C1250,Lists!$I$2:$I$12,0)),"XX")&amp;"-"&amp;D1250&amp;"-"&amp;TEXT(SUMPRODUCT(($C$2:C1250=C1250)*($D$2:D1250=D1250)),"0000"))</f>
        <v/>
      </c>
      <c r="B1250" s="155" t="n"/>
      <c r="C1250" s="155" t="n"/>
      <c r="D1250" s="155" t="n"/>
      <c r="E1250" s="155" t="n"/>
      <c r="F1250" s="155" t="n"/>
      <c r="G1250" s="155" t="n"/>
      <c r="H1250" s="155" t="n"/>
      <c r="I1250" s="155" t="n"/>
      <c r="J1250" s="155" t="n"/>
      <c r="K1250" s="155" t="n"/>
      <c r="L1250" s="155" t="n"/>
      <c r="M1250" s="155" t="n"/>
      <c r="N1250" s="155" t="n"/>
      <c r="O1250" s="155" t="n"/>
      <c r="P1250" s="155" t="n"/>
      <c r="Q1250" s="151" t="n"/>
      <c r="R1250" s="155" t="n"/>
      <c r="S1250" s="155" t="n"/>
      <c r="T1250" s="155" t="n"/>
      <c r="U1250" s="155" t="n"/>
      <c r="V1250" s="155" t="n"/>
      <c r="W1250" s="155" t="n"/>
      <c r="X1250" s="155" t="n"/>
      <c r="Y1250" s="155" t="n"/>
      <c r="Z1250" s="155" t="n"/>
      <c r="AA1250" s="155" t="n"/>
      <c r="AB1250" s="155" t="n"/>
      <c r="AC1250" s="155" t="n"/>
      <c r="AD1250" s="155" t="n"/>
      <c r="AE1250" s="155" t="n"/>
      <c r="AF1250" s="155" t="n"/>
      <c r="AG1250" s="154">
        <f>IF(OR(C1250="",G1250="",G1250=0),"",IFERROR(INDEX(Lists!$K$2:$K$12,MATCH(C1250,Lists!$I$2:$I$12,0)),"AUD"))</f>
        <v/>
      </c>
      <c r="AH1250" s="154">
        <f>IF(OR(G1250="",G1250=0),"",IF(G1250&lt;1,TEXT(G1250*100,"0")&amp;IFERROR(INDEX(Lists!$U$2:$U$12,MATCH(C1250,Lists!$I$2:$I$12,0)),"c"),IFERROR(INDEX(Lists!$L$2:$L$12,MATCH(C1250,Lists!$I$2:$I$12,0)),"$")&amp;IF(G1250=INT(G1250),TEXT(G1250,"0"),TEXT(G1250,"0.00")))&amp;" "&amp;AG1250)</f>
        <v/>
      </c>
      <c r="AI1250" s="154">
        <f>IF(X1250="","",X1250*IFERROR(INDEX(Lists!$M$2:$M$12,MATCH(C1250,Lists!$I$2:$I$12,0)),1)/Lists!$Q$2)</f>
        <v/>
      </c>
      <c r="AJ1250" s="154">
        <f>IF(Y1250="","",Y1250*IFERROR(INDEX(Lists!$M$2:$M$12,MATCH(C1250,Lists!$I$2:$I$12,0)),1)/Lists!$Q$2)</f>
        <v/>
      </c>
      <c r="AK1250" s="106" t="n"/>
      <c r="AL1250" s="106" t="n"/>
      <c r="AM1250" s="106" t="n"/>
      <c r="AN1250" s="106" t="n"/>
      <c r="AO1250" s="106" t="n"/>
    </row>
    <row r="1251" ht="18" customHeight="1" s="74">
      <c r="A1251" s="154">
        <f>IF(OR(F1251="",C1251="",D1251=""),"",IFERROR(INDEX(Lists!$J$2:$J$12,MATCH(C1251,Lists!$I$2:$I$12,0)),"XX")&amp;"-"&amp;D1251&amp;"-"&amp;TEXT(SUMPRODUCT(($C$2:C1251=C1251)*($D$2:D1251=D1251)),"0000"))</f>
        <v/>
      </c>
      <c r="B1251" s="155" t="n"/>
      <c r="C1251" s="155" t="n"/>
      <c r="D1251" s="155" t="n"/>
      <c r="E1251" s="155" t="n"/>
      <c r="F1251" s="155" t="n"/>
      <c r="G1251" s="155" t="n"/>
      <c r="H1251" s="155" t="n"/>
      <c r="I1251" s="155" t="n"/>
      <c r="J1251" s="155" t="n"/>
      <c r="K1251" s="155" t="n"/>
      <c r="L1251" s="155" t="n"/>
      <c r="M1251" s="155" t="n"/>
      <c r="N1251" s="155" t="n"/>
      <c r="O1251" s="155" t="n"/>
      <c r="P1251" s="155" t="n"/>
      <c r="Q1251" s="151" t="n"/>
      <c r="R1251" s="155" t="n"/>
      <c r="S1251" s="155" t="n"/>
      <c r="T1251" s="155" t="n"/>
      <c r="U1251" s="155" t="n"/>
      <c r="V1251" s="155" t="n"/>
      <c r="W1251" s="155" t="n"/>
      <c r="X1251" s="155" t="n"/>
      <c r="Y1251" s="155" t="n"/>
      <c r="Z1251" s="155" t="n"/>
      <c r="AA1251" s="155" t="n"/>
      <c r="AB1251" s="155" t="n"/>
      <c r="AC1251" s="155" t="n"/>
      <c r="AD1251" s="155" t="n"/>
      <c r="AE1251" s="155" t="n"/>
      <c r="AF1251" s="155" t="n"/>
      <c r="AG1251" s="154">
        <f>IF(OR(C1251="",G1251="",G1251=0),"",IFERROR(INDEX(Lists!$K$2:$K$12,MATCH(C1251,Lists!$I$2:$I$12,0)),"AUD"))</f>
        <v/>
      </c>
      <c r="AH1251" s="154">
        <f>IF(OR(G1251="",G1251=0),"",IF(G1251&lt;1,TEXT(G1251*100,"0")&amp;IFERROR(INDEX(Lists!$U$2:$U$12,MATCH(C1251,Lists!$I$2:$I$12,0)),"c"),IFERROR(INDEX(Lists!$L$2:$L$12,MATCH(C1251,Lists!$I$2:$I$12,0)),"$")&amp;IF(G1251=INT(G1251),TEXT(G1251,"0"),TEXT(G1251,"0.00")))&amp;" "&amp;AG1251)</f>
        <v/>
      </c>
      <c r="AI1251" s="154">
        <f>IF(X1251="","",X1251*IFERROR(INDEX(Lists!$M$2:$M$12,MATCH(C1251,Lists!$I$2:$I$12,0)),1)/Lists!$Q$2)</f>
        <v/>
      </c>
      <c r="AJ1251" s="154">
        <f>IF(Y1251="","",Y1251*IFERROR(INDEX(Lists!$M$2:$M$12,MATCH(C1251,Lists!$I$2:$I$12,0)),1)/Lists!$Q$2)</f>
        <v/>
      </c>
      <c r="AK1251" s="106" t="n"/>
      <c r="AL1251" s="106" t="n"/>
      <c r="AM1251" s="106" t="n"/>
      <c r="AN1251" s="106" t="n"/>
      <c r="AO1251" s="106" t="n"/>
    </row>
    <row r="1252" ht="18" customHeight="1" s="74">
      <c r="A1252" s="154">
        <f>IF(OR(F1252="",C1252="",D1252=""),"",IFERROR(INDEX(Lists!$J$2:$J$12,MATCH(C1252,Lists!$I$2:$I$12,0)),"XX")&amp;"-"&amp;D1252&amp;"-"&amp;TEXT(SUMPRODUCT(($C$2:C1252=C1252)*($D$2:D1252=D1252)),"0000"))</f>
        <v/>
      </c>
      <c r="B1252" s="155" t="n"/>
      <c r="C1252" s="155" t="n"/>
      <c r="D1252" s="155" t="n"/>
      <c r="E1252" s="155" t="n"/>
      <c r="F1252" s="155" t="n"/>
      <c r="G1252" s="155" t="n"/>
      <c r="H1252" s="155" t="n"/>
      <c r="I1252" s="155" t="n"/>
      <c r="J1252" s="155" t="n"/>
      <c r="K1252" s="155" t="n"/>
      <c r="L1252" s="155" t="n"/>
      <c r="M1252" s="155" t="n"/>
      <c r="N1252" s="155" t="n"/>
      <c r="O1252" s="155" t="n"/>
      <c r="P1252" s="155" t="n"/>
      <c r="Q1252" s="151" t="n"/>
      <c r="R1252" s="155" t="n"/>
      <c r="S1252" s="155" t="n"/>
      <c r="T1252" s="155" t="n"/>
      <c r="U1252" s="155" t="n"/>
      <c r="V1252" s="155" t="n"/>
      <c r="W1252" s="155" t="n"/>
      <c r="X1252" s="155" t="n"/>
      <c r="Y1252" s="155" t="n"/>
      <c r="Z1252" s="155" t="n"/>
      <c r="AA1252" s="155" t="n"/>
      <c r="AB1252" s="155" t="n"/>
      <c r="AC1252" s="155" t="n"/>
      <c r="AD1252" s="155" t="n"/>
      <c r="AE1252" s="155" t="n"/>
      <c r="AF1252" s="155" t="n"/>
      <c r="AG1252" s="154">
        <f>IF(OR(C1252="",G1252="",G1252=0),"",IFERROR(INDEX(Lists!$K$2:$K$12,MATCH(C1252,Lists!$I$2:$I$12,0)),"AUD"))</f>
        <v/>
      </c>
      <c r="AH1252" s="154">
        <f>IF(OR(G1252="",G1252=0),"",IF(G1252&lt;1,TEXT(G1252*100,"0")&amp;IFERROR(INDEX(Lists!$U$2:$U$12,MATCH(C1252,Lists!$I$2:$I$12,0)),"c"),IFERROR(INDEX(Lists!$L$2:$L$12,MATCH(C1252,Lists!$I$2:$I$12,0)),"$")&amp;IF(G1252=INT(G1252),TEXT(G1252,"0"),TEXT(G1252,"0.00")))&amp;" "&amp;AG1252)</f>
        <v/>
      </c>
      <c r="AI1252" s="154">
        <f>IF(X1252="","",X1252*IFERROR(INDEX(Lists!$M$2:$M$12,MATCH(C1252,Lists!$I$2:$I$12,0)),1)/Lists!$Q$2)</f>
        <v/>
      </c>
      <c r="AJ1252" s="154">
        <f>IF(Y1252="","",Y1252*IFERROR(INDEX(Lists!$M$2:$M$12,MATCH(C1252,Lists!$I$2:$I$12,0)),1)/Lists!$Q$2)</f>
        <v/>
      </c>
      <c r="AK1252" s="106" t="n"/>
      <c r="AL1252" s="106" t="n"/>
      <c r="AM1252" s="106" t="n"/>
      <c r="AN1252" s="106" t="n"/>
      <c r="AO1252" s="106" t="n"/>
    </row>
    <row r="1253" ht="18" customHeight="1" s="74">
      <c r="A1253" s="154">
        <f>IF(OR(F1253="",C1253="",D1253=""),"",IFERROR(INDEX(Lists!$J$2:$J$12,MATCH(C1253,Lists!$I$2:$I$12,0)),"XX")&amp;"-"&amp;D1253&amp;"-"&amp;TEXT(SUMPRODUCT(($C$2:C1253=C1253)*($D$2:D1253=D1253)),"0000"))</f>
        <v/>
      </c>
      <c r="B1253" s="155" t="n"/>
      <c r="C1253" s="155" t="n"/>
      <c r="D1253" s="155" t="n"/>
      <c r="E1253" s="155" t="n"/>
      <c r="F1253" s="155" t="n"/>
      <c r="G1253" s="155" t="n"/>
      <c r="H1253" s="155" t="n"/>
      <c r="I1253" s="155" t="n"/>
      <c r="J1253" s="155" t="n"/>
      <c r="K1253" s="155" t="n"/>
      <c r="L1253" s="155" t="n"/>
      <c r="M1253" s="155" t="n"/>
      <c r="N1253" s="155" t="n"/>
      <c r="O1253" s="155" t="n"/>
      <c r="P1253" s="155" t="n"/>
      <c r="Q1253" s="151" t="n"/>
      <c r="R1253" s="155" t="n"/>
      <c r="S1253" s="155" t="n"/>
      <c r="T1253" s="155" t="n"/>
      <c r="U1253" s="155" t="n"/>
      <c r="V1253" s="155" t="n"/>
      <c r="W1253" s="155" t="n"/>
      <c r="X1253" s="155" t="n"/>
      <c r="Y1253" s="155" t="n"/>
      <c r="Z1253" s="155" t="n"/>
      <c r="AA1253" s="155" t="n"/>
      <c r="AB1253" s="155" t="n"/>
      <c r="AC1253" s="155" t="n"/>
      <c r="AD1253" s="155" t="n"/>
      <c r="AE1253" s="155" t="n"/>
      <c r="AF1253" s="155" t="n"/>
      <c r="AG1253" s="154">
        <f>IF(OR(C1253="",G1253="",G1253=0),"",IFERROR(INDEX(Lists!$K$2:$K$12,MATCH(C1253,Lists!$I$2:$I$12,0)),"AUD"))</f>
        <v/>
      </c>
      <c r="AH1253" s="154">
        <f>IF(OR(G1253="",G1253=0),"",IF(G1253&lt;1,TEXT(G1253*100,"0")&amp;IFERROR(INDEX(Lists!$U$2:$U$12,MATCH(C1253,Lists!$I$2:$I$12,0)),"c"),IFERROR(INDEX(Lists!$L$2:$L$12,MATCH(C1253,Lists!$I$2:$I$12,0)),"$")&amp;IF(G1253=INT(G1253),TEXT(G1253,"0"),TEXT(G1253,"0.00")))&amp;" "&amp;AG1253)</f>
        <v/>
      </c>
      <c r="AI1253" s="154">
        <f>IF(X1253="","",X1253*IFERROR(INDEX(Lists!$M$2:$M$12,MATCH(C1253,Lists!$I$2:$I$12,0)),1)/Lists!$Q$2)</f>
        <v/>
      </c>
      <c r="AJ1253" s="154">
        <f>IF(Y1253="","",Y1253*IFERROR(INDEX(Lists!$M$2:$M$12,MATCH(C1253,Lists!$I$2:$I$12,0)),1)/Lists!$Q$2)</f>
        <v/>
      </c>
      <c r="AK1253" s="106" t="n"/>
      <c r="AL1253" s="106" t="n"/>
      <c r="AM1253" s="106" t="n"/>
      <c r="AN1253" s="106" t="n"/>
      <c r="AO1253" s="106" t="n"/>
    </row>
    <row r="1254" ht="18" customHeight="1" s="74">
      <c r="A1254" s="154">
        <f>IF(OR(F1254="",C1254="",D1254=""),"",IFERROR(INDEX(Lists!$J$2:$J$12,MATCH(C1254,Lists!$I$2:$I$12,0)),"XX")&amp;"-"&amp;D1254&amp;"-"&amp;TEXT(SUMPRODUCT(($C$2:C1254=C1254)*($D$2:D1254=D1254)),"0000"))</f>
        <v/>
      </c>
      <c r="B1254" s="155" t="n"/>
      <c r="C1254" s="155" t="n"/>
      <c r="D1254" s="155" t="n"/>
      <c r="E1254" s="155" t="n"/>
      <c r="F1254" s="155" t="n"/>
      <c r="G1254" s="155" t="n"/>
      <c r="H1254" s="155" t="n"/>
      <c r="I1254" s="155" t="n"/>
      <c r="J1254" s="155" t="n"/>
      <c r="K1254" s="155" t="n"/>
      <c r="L1254" s="155" t="n"/>
      <c r="M1254" s="155" t="n"/>
      <c r="N1254" s="155" t="n"/>
      <c r="O1254" s="155" t="n"/>
      <c r="P1254" s="155" t="n"/>
      <c r="Q1254" s="151" t="n"/>
      <c r="R1254" s="155" t="n"/>
      <c r="S1254" s="155" t="n"/>
      <c r="T1254" s="155" t="n"/>
      <c r="U1254" s="155" t="n"/>
      <c r="V1254" s="155" t="n"/>
      <c r="W1254" s="155" t="n"/>
      <c r="X1254" s="155" t="n"/>
      <c r="Y1254" s="155" t="n"/>
      <c r="Z1254" s="155" t="n"/>
      <c r="AA1254" s="155" t="n"/>
      <c r="AB1254" s="155" t="n"/>
      <c r="AC1254" s="155" t="n"/>
      <c r="AD1254" s="155" t="n"/>
      <c r="AE1254" s="155" t="n"/>
      <c r="AF1254" s="155" t="n"/>
      <c r="AG1254" s="154">
        <f>IF(OR(C1254="",G1254="",G1254=0),"",IFERROR(INDEX(Lists!$K$2:$K$12,MATCH(C1254,Lists!$I$2:$I$12,0)),"AUD"))</f>
        <v/>
      </c>
      <c r="AH1254" s="154">
        <f>IF(OR(G1254="",G1254=0),"",IF(G1254&lt;1,TEXT(G1254*100,"0")&amp;IFERROR(INDEX(Lists!$U$2:$U$12,MATCH(C1254,Lists!$I$2:$I$12,0)),"c"),IFERROR(INDEX(Lists!$L$2:$L$12,MATCH(C1254,Lists!$I$2:$I$12,0)),"$")&amp;IF(G1254=INT(G1254),TEXT(G1254,"0"),TEXT(G1254,"0.00")))&amp;" "&amp;AG1254)</f>
        <v/>
      </c>
      <c r="AI1254" s="154">
        <f>IF(X1254="","",X1254*IFERROR(INDEX(Lists!$M$2:$M$12,MATCH(C1254,Lists!$I$2:$I$12,0)),1)/Lists!$Q$2)</f>
        <v/>
      </c>
      <c r="AJ1254" s="154">
        <f>IF(Y1254="","",Y1254*IFERROR(INDEX(Lists!$M$2:$M$12,MATCH(C1254,Lists!$I$2:$I$12,0)),1)/Lists!$Q$2)</f>
        <v/>
      </c>
      <c r="AK1254" s="106" t="n"/>
      <c r="AL1254" s="106" t="n"/>
      <c r="AM1254" s="106" t="n"/>
      <c r="AN1254" s="106" t="n"/>
      <c r="AO1254" s="106" t="n"/>
    </row>
    <row r="1255" ht="18" customHeight="1" s="74">
      <c r="A1255" s="154">
        <f>IF(OR(F1255="",C1255="",D1255=""),"",IFERROR(INDEX(Lists!$J$2:$J$12,MATCH(C1255,Lists!$I$2:$I$12,0)),"XX")&amp;"-"&amp;D1255&amp;"-"&amp;TEXT(SUMPRODUCT(($C$2:C1255=C1255)*($D$2:D1255=D1255)),"0000"))</f>
        <v/>
      </c>
      <c r="B1255" s="155" t="n"/>
      <c r="C1255" s="155" t="n"/>
      <c r="D1255" s="155" t="n"/>
      <c r="E1255" s="155" t="n"/>
      <c r="F1255" s="155" t="n"/>
      <c r="G1255" s="155" t="n"/>
      <c r="H1255" s="155" t="n"/>
      <c r="I1255" s="155" t="n"/>
      <c r="J1255" s="155" t="n"/>
      <c r="K1255" s="155" t="n"/>
      <c r="L1255" s="155" t="n"/>
      <c r="M1255" s="155" t="n"/>
      <c r="N1255" s="155" t="n"/>
      <c r="O1255" s="155" t="n"/>
      <c r="P1255" s="155" t="n"/>
      <c r="Q1255" s="151" t="n"/>
      <c r="R1255" s="155" t="n"/>
      <c r="S1255" s="155" t="n"/>
      <c r="T1255" s="155" t="n"/>
      <c r="U1255" s="155" t="n"/>
      <c r="V1255" s="155" t="n"/>
      <c r="W1255" s="155" t="n"/>
      <c r="X1255" s="155" t="n"/>
      <c r="Y1255" s="155" t="n"/>
      <c r="Z1255" s="155" t="n"/>
      <c r="AA1255" s="155" t="n"/>
      <c r="AB1255" s="155" t="n"/>
      <c r="AC1255" s="155" t="n"/>
      <c r="AD1255" s="155" t="n"/>
      <c r="AE1255" s="155" t="n"/>
      <c r="AF1255" s="155" t="n"/>
      <c r="AG1255" s="154">
        <f>IF(OR(C1255="",G1255="",G1255=0),"",IFERROR(INDEX(Lists!$K$2:$K$12,MATCH(C1255,Lists!$I$2:$I$12,0)),"AUD"))</f>
        <v/>
      </c>
      <c r="AH1255" s="154">
        <f>IF(OR(G1255="",G1255=0),"",IF(G1255&lt;1,TEXT(G1255*100,"0")&amp;IFERROR(INDEX(Lists!$U$2:$U$12,MATCH(C1255,Lists!$I$2:$I$12,0)),"c"),IFERROR(INDEX(Lists!$L$2:$L$12,MATCH(C1255,Lists!$I$2:$I$12,0)),"$")&amp;IF(G1255=INT(G1255),TEXT(G1255,"0"),TEXT(G1255,"0.00")))&amp;" "&amp;AG1255)</f>
        <v/>
      </c>
      <c r="AI1255" s="154">
        <f>IF(X1255="","",X1255*IFERROR(INDEX(Lists!$M$2:$M$12,MATCH(C1255,Lists!$I$2:$I$12,0)),1)/Lists!$Q$2)</f>
        <v/>
      </c>
      <c r="AJ1255" s="154">
        <f>IF(Y1255="","",Y1255*IFERROR(INDEX(Lists!$M$2:$M$12,MATCH(C1255,Lists!$I$2:$I$12,0)),1)/Lists!$Q$2)</f>
        <v/>
      </c>
      <c r="AK1255" s="106" t="n"/>
      <c r="AL1255" s="106" t="n"/>
      <c r="AM1255" s="106" t="n"/>
      <c r="AN1255" s="106" t="n"/>
      <c r="AO1255" s="106" t="n"/>
    </row>
    <row r="1256" ht="18" customHeight="1" s="74">
      <c r="A1256" s="154">
        <f>IF(OR(F1256="",C1256="",D1256=""),"",IFERROR(INDEX(Lists!$J$2:$J$12,MATCH(C1256,Lists!$I$2:$I$12,0)),"XX")&amp;"-"&amp;D1256&amp;"-"&amp;TEXT(SUMPRODUCT(($C$2:C1256=C1256)*($D$2:D1256=D1256)),"0000"))</f>
        <v/>
      </c>
      <c r="B1256" s="155" t="n"/>
      <c r="C1256" s="155" t="n"/>
      <c r="D1256" s="155" t="n"/>
      <c r="E1256" s="155" t="n"/>
      <c r="F1256" s="155" t="n"/>
      <c r="G1256" s="155" t="n"/>
      <c r="H1256" s="155" t="n"/>
      <c r="I1256" s="155" t="n"/>
      <c r="J1256" s="155" t="n"/>
      <c r="K1256" s="155" t="n"/>
      <c r="L1256" s="155" t="n"/>
      <c r="M1256" s="155" t="n"/>
      <c r="N1256" s="155" t="n"/>
      <c r="O1256" s="155" t="n"/>
      <c r="P1256" s="155" t="n"/>
      <c r="Q1256" s="151" t="n"/>
      <c r="R1256" s="155" t="n"/>
      <c r="S1256" s="155" t="n"/>
      <c r="T1256" s="155" t="n"/>
      <c r="U1256" s="155" t="n"/>
      <c r="V1256" s="155" t="n"/>
      <c r="W1256" s="155" t="n"/>
      <c r="X1256" s="155" t="n"/>
      <c r="Y1256" s="155" t="n"/>
      <c r="Z1256" s="155" t="n"/>
      <c r="AA1256" s="155" t="n"/>
      <c r="AB1256" s="155" t="n"/>
      <c r="AC1256" s="155" t="n"/>
      <c r="AD1256" s="155" t="n"/>
      <c r="AE1256" s="155" t="n"/>
      <c r="AF1256" s="155" t="n"/>
      <c r="AG1256" s="154">
        <f>IF(OR(C1256="",G1256="",G1256=0),"",IFERROR(INDEX(Lists!$K$2:$K$12,MATCH(C1256,Lists!$I$2:$I$12,0)),"AUD"))</f>
        <v/>
      </c>
      <c r="AH1256" s="154">
        <f>IF(OR(G1256="",G1256=0),"",IF(G1256&lt;1,TEXT(G1256*100,"0")&amp;IFERROR(INDEX(Lists!$U$2:$U$12,MATCH(C1256,Lists!$I$2:$I$12,0)),"c"),IFERROR(INDEX(Lists!$L$2:$L$12,MATCH(C1256,Lists!$I$2:$I$12,0)),"$")&amp;IF(G1256=INT(G1256),TEXT(G1256,"0"),TEXT(G1256,"0.00")))&amp;" "&amp;AG1256)</f>
        <v/>
      </c>
      <c r="AI1256" s="154">
        <f>IF(X1256="","",X1256*IFERROR(INDEX(Lists!$M$2:$M$12,MATCH(C1256,Lists!$I$2:$I$12,0)),1)/Lists!$Q$2)</f>
        <v/>
      </c>
      <c r="AJ1256" s="154">
        <f>IF(Y1256="","",Y1256*IFERROR(INDEX(Lists!$M$2:$M$12,MATCH(C1256,Lists!$I$2:$I$12,0)),1)/Lists!$Q$2)</f>
        <v/>
      </c>
      <c r="AK1256" s="106" t="n"/>
      <c r="AL1256" s="106" t="n"/>
      <c r="AM1256" s="106" t="n"/>
      <c r="AN1256" s="106" t="n"/>
      <c r="AO1256" s="106" t="n"/>
    </row>
    <row r="1257" ht="18" customHeight="1" s="74">
      <c r="A1257" s="154">
        <f>IF(OR(F1257="",C1257="",D1257=""),"",IFERROR(INDEX(Lists!$J$2:$J$12,MATCH(C1257,Lists!$I$2:$I$12,0)),"XX")&amp;"-"&amp;D1257&amp;"-"&amp;TEXT(SUMPRODUCT(($C$2:C1257=C1257)*($D$2:D1257=D1257)),"0000"))</f>
        <v/>
      </c>
      <c r="B1257" s="155" t="n"/>
      <c r="C1257" s="155" t="n"/>
      <c r="D1257" s="155" t="n"/>
      <c r="E1257" s="155" t="n"/>
      <c r="F1257" s="155" t="n"/>
      <c r="G1257" s="155" t="n"/>
      <c r="H1257" s="155" t="n"/>
      <c r="I1257" s="155" t="n"/>
      <c r="J1257" s="155" t="n"/>
      <c r="K1257" s="155" t="n"/>
      <c r="L1257" s="155" t="n"/>
      <c r="M1257" s="155" t="n"/>
      <c r="N1257" s="155" t="n"/>
      <c r="O1257" s="155" t="n"/>
      <c r="P1257" s="155" t="n"/>
      <c r="Q1257" s="151" t="n"/>
      <c r="R1257" s="155" t="n"/>
      <c r="S1257" s="155" t="n"/>
      <c r="T1257" s="155" t="n"/>
      <c r="U1257" s="155" t="n"/>
      <c r="V1257" s="155" t="n"/>
      <c r="W1257" s="155" t="n"/>
      <c r="X1257" s="155" t="n"/>
      <c r="Y1257" s="155" t="n"/>
      <c r="Z1257" s="155" t="n"/>
      <c r="AA1257" s="155" t="n"/>
      <c r="AB1257" s="155" t="n"/>
      <c r="AC1257" s="155" t="n"/>
      <c r="AD1257" s="155" t="n"/>
      <c r="AE1257" s="155" t="n"/>
      <c r="AF1257" s="155" t="n"/>
      <c r="AG1257" s="154">
        <f>IF(OR(C1257="",G1257="",G1257=0),"",IFERROR(INDEX(Lists!$K$2:$K$12,MATCH(C1257,Lists!$I$2:$I$12,0)),"AUD"))</f>
        <v/>
      </c>
      <c r="AH1257" s="154">
        <f>IF(OR(G1257="",G1257=0),"",IF(G1257&lt;1,TEXT(G1257*100,"0")&amp;IFERROR(INDEX(Lists!$U$2:$U$12,MATCH(C1257,Lists!$I$2:$I$12,0)),"c"),IFERROR(INDEX(Lists!$L$2:$L$12,MATCH(C1257,Lists!$I$2:$I$12,0)),"$")&amp;IF(G1257=INT(G1257),TEXT(G1257,"0"),TEXT(G1257,"0.00")))&amp;" "&amp;AG1257)</f>
        <v/>
      </c>
      <c r="AI1257" s="154">
        <f>IF(X1257="","",X1257*IFERROR(INDEX(Lists!$M$2:$M$12,MATCH(C1257,Lists!$I$2:$I$12,0)),1)/Lists!$Q$2)</f>
        <v/>
      </c>
      <c r="AJ1257" s="154">
        <f>IF(Y1257="","",Y1257*IFERROR(INDEX(Lists!$M$2:$M$12,MATCH(C1257,Lists!$I$2:$I$12,0)),1)/Lists!$Q$2)</f>
        <v/>
      </c>
      <c r="AK1257" s="106" t="n"/>
      <c r="AL1257" s="106" t="n"/>
      <c r="AM1257" s="106" t="n"/>
      <c r="AN1257" s="106" t="n"/>
      <c r="AO1257" s="106" t="n"/>
    </row>
    <row r="1258" ht="18" customHeight="1" s="74">
      <c r="A1258" s="154">
        <f>IF(OR(F1258="",C1258="",D1258=""),"",IFERROR(INDEX(Lists!$J$2:$J$12,MATCH(C1258,Lists!$I$2:$I$12,0)),"XX")&amp;"-"&amp;D1258&amp;"-"&amp;TEXT(SUMPRODUCT(($C$2:C1258=C1258)*($D$2:D1258=D1258)),"0000"))</f>
        <v/>
      </c>
      <c r="B1258" s="155" t="n"/>
      <c r="C1258" s="155" t="n"/>
      <c r="D1258" s="155" t="n"/>
      <c r="E1258" s="155" t="n"/>
      <c r="F1258" s="155" t="n"/>
      <c r="G1258" s="155" t="n"/>
      <c r="H1258" s="155" t="n"/>
      <c r="I1258" s="155" t="n"/>
      <c r="J1258" s="155" t="n"/>
      <c r="K1258" s="155" t="n"/>
      <c r="L1258" s="155" t="n"/>
      <c r="M1258" s="155" t="n"/>
      <c r="N1258" s="155" t="n"/>
      <c r="O1258" s="155" t="n"/>
      <c r="P1258" s="155" t="n"/>
      <c r="Q1258" s="151" t="n"/>
      <c r="R1258" s="155" t="n"/>
      <c r="S1258" s="155" t="n"/>
      <c r="T1258" s="155" t="n"/>
      <c r="U1258" s="155" t="n"/>
      <c r="V1258" s="155" t="n"/>
      <c r="W1258" s="155" t="n"/>
      <c r="X1258" s="155" t="n"/>
      <c r="Y1258" s="155" t="n"/>
      <c r="Z1258" s="155" t="n"/>
      <c r="AA1258" s="155" t="n"/>
      <c r="AB1258" s="155" t="n"/>
      <c r="AC1258" s="155" t="n"/>
      <c r="AD1258" s="155" t="n"/>
      <c r="AE1258" s="155" t="n"/>
      <c r="AF1258" s="155" t="n"/>
      <c r="AG1258" s="154">
        <f>IF(OR(C1258="",G1258="",G1258=0),"",IFERROR(INDEX(Lists!$K$2:$K$12,MATCH(C1258,Lists!$I$2:$I$12,0)),"AUD"))</f>
        <v/>
      </c>
      <c r="AH1258" s="154">
        <f>IF(OR(G1258="",G1258=0),"",IF(G1258&lt;1,TEXT(G1258*100,"0")&amp;IFERROR(INDEX(Lists!$U$2:$U$12,MATCH(C1258,Lists!$I$2:$I$12,0)),"c"),IFERROR(INDEX(Lists!$L$2:$L$12,MATCH(C1258,Lists!$I$2:$I$12,0)),"$")&amp;IF(G1258=INT(G1258),TEXT(G1258,"0"),TEXT(G1258,"0.00")))&amp;" "&amp;AG1258)</f>
        <v/>
      </c>
      <c r="AI1258" s="154">
        <f>IF(X1258="","",X1258*IFERROR(INDEX(Lists!$M$2:$M$12,MATCH(C1258,Lists!$I$2:$I$12,0)),1)/Lists!$Q$2)</f>
        <v/>
      </c>
      <c r="AJ1258" s="154">
        <f>IF(Y1258="","",Y1258*IFERROR(INDEX(Lists!$M$2:$M$12,MATCH(C1258,Lists!$I$2:$I$12,0)),1)/Lists!$Q$2)</f>
        <v/>
      </c>
      <c r="AK1258" s="106" t="n"/>
      <c r="AL1258" s="106" t="n"/>
      <c r="AM1258" s="106" t="n"/>
      <c r="AN1258" s="106" t="n"/>
      <c r="AO1258" s="106" t="n"/>
    </row>
    <row r="1259" ht="18" customHeight="1" s="74">
      <c r="A1259" s="154">
        <f>IF(OR(F1259="",C1259="",D1259=""),"",IFERROR(INDEX(Lists!$J$2:$J$12,MATCH(C1259,Lists!$I$2:$I$12,0)),"XX")&amp;"-"&amp;D1259&amp;"-"&amp;TEXT(SUMPRODUCT(($C$2:C1259=C1259)*($D$2:D1259=D1259)),"0000"))</f>
        <v/>
      </c>
      <c r="B1259" s="155" t="n"/>
      <c r="C1259" s="155" t="n"/>
      <c r="D1259" s="155" t="n"/>
      <c r="E1259" s="155" t="n"/>
      <c r="F1259" s="155" t="n"/>
      <c r="G1259" s="155" t="n"/>
      <c r="H1259" s="155" t="n"/>
      <c r="I1259" s="155" t="n"/>
      <c r="J1259" s="155" t="n"/>
      <c r="K1259" s="155" t="n"/>
      <c r="L1259" s="155" t="n"/>
      <c r="M1259" s="155" t="n"/>
      <c r="N1259" s="155" t="n"/>
      <c r="O1259" s="155" t="n"/>
      <c r="P1259" s="155" t="n"/>
      <c r="Q1259" s="151" t="n"/>
      <c r="R1259" s="155" t="n"/>
      <c r="S1259" s="155" t="n"/>
      <c r="T1259" s="155" t="n"/>
      <c r="U1259" s="155" t="n"/>
      <c r="V1259" s="155" t="n"/>
      <c r="W1259" s="155" t="n"/>
      <c r="X1259" s="155" t="n"/>
      <c r="Y1259" s="155" t="n"/>
      <c r="Z1259" s="155" t="n"/>
      <c r="AA1259" s="155" t="n"/>
      <c r="AB1259" s="155" t="n"/>
      <c r="AC1259" s="155" t="n"/>
      <c r="AD1259" s="155" t="n"/>
      <c r="AE1259" s="155" t="n"/>
      <c r="AF1259" s="155" t="n"/>
      <c r="AG1259" s="154">
        <f>IF(OR(C1259="",G1259="",G1259=0),"",IFERROR(INDEX(Lists!$K$2:$K$12,MATCH(C1259,Lists!$I$2:$I$12,0)),"AUD"))</f>
        <v/>
      </c>
      <c r="AH1259" s="154">
        <f>IF(OR(G1259="",G1259=0),"",IF(G1259&lt;1,TEXT(G1259*100,"0")&amp;IFERROR(INDEX(Lists!$U$2:$U$12,MATCH(C1259,Lists!$I$2:$I$12,0)),"c"),IFERROR(INDEX(Lists!$L$2:$L$12,MATCH(C1259,Lists!$I$2:$I$12,0)),"$")&amp;IF(G1259=INT(G1259),TEXT(G1259,"0"),TEXT(G1259,"0.00")))&amp;" "&amp;AG1259)</f>
        <v/>
      </c>
      <c r="AI1259" s="154">
        <f>IF(X1259="","",X1259*IFERROR(INDEX(Lists!$M$2:$M$12,MATCH(C1259,Lists!$I$2:$I$12,0)),1)/Lists!$Q$2)</f>
        <v/>
      </c>
      <c r="AJ1259" s="154">
        <f>IF(Y1259="","",Y1259*IFERROR(INDEX(Lists!$M$2:$M$12,MATCH(C1259,Lists!$I$2:$I$12,0)),1)/Lists!$Q$2)</f>
        <v/>
      </c>
      <c r="AK1259" s="106" t="n"/>
      <c r="AL1259" s="106" t="n"/>
      <c r="AM1259" s="106" t="n"/>
      <c r="AN1259" s="106" t="n"/>
      <c r="AO1259" s="106" t="n"/>
    </row>
    <row r="1260" ht="18" customHeight="1" s="74">
      <c r="A1260" s="154">
        <f>IF(OR(F1260="",C1260="",D1260=""),"",IFERROR(INDEX(Lists!$J$2:$J$12,MATCH(C1260,Lists!$I$2:$I$12,0)),"XX")&amp;"-"&amp;D1260&amp;"-"&amp;TEXT(SUMPRODUCT(($C$2:C1260=C1260)*($D$2:D1260=D1260)),"0000"))</f>
        <v/>
      </c>
      <c r="B1260" s="155" t="n"/>
      <c r="C1260" s="155" t="n"/>
      <c r="D1260" s="155" t="n"/>
      <c r="E1260" s="155" t="n"/>
      <c r="F1260" s="155" t="n"/>
      <c r="G1260" s="155" t="n"/>
      <c r="H1260" s="155" t="n"/>
      <c r="I1260" s="155" t="n"/>
      <c r="J1260" s="155" t="n"/>
      <c r="K1260" s="155" t="n"/>
      <c r="L1260" s="155" t="n"/>
      <c r="M1260" s="155" t="n"/>
      <c r="N1260" s="155" t="n"/>
      <c r="O1260" s="155" t="n"/>
      <c r="P1260" s="155" t="n"/>
      <c r="Q1260" s="151" t="n"/>
      <c r="R1260" s="155" t="n"/>
      <c r="S1260" s="155" t="n"/>
      <c r="T1260" s="155" t="n"/>
      <c r="U1260" s="155" t="n"/>
      <c r="V1260" s="155" t="n"/>
      <c r="W1260" s="155" t="n"/>
      <c r="X1260" s="155" t="n"/>
      <c r="Y1260" s="155" t="n"/>
      <c r="Z1260" s="155" t="n"/>
      <c r="AA1260" s="155" t="n"/>
      <c r="AB1260" s="155" t="n"/>
      <c r="AC1260" s="155" t="n"/>
      <c r="AD1260" s="155" t="n"/>
      <c r="AE1260" s="155" t="n"/>
      <c r="AF1260" s="155" t="n"/>
      <c r="AG1260" s="154">
        <f>IF(OR(C1260="",G1260="",G1260=0),"",IFERROR(INDEX(Lists!$K$2:$K$12,MATCH(C1260,Lists!$I$2:$I$12,0)),"AUD"))</f>
        <v/>
      </c>
      <c r="AH1260" s="154">
        <f>IF(OR(G1260="",G1260=0),"",IF(G1260&lt;1,TEXT(G1260*100,"0")&amp;IFERROR(INDEX(Lists!$U$2:$U$12,MATCH(C1260,Lists!$I$2:$I$12,0)),"c"),IFERROR(INDEX(Lists!$L$2:$L$12,MATCH(C1260,Lists!$I$2:$I$12,0)),"$")&amp;IF(G1260=INT(G1260),TEXT(G1260,"0"),TEXT(G1260,"0.00")))&amp;" "&amp;AG1260)</f>
        <v/>
      </c>
      <c r="AI1260" s="154">
        <f>IF(X1260="","",X1260*IFERROR(INDEX(Lists!$M$2:$M$12,MATCH(C1260,Lists!$I$2:$I$12,0)),1)/Lists!$Q$2)</f>
        <v/>
      </c>
      <c r="AJ1260" s="154">
        <f>IF(Y1260="","",Y1260*IFERROR(INDEX(Lists!$M$2:$M$12,MATCH(C1260,Lists!$I$2:$I$12,0)),1)/Lists!$Q$2)</f>
        <v/>
      </c>
      <c r="AK1260" s="106" t="n"/>
      <c r="AL1260" s="106" t="n"/>
      <c r="AM1260" s="106" t="n"/>
      <c r="AN1260" s="106" t="n"/>
      <c r="AO1260" s="106" t="n"/>
    </row>
    <row r="1261" ht="18" customHeight="1" s="74">
      <c r="A1261" s="154">
        <f>IF(OR(F1261="",C1261="",D1261=""),"",IFERROR(INDEX(Lists!$J$2:$J$12,MATCH(C1261,Lists!$I$2:$I$12,0)),"XX")&amp;"-"&amp;D1261&amp;"-"&amp;TEXT(SUMPRODUCT(($C$2:C1261=C1261)*($D$2:D1261=D1261)),"0000"))</f>
        <v/>
      </c>
      <c r="B1261" s="155" t="n"/>
      <c r="C1261" s="155" t="n"/>
      <c r="D1261" s="155" t="n"/>
      <c r="E1261" s="155" t="n"/>
      <c r="F1261" s="155" t="n"/>
      <c r="G1261" s="155" t="n"/>
      <c r="H1261" s="155" t="n"/>
      <c r="I1261" s="155" t="n"/>
      <c r="J1261" s="155" t="n"/>
      <c r="K1261" s="155" t="n"/>
      <c r="L1261" s="155" t="n"/>
      <c r="M1261" s="155" t="n"/>
      <c r="N1261" s="155" t="n"/>
      <c r="O1261" s="155" t="n"/>
      <c r="P1261" s="155" t="n"/>
      <c r="Q1261" s="151" t="n"/>
      <c r="R1261" s="155" t="n"/>
      <c r="S1261" s="155" t="n"/>
      <c r="T1261" s="155" t="n"/>
      <c r="U1261" s="155" t="n"/>
      <c r="V1261" s="155" t="n"/>
      <c r="W1261" s="155" t="n"/>
      <c r="X1261" s="155" t="n"/>
      <c r="Y1261" s="155" t="n"/>
      <c r="Z1261" s="155" t="n"/>
      <c r="AA1261" s="155" t="n"/>
      <c r="AB1261" s="155" t="n"/>
      <c r="AC1261" s="155" t="n"/>
      <c r="AD1261" s="155" t="n"/>
      <c r="AE1261" s="155" t="n"/>
      <c r="AF1261" s="155" t="n"/>
      <c r="AG1261" s="154">
        <f>IF(OR(C1261="",G1261="",G1261=0),"",IFERROR(INDEX(Lists!$K$2:$K$12,MATCH(C1261,Lists!$I$2:$I$12,0)),"AUD"))</f>
        <v/>
      </c>
      <c r="AH1261" s="154">
        <f>IF(OR(G1261="",G1261=0),"",IF(G1261&lt;1,TEXT(G1261*100,"0")&amp;IFERROR(INDEX(Lists!$U$2:$U$12,MATCH(C1261,Lists!$I$2:$I$12,0)),"c"),IFERROR(INDEX(Lists!$L$2:$L$12,MATCH(C1261,Lists!$I$2:$I$12,0)),"$")&amp;IF(G1261=INT(G1261),TEXT(G1261,"0"),TEXT(G1261,"0.00")))&amp;" "&amp;AG1261)</f>
        <v/>
      </c>
      <c r="AI1261" s="154">
        <f>IF(X1261="","",X1261*IFERROR(INDEX(Lists!$M$2:$M$12,MATCH(C1261,Lists!$I$2:$I$12,0)),1)/Lists!$Q$2)</f>
        <v/>
      </c>
      <c r="AJ1261" s="154">
        <f>IF(Y1261="","",Y1261*IFERROR(INDEX(Lists!$M$2:$M$12,MATCH(C1261,Lists!$I$2:$I$12,0)),1)/Lists!$Q$2)</f>
        <v/>
      </c>
      <c r="AK1261" s="106" t="n"/>
      <c r="AL1261" s="106" t="n"/>
      <c r="AM1261" s="106" t="n"/>
      <c r="AN1261" s="106" t="n"/>
      <c r="AO1261" s="106" t="n"/>
    </row>
    <row r="1262" ht="18" customHeight="1" s="74">
      <c r="A1262" s="154">
        <f>IF(OR(F1262="",C1262="",D1262=""),"",IFERROR(INDEX(Lists!$J$2:$J$12,MATCH(C1262,Lists!$I$2:$I$12,0)),"XX")&amp;"-"&amp;D1262&amp;"-"&amp;TEXT(SUMPRODUCT(($C$2:C1262=C1262)*($D$2:D1262=D1262)),"0000"))</f>
        <v/>
      </c>
      <c r="B1262" s="155" t="n"/>
      <c r="C1262" s="155" t="n"/>
      <c r="D1262" s="155" t="n"/>
      <c r="E1262" s="155" t="n"/>
      <c r="F1262" s="155" t="n"/>
      <c r="G1262" s="155" t="n"/>
      <c r="H1262" s="155" t="n"/>
      <c r="I1262" s="155" t="n"/>
      <c r="J1262" s="155" t="n"/>
      <c r="K1262" s="155" t="n"/>
      <c r="L1262" s="155" t="n"/>
      <c r="M1262" s="155" t="n"/>
      <c r="N1262" s="155" t="n"/>
      <c r="O1262" s="155" t="n"/>
      <c r="P1262" s="155" t="n"/>
      <c r="Q1262" s="151" t="n"/>
      <c r="R1262" s="155" t="n"/>
      <c r="S1262" s="155" t="n"/>
      <c r="T1262" s="155" t="n"/>
      <c r="U1262" s="155" t="n"/>
      <c r="V1262" s="155" t="n"/>
      <c r="W1262" s="155" t="n"/>
      <c r="X1262" s="155" t="n"/>
      <c r="Y1262" s="155" t="n"/>
      <c r="Z1262" s="155" t="n"/>
      <c r="AA1262" s="155" t="n"/>
      <c r="AB1262" s="155" t="n"/>
      <c r="AC1262" s="155" t="n"/>
      <c r="AD1262" s="155" t="n"/>
      <c r="AE1262" s="155" t="n"/>
      <c r="AF1262" s="155" t="n"/>
      <c r="AG1262" s="154">
        <f>IF(OR(C1262="",G1262="",G1262=0),"",IFERROR(INDEX(Lists!$K$2:$K$12,MATCH(C1262,Lists!$I$2:$I$12,0)),"AUD"))</f>
        <v/>
      </c>
      <c r="AH1262" s="154">
        <f>IF(OR(G1262="",G1262=0),"",IF(G1262&lt;1,TEXT(G1262*100,"0")&amp;IFERROR(INDEX(Lists!$U$2:$U$12,MATCH(C1262,Lists!$I$2:$I$12,0)),"c"),IFERROR(INDEX(Lists!$L$2:$L$12,MATCH(C1262,Lists!$I$2:$I$12,0)),"$")&amp;IF(G1262=INT(G1262),TEXT(G1262,"0"),TEXT(G1262,"0.00")))&amp;" "&amp;AG1262)</f>
        <v/>
      </c>
      <c r="AI1262" s="154">
        <f>IF(X1262="","",X1262*IFERROR(INDEX(Lists!$M$2:$M$12,MATCH(C1262,Lists!$I$2:$I$12,0)),1)/Lists!$Q$2)</f>
        <v/>
      </c>
      <c r="AJ1262" s="154">
        <f>IF(Y1262="","",Y1262*IFERROR(INDEX(Lists!$M$2:$M$12,MATCH(C1262,Lists!$I$2:$I$12,0)),1)/Lists!$Q$2)</f>
        <v/>
      </c>
      <c r="AK1262" s="106" t="n"/>
      <c r="AL1262" s="106" t="n"/>
      <c r="AM1262" s="106" t="n"/>
      <c r="AN1262" s="106" t="n"/>
      <c r="AO1262" s="106" t="n"/>
    </row>
    <row r="1263" ht="18" customHeight="1" s="74">
      <c r="A1263" s="154">
        <f>IF(OR(F1263="",C1263="",D1263=""),"",IFERROR(INDEX(Lists!$J$2:$J$12,MATCH(C1263,Lists!$I$2:$I$12,0)),"XX")&amp;"-"&amp;D1263&amp;"-"&amp;TEXT(SUMPRODUCT(($C$2:C1263=C1263)*($D$2:D1263=D1263)),"0000"))</f>
        <v/>
      </c>
      <c r="B1263" s="155" t="n"/>
      <c r="C1263" s="155" t="n"/>
      <c r="D1263" s="155" t="n"/>
      <c r="E1263" s="155" t="n"/>
      <c r="F1263" s="155" t="n"/>
      <c r="G1263" s="155" t="n"/>
      <c r="H1263" s="155" t="n"/>
      <c r="I1263" s="155" t="n"/>
      <c r="J1263" s="155" t="n"/>
      <c r="K1263" s="155" t="n"/>
      <c r="L1263" s="155" t="n"/>
      <c r="M1263" s="155" t="n"/>
      <c r="N1263" s="155" t="n"/>
      <c r="O1263" s="155" t="n"/>
      <c r="P1263" s="155" t="n"/>
      <c r="Q1263" s="151" t="n"/>
      <c r="R1263" s="155" t="n"/>
      <c r="S1263" s="155" t="n"/>
      <c r="T1263" s="155" t="n"/>
      <c r="U1263" s="155" t="n"/>
      <c r="V1263" s="155" t="n"/>
      <c r="W1263" s="155" t="n"/>
      <c r="X1263" s="155" t="n"/>
      <c r="Y1263" s="155" t="n"/>
      <c r="Z1263" s="155" t="n"/>
      <c r="AA1263" s="155" t="n"/>
      <c r="AB1263" s="155" t="n"/>
      <c r="AC1263" s="155" t="n"/>
      <c r="AD1263" s="155" t="n"/>
      <c r="AE1263" s="155" t="n"/>
      <c r="AF1263" s="155" t="n"/>
      <c r="AG1263" s="154">
        <f>IF(OR(C1263="",G1263="",G1263=0),"",IFERROR(INDEX(Lists!$K$2:$K$12,MATCH(C1263,Lists!$I$2:$I$12,0)),"AUD"))</f>
        <v/>
      </c>
      <c r="AH1263" s="154">
        <f>IF(OR(G1263="",G1263=0),"",IF(G1263&lt;1,TEXT(G1263*100,"0")&amp;IFERROR(INDEX(Lists!$U$2:$U$12,MATCH(C1263,Lists!$I$2:$I$12,0)),"c"),IFERROR(INDEX(Lists!$L$2:$L$12,MATCH(C1263,Lists!$I$2:$I$12,0)),"$")&amp;IF(G1263=INT(G1263),TEXT(G1263,"0"),TEXT(G1263,"0.00")))&amp;" "&amp;AG1263)</f>
        <v/>
      </c>
      <c r="AI1263" s="154">
        <f>IF(X1263="","",X1263*IFERROR(INDEX(Lists!$M$2:$M$12,MATCH(C1263,Lists!$I$2:$I$12,0)),1)/Lists!$Q$2)</f>
        <v/>
      </c>
      <c r="AJ1263" s="154">
        <f>IF(Y1263="","",Y1263*IFERROR(INDEX(Lists!$M$2:$M$12,MATCH(C1263,Lists!$I$2:$I$12,0)),1)/Lists!$Q$2)</f>
        <v/>
      </c>
      <c r="AK1263" s="106" t="n"/>
      <c r="AL1263" s="106" t="n"/>
      <c r="AM1263" s="106" t="n"/>
      <c r="AN1263" s="106" t="n"/>
      <c r="AO1263" s="106" t="n"/>
    </row>
    <row r="1264" ht="18" customHeight="1" s="74">
      <c r="A1264" s="154">
        <f>IF(OR(F1264="",C1264="",D1264=""),"",IFERROR(INDEX(Lists!$J$2:$J$12,MATCH(C1264,Lists!$I$2:$I$12,0)),"XX")&amp;"-"&amp;D1264&amp;"-"&amp;TEXT(SUMPRODUCT(($C$2:C1264=C1264)*($D$2:D1264=D1264)),"0000"))</f>
        <v/>
      </c>
      <c r="B1264" s="155" t="n"/>
      <c r="C1264" s="155" t="n"/>
      <c r="D1264" s="155" t="n"/>
      <c r="E1264" s="155" t="n"/>
      <c r="F1264" s="155" t="n"/>
      <c r="G1264" s="155" t="n"/>
      <c r="H1264" s="155" t="n"/>
      <c r="I1264" s="155" t="n"/>
      <c r="J1264" s="155" t="n"/>
      <c r="K1264" s="155" t="n"/>
      <c r="L1264" s="155" t="n"/>
      <c r="M1264" s="155" t="n"/>
      <c r="N1264" s="155" t="n"/>
      <c r="O1264" s="155" t="n"/>
      <c r="P1264" s="155" t="n"/>
      <c r="Q1264" s="151" t="n"/>
      <c r="R1264" s="155" t="n"/>
      <c r="S1264" s="155" t="n"/>
      <c r="T1264" s="155" t="n"/>
      <c r="U1264" s="155" t="n"/>
      <c r="V1264" s="155" t="n"/>
      <c r="W1264" s="155" t="n"/>
      <c r="X1264" s="155" t="n"/>
      <c r="Y1264" s="155" t="n"/>
      <c r="Z1264" s="155" t="n"/>
      <c r="AA1264" s="155" t="n"/>
      <c r="AB1264" s="155" t="n"/>
      <c r="AC1264" s="155" t="n"/>
      <c r="AD1264" s="155" t="n"/>
      <c r="AE1264" s="155" t="n"/>
      <c r="AF1264" s="155" t="n"/>
      <c r="AG1264" s="154">
        <f>IF(OR(C1264="",G1264="",G1264=0),"",IFERROR(INDEX(Lists!$K$2:$K$12,MATCH(C1264,Lists!$I$2:$I$12,0)),"AUD"))</f>
        <v/>
      </c>
      <c r="AH1264" s="154">
        <f>IF(OR(G1264="",G1264=0),"",IF(G1264&lt;1,TEXT(G1264*100,"0")&amp;IFERROR(INDEX(Lists!$U$2:$U$12,MATCH(C1264,Lists!$I$2:$I$12,0)),"c"),IFERROR(INDEX(Lists!$L$2:$L$12,MATCH(C1264,Lists!$I$2:$I$12,0)),"$")&amp;IF(G1264=INT(G1264),TEXT(G1264,"0"),TEXT(G1264,"0.00")))&amp;" "&amp;AG1264)</f>
        <v/>
      </c>
      <c r="AI1264" s="154">
        <f>IF(X1264="","",X1264*IFERROR(INDEX(Lists!$M$2:$M$12,MATCH(C1264,Lists!$I$2:$I$12,0)),1)/Lists!$Q$2)</f>
        <v/>
      </c>
      <c r="AJ1264" s="154">
        <f>IF(Y1264="","",Y1264*IFERROR(INDEX(Lists!$M$2:$M$12,MATCH(C1264,Lists!$I$2:$I$12,0)),1)/Lists!$Q$2)</f>
        <v/>
      </c>
      <c r="AK1264" s="106" t="n"/>
      <c r="AL1264" s="106" t="n"/>
      <c r="AM1264" s="106" t="n"/>
      <c r="AN1264" s="106" t="n"/>
      <c r="AO1264" s="106" t="n"/>
    </row>
    <row r="1265" ht="18" customHeight="1" s="74">
      <c r="A1265" s="154">
        <f>IF(OR(F1265="",C1265="",D1265=""),"",IFERROR(INDEX(Lists!$J$2:$J$12,MATCH(C1265,Lists!$I$2:$I$12,0)),"XX")&amp;"-"&amp;D1265&amp;"-"&amp;TEXT(SUMPRODUCT(($C$2:C1265=C1265)*($D$2:D1265=D1265)),"0000"))</f>
        <v/>
      </c>
      <c r="B1265" s="155" t="n"/>
      <c r="C1265" s="155" t="n"/>
      <c r="D1265" s="155" t="n"/>
      <c r="E1265" s="155" t="n"/>
      <c r="F1265" s="155" t="n"/>
      <c r="G1265" s="155" t="n"/>
      <c r="H1265" s="155" t="n"/>
      <c r="I1265" s="155" t="n"/>
      <c r="J1265" s="155" t="n"/>
      <c r="K1265" s="155" t="n"/>
      <c r="L1265" s="155" t="n"/>
      <c r="M1265" s="155" t="n"/>
      <c r="N1265" s="155" t="n"/>
      <c r="O1265" s="155" t="n"/>
      <c r="P1265" s="155" t="n"/>
      <c r="Q1265" s="151" t="n"/>
      <c r="R1265" s="155" t="n"/>
      <c r="S1265" s="155" t="n"/>
      <c r="T1265" s="155" t="n"/>
      <c r="U1265" s="155" t="n"/>
      <c r="V1265" s="155" t="n"/>
      <c r="W1265" s="155" t="n"/>
      <c r="X1265" s="155" t="n"/>
      <c r="Y1265" s="155" t="n"/>
      <c r="Z1265" s="155" t="n"/>
      <c r="AA1265" s="155" t="n"/>
      <c r="AB1265" s="155" t="n"/>
      <c r="AC1265" s="155" t="n"/>
      <c r="AD1265" s="155" t="n"/>
      <c r="AE1265" s="155" t="n"/>
      <c r="AF1265" s="155" t="n"/>
      <c r="AG1265" s="154">
        <f>IF(OR(C1265="",G1265="",G1265=0),"",IFERROR(INDEX(Lists!$K$2:$K$12,MATCH(C1265,Lists!$I$2:$I$12,0)),"AUD"))</f>
        <v/>
      </c>
      <c r="AH1265" s="154">
        <f>IF(OR(G1265="",G1265=0),"",IF(G1265&lt;1,TEXT(G1265*100,"0")&amp;IFERROR(INDEX(Lists!$U$2:$U$12,MATCH(C1265,Lists!$I$2:$I$12,0)),"c"),IFERROR(INDEX(Lists!$L$2:$L$12,MATCH(C1265,Lists!$I$2:$I$12,0)),"$")&amp;IF(G1265=INT(G1265),TEXT(G1265,"0"),TEXT(G1265,"0.00")))&amp;" "&amp;AG1265)</f>
        <v/>
      </c>
      <c r="AI1265" s="154">
        <f>IF(X1265="","",X1265*IFERROR(INDEX(Lists!$M$2:$M$12,MATCH(C1265,Lists!$I$2:$I$12,0)),1)/Lists!$Q$2)</f>
        <v/>
      </c>
      <c r="AJ1265" s="154">
        <f>IF(Y1265="","",Y1265*IFERROR(INDEX(Lists!$M$2:$M$12,MATCH(C1265,Lists!$I$2:$I$12,0)),1)/Lists!$Q$2)</f>
        <v/>
      </c>
      <c r="AK1265" s="106" t="n"/>
      <c r="AL1265" s="106" t="n"/>
      <c r="AM1265" s="106" t="n"/>
      <c r="AN1265" s="106" t="n"/>
      <c r="AO1265" s="106" t="n"/>
    </row>
    <row r="1266" ht="18" customHeight="1" s="74">
      <c r="A1266" s="154">
        <f>IF(OR(F1266="",C1266="",D1266=""),"",IFERROR(INDEX(Lists!$J$2:$J$12,MATCH(C1266,Lists!$I$2:$I$12,0)),"XX")&amp;"-"&amp;D1266&amp;"-"&amp;TEXT(SUMPRODUCT(($C$2:C1266=C1266)*($D$2:D1266=D1266)),"0000"))</f>
        <v/>
      </c>
      <c r="B1266" s="155" t="n"/>
      <c r="C1266" s="155" t="n"/>
      <c r="D1266" s="155" t="n"/>
      <c r="E1266" s="155" t="n"/>
      <c r="F1266" s="155" t="n"/>
      <c r="G1266" s="155" t="n"/>
      <c r="H1266" s="155" t="n"/>
      <c r="I1266" s="155" t="n"/>
      <c r="J1266" s="155" t="n"/>
      <c r="K1266" s="155" t="n"/>
      <c r="L1266" s="155" t="n"/>
      <c r="M1266" s="155" t="n"/>
      <c r="N1266" s="155" t="n"/>
      <c r="O1266" s="155" t="n"/>
      <c r="P1266" s="155" t="n"/>
      <c r="Q1266" s="151" t="n"/>
      <c r="R1266" s="155" t="n"/>
      <c r="S1266" s="155" t="n"/>
      <c r="T1266" s="155" t="n"/>
      <c r="U1266" s="155" t="n"/>
      <c r="V1266" s="155" t="n"/>
      <c r="W1266" s="155" t="n"/>
      <c r="X1266" s="155" t="n"/>
      <c r="Y1266" s="155" t="n"/>
      <c r="Z1266" s="155" t="n"/>
      <c r="AA1266" s="155" t="n"/>
      <c r="AB1266" s="155" t="n"/>
      <c r="AC1266" s="155" t="n"/>
      <c r="AD1266" s="155" t="n"/>
      <c r="AE1266" s="155" t="n"/>
      <c r="AF1266" s="155" t="n"/>
      <c r="AG1266" s="154">
        <f>IF(OR(C1266="",G1266="",G1266=0),"",IFERROR(INDEX(Lists!$K$2:$K$12,MATCH(C1266,Lists!$I$2:$I$12,0)),"AUD"))</f>
        <v/>
      </c>
      <c r="AH1266" s="154">
        <f>IF(OR(G1266="",G1266=0),"",IF(G1266&lt;1,TEXT(G1266*100,"0")&amp;IFERROR(INDEX(Lists!$U$2:$U$12,MATCH(C1266,Lists!$I$2:$I$12,0)),"c"),IFERROR(INDEX(Lists!$L$2:$L$12,MATCH(C1266,Lists!$I$2:$I$12,0)),"$")&amp;IF(G1266=INT(G1266),TEXT(G1266,"0"),TEXT(G1266,"0.00")))&amp;" "&amp;AG1266)</f>
        <v/>
      </c>
      <c r="AI1266" s="154">
        <f>IF(X1266="","",X1266*IFERROR(INDEX(Lists!$M$2:$M$12,MATCH(C1266,Lists!$I$2:$I$12,0)),1)/Lists!$Q$2)</f>
        <v/>
      </c>
      <c r="AJ1266" s="154">
        <f>IF(Y1266="","",Y1266*IFERROR(INDEX(Lists!$M$2:$M$12,MATCH(C1266,Lists!$I$2:$I$12,0)),1)/Lists!$Q$2)</f>
        <v/>
      </c>
      <c r="AK1266" s="106" t="n"/>
      <c r="AL1266" s="106" t="n"/>
      <c r="AM1266" s="106" t="n"/>
      <c r="AN1266" s="106" t="n"/>
      <c r="AO1266" s="106" t="n"/>
    </row>
    <row r="1267" ht="18" customHeight="1" s="74">
      <c r="A1267" s="154">
        <f>IF(OR(F1267="",C1267="",D1267=""),"",IFERROR(INDEX(Lists!$J$2:$J$12,MATCH(C1267,Lists!$I$2:$I$12,0)),"XX")&amp;"-"&amp;D1267&amp;"-"&amp;TEXT(SUMPRODUCT(($C$2:C1267=C1267)*($D$2:D1267=D1267)),"0000"))</f>
        <v/>
      </c>
      <c r="B1267" s="155" t="n"/>
      <c r="C1267" s="155" t="n"/>
      <c r="D1267" s="155" t="n"/>
      <c r="E1267" s="155" t="n"/>
      <c r="F1267" s="155" t="n"/>
      <c r="G1267" s="155" t="n"/>
      <c r="H1267" s="155" t="n"/>
      <c r="I1267" s="155" t="n"/>
      <c r="J1267" s="155" t="n"/>
      <c r="K1267" s="155" t="n"/>
      <c r="L1267" s="155" t="n"/>
      <c r="M1267" s="155" t="n"/>
      <c r="N1267" s="155" t="n"/>
      <c r="O1267" s="155" t="n"/>
      <c r="P1267" s="155" t="n"/>
      <c r="Q1267" s="151" t="n"/>
      <c r="R1267" s="155" t="n"/>
      <c r="S1267" s="155" t="n"/>
      <c r="T1267" s="155" t="n"/>
      <c r="U1267" s="155" t="n"/>
      <c r="V1267" s="155" t="n"/>
      <c r="W1267" s="155" t="n"/>
      <c r="X1267" s="155" t="n"/>
      <c r="Y1267" s="155" t="n"/>
      <c r="Z1267" s="155" t="n"/>
      <c r="AA1267" s="155" t="n"/>
      <c r="AB1267" s="155" t="n"/>
      <c r="AC1267" s="155" t="n"/>
      <c r="AD1267" s="155" t="n"/>
      <c r="AE1267" s="155" t="n"/>
      <c r="AF1267" s="155" t="n"/>
      <c r="AG1267" s="154">
        <f>IF(OR(C1267="",G1267="",G1267=0),"",IFERROR(INDEX(Lists!$K$2:$K$12,MATCH(C1267,Lists!$I$2:$I$12,0)),"AUD"))</f>
        <v/>
      </c>
      <c r="AH1267" s="154">
        <f>IF(OR(G1267="",G1267=0),"",IF(G1267&lt;1,TEXT(G1267*100,"0")&amp;IFERROR(INDEX(Lists!$U$2:$U$12,MATCH(C1267,Lists!$I$2:$I$12,0)),"c"),IFERROR(INDEX(Lists!$L$2:$L$12,MATCH(C1267,Lists!$I$2:$I$12,0)),"$")&amp;IF(G1267=INT(G1267),TEXT(G1267,"0"),TEXT(G1267,"0.00")))&amp;" "&amp;AG1267)</f>
        <v/>
      </c>
      <c r="AI1267" s="154">
        <f>IF(X1267="","",X1267*IFERROR(INDEX(Lists!$M$2:$M$12,MATCH(C1267,Lists!$I$2:$I$12,0)),1)/Lists!$Q$2)</f>
        <v/>
      </c>
      <c r="AJ1267" s="154">
        <f>IF(Y1267="","",Y1267*IFERROR(INDEX(Lists!$M$2:$M$12,MATCH(C1267,Lists!$I$2:$I$12,0)),1)/Lists!$Q$2)</f>
        <v/>
      </c>
      <c r="AK1267" s="106" t="n"/>
      <c r="AL1267" s="106" t="n"/>
      <c r="AM1267" s="106" t="n"/>
      <c r="AN1267" s="106" t="n"/>
      <c r="AO1267" s="106" t="n"/>
    </row>
    <row r="1268" ht="18" customHeight="1" s="74">
      <c r="A1268" s="154">
        <f>IF(OR(F1268="",C1268="",D1268=""),"",IFERROR(INDEX(Lists!$J$2:$J$12,MATCH(C1268,Lists!$I$2:$I$12,0)),"XX")&amp;"-"&amp;D1268&amp;"-"&amp;TEXT(SUMPRODUCT(($C$2:C1268=C1268)*($D$2:D1268=D1268)),"0000"))</f>
        <v/>
      </c>
      <c r="B1268" s="155" t="n"/>
      <c r="C1268" s="155" t="n"/>
      <c r="D1268" s="155" t="n"/>
      <c r="E1268" s="155" t="n"/>
      <c r="F1268" s="155" t="n"/>
      <c r="G1268" s="155" t="n"/>
      <c r="H1268" s="155" t="n"/>
      <c r="I1268" s="155" t="n"/>
      <c r="J1268" s="155" t="n"/>
      <c r="K1268" s="155" t="n"/>
      <c r="L1268" s="155" t="n"/>
      <c r="M1268" s="155" t="n"/>
      <c r="N1268" s="155" t="n"/>
      <c r="O1268" s="155" t="n"/>
      <c r="P1268" s="155" t="n"/>
      <c r="Q1268" s="151" t="n"/>
      <c r="R1268" s="155" t="n"/>
      <c r="S1268" s="155" t="n"/>
      <c r="T1268" s="155" t="n"/>
      <c r="U1268" s="155" t="n"/>
      <c r="V1268" s="155" t="n"/>
      <c r="W1268" s="155" t="n"/>
      <c r="X1268" s="155" t="n"/>
      <c r="Y1268" s="155" t="n"/>
      <c r="Z1268" s="155" t="n"/>
      <c r="AA1268" s="155" t="n"/>
      <c r="AB1268" s="155" t="n"/>
      <c r="AC1268" s="155" t="n"/>
      <c r="AD1268" s="155" t="n"/>
      <c r="AE1268" s="155" t="n"/>
      <c r="AF1268" s="155" t="n"/>
      <c r="AG1268" s="154">
        <f>IF(OR(C1268="",G1268="",G1268=0),"",IFERROR(INDEX(Lists!$K$2:$K$12,MATCH(C1268,Lists!$I$2:$I$12,0)),"AUD"))</f>
        <v/>
      </c>
      <c r="AH1268" s="154">
        <f>IF(OR(G1268="",G1268=0),"",IF(G1268&lt;1,TEXT(G1268*100,"0")&amp;IFERROR(INDEX(Lists!$U$2:$U$12,MATCH(C1268,Lists!$I$2:$I$12,0)),"c"),IFERROR(INDEX(Lists!$L$2:$L$12,MATCH(C1268,Lists!$I$2:$I$12,0)),"$")&amp;IF(G1268=INT(G1268),TEXT(G1268,"0"),TEXT(G1268,"0.00")))&amp;" "&amp;AG1268)</f>
        <v/>
      </c>
      <c r="AI1268" s="154">
        <f>IF(X1268="","",X1268*IFERROR(INDEX(Lists!$M$2:$M$12,MATCH(C1268,Lists!$I$2:$I$12,0)),1)/Lists!$Q$2)</f>
        <v/>
      </c>
      <c r="AJ1268" s="154">
        <f>IF(Y1268="","",Y1268*IFERROR(INDEX(Lists!$M$2:$M$12,MATCH(C1268,Lists!$I$2:$I$12,0)),1)/Lists!$Q$2)</f>
        <v/>
      </c>
      <c r="AK1268" s="106" t="n"/>
      <c r="AL1268" s="106" t="n"/>
      <c r="AM1268" s="106" t="n"/>
      <c r="AN1268" s="106" t="n"/>
      <c r="AO1268" s="106" t="n"/>
    </row>
    <row r="1269" ht="18" customHeight="1" s="74">
      <c r="A1269" s="154">
        <f>IF(OR(F1269="",C1269="",D1269=""),"",IFERROR(INDEX(Lists!$J$2:$J$12,MATCH(C1269,Lists!$I$2:$I$12,0)),"XX")&amp;"-"&amp;D1269&amp;"-"&amp;TEXT(SUMPRODUCT(($C$2:C1269=C1269)*($D$2:D1269=D1269)),"0000"))</f>
        <v/>
      </c>
      <c r="B1269" s="155" t="n"/>
      <c r="C1269" s="155" t="n"/>
      <c r="D1269" s="155" t="n"/>
      <c r="E1269" s="155" t="n"/>
      <c r="F1269" s="155" t="n"/>
      <c r="G1269" s="155" t="n"/>
      <c r="H1269" s="155" t="n"/>
      <c r="I1269" s="155" t="n"/>
      <c r="J1269" s="155" t="n"/>
      <c r="K1269" s="155" t="n"/>
      <c r="L1269" s="155" t="n"/>
      <c r="M1269" s="155" t="n"/>
      <c r="N1269" s="155" t="n"/>
      <c r="O1269" s="155" t="n"/>
      <c r="P1269" s="155" t="n"/>
      <c r="Q1269" s="151" t="n"/>
      <c r="R1269" s="155" t="n"/>
      <c r="S1269" s="155" t="n"/>
      <c r="T1269" s="155" t="n"/>
      <c r="U1269" s="155" t="n"/>
      <c r="V1269" s="155" t="n"/>
      <c r="W1269" s="155" t="n"/>
      <c r="X1269" s="155" t="n"/>
      <c r="Y1269" s="155" t="n"/>
      <c r="Z1269" s="155" t="n"/>
      <c r="AA1269" s="155" t="n"/>
      <c r="AB1269" s="155" t="n"/>
      <c r="AC1269" s="155" t="n"/>
      <c r="AD1269" s="155" t="n"/>
      <c r="AE1269" s="155" t="n"/>
      <c r="AF1269" s="155" t="n"/>
      <c r="AG1269" s="154">
        <f>IF(OR(C1269="",G1269="",G1269=0),"",IFERROR(INDEX(Lists!$K$2:$K$12,MATCH(C1269,Lists!$I$2:$I$12,0)),"AUD"))</f>
        <v/>
      </c>
      <c r="AH1269" s="154">
        <f>IF(OR(G1269="",G1269=0),"",IF(G1269&lt;1,TEXT(G1269*100,"0")&amp;IFERROR(INDEX(Lists!$U$2:$U$12,MATCH(C1269,Lists!$I$2:$I$12,0)),"c"),IFERROR(INDEX(Lists!$L$2:$L$12,MATCH(C1269,Lists!$I$2:$I$12,0)),"$")&amp;IF(G1269=INT(G1269),TEXT(G1269,"0"),TEXT(G1269,"0.00")))&amp;" "&amp;AG1269)</f>
        <v/>
      </c>
      <c r="AI1269" s="154">
        <f>IF(X1269="","",X1269*IFERROR(INDEX(Lists!$M$2:$M$12,MATCH(C1269,Lists!$I$2:$I$12,0)),1)/Lists!$Q$2)</f>
        <v/>
      </c>
      <c r="AJ1269" s="154">
        <f>IF(Y1269="","",Y1269*IFERROR(INDEX(Lists!$M$2:$M$12,MATCH(C1269,Lists!$I$2:$I$12,0)),1)/Lists!$Q$2)</f>
        <v/>
      </c>
      <c r="AK1269" s="106" t="n"/>
      <c r="AL1269" s="106" t="n"/>
      <c r="AM1269" s="106" t="n"/>
      <c r="AN1269" s="106" t="n"/>
      <c r="AO1269" s="106" t="n"/>
    </row>
    <row r="1270" ht="18" customHeight="1" s="74">
      <c r="A1270" s="154">
        <f>IF(OR(F1270="",C1270="",D1270=""),"",IFERROR(INDEX(Lists!$J$2:$J$12,MATCH(C1270,Lists!$I$2:$I$12,0)),"XX")&amp;"-"&amp;D1270&amp;"-"&amp;TEXT(SUMPRODUCT(($C$2:C1270=C1270)*($D$2:D1270=D1270)),"0000"))</f>
        <v/>
      </c>
      <c r="B1270" s="155" t="n"/>
      <c r="C1270" s="155" t="n"/>
      <c r="D1270" s="155" t="n"/>
      <c r="E1270" s="155" t="n"/>
      <c r="F1270" s="155" t="n"/>
      <c r="G1270" s="155" t="n"/>
      <c r="H1270" s="155" t="n"/>
      <c r="I1270" s="155" t="n"/>
      <c r="J1270" s="155" t="n"/>
      <c r="K1270" s="155" t="n"/>
      <c r="L1270" s="155" t="n"/>
      <c r="M1270" s="155" t="n"/>
      <c r="N1270" s="155" t="n"/>
      <c r="O1270" s="155" t="n"/>
      <c r="P1270" s="155" t="n"/>
      <c r="Q1270" s="151" t="n"/>
      <c r="R1270" s="155" t="n"/>
      <c r="S1270" s="155" t="n"/>
      <c r="T1270" s="155" t="n"/>
      <c r="U1270" s="155" t="n"/>
      <c r="V1270" s="155" t="n"/>
      <c r="W1270" s="155" t="n"/>
      <c r="X1270" s="155" t="n"/>
      <c r="Y1270" s="155" t="n"/>
      <c r="Z1270" s="155" t="n"/>
      <c r="AA1270" s="155" t="n"/>
      <c r="AB1270" s="155" t="n"/>
      <c r="AC1270" s="155" t="n"/>
      <c r="AD1270" s="155" t="n"/>
      <c r="AE1270" s="155" t="n"/>
      <c r="AF1270" s="155" t="n"/>
      <c r="AG1270" s="154">
        <f>IF(OR(C1270="",G1270="",G1270=0),"",IFERROR(INDEX(Lists!$K$2:$K$12,MATCH(C1270,Lists!$I$2:$I$12,0)),"AUD"))</f>
        <v/>
      </c>
      <c r="AH1270" s="154">
        <f>IF(OR(G1270="",G1270=0),"",IF(G1270&lt;1,TEXT(G1270*100,"0")&amp;IFERROR(INDEX(Lists!$U$2:$U$12,MATCH(C1270,Lists!$I$2:$I$12,0)),"c"),IFERROR(INDEX(Lists!$L$2:$L$12,MATCH(C1270,Lists!$I$2:$I$12,0)),"$")&amp;IF(G1270=INT(G1270),TEXT(G1270,"0"),TEXT(G1270,"0.00")))&amp;" "&amp;AG1270)</f>
        <v/>
      </c>
      <c r="AI1270" s="154">
        <f>IF(X1270="","",X1270*IFERROR(INDEX(Lists!$M$2:$M$12,MATCH(C1270,Lists!$I$2:$I$12,0)),1)/Lists!$Q$2)</f>
        <v/>
      </c>
      <c r="AJ1270" s="154">
        <f>IF(Y1270="","",Y1270*IFERROR(INDEX(Lists!$M$2:$M$12,MATCH(C1270,Lists!$I$2:$I$12,0)),1)/Lists!$Q$2)</f>
        <v/>
      </c>
      <c r="AK1270" s="106" t="n"/>
      <c r="AL1270" s="106" t="n"/>
      <c r="AM1270" s="106" t="n"/>
      <c r="AN1270" s="106" t="n"/>
      <c r="AO1270" s="106" t="n"/>
    </row>
    <row r="1271" ht="18" customHeight="1" s="74">
      <c r="A1271" s="154">
        <f>IF(OR(F1271="",C1271="",D1271=""),"",IFERROR(INDEX(Lists!$J$2:$J$12,MATCH(C1271,Lists!$I$2:$I$12,0)),"XX")&amp;"-"&amp;D1271&amp;"-"&amp;TEXT(SUMPRODUCT(($C$2:C1271=C1271)*($D$2:D1271=D1271)),"0000"))</f>
        <v/>
      </c>
      <c r="B1271" s="155" t="n"/>
      <c r="C1271" s="155" t="n"/>
      <c r="D1271" s="155" t="n"/>
      <c r="E1271" s="155" t="n"/>
      <c r="F1271" s="155" t="n"/>
      <c r="G1271" s="155" t="n"/>
      <c r="H1271" s="155" t="n"/>
      <c r="I1271" s="155" t="n"/>
      <c r="J1271" s="155" t="n"/>
      <c r="K1271" s="155" t="n"/>
      <c r="L1271" s="155" t="n"/>
      <c r="M1271" s="155" t="n"/>
      <c r="N1271" s="155" t="n"/>
      <c r="O1271" s="155" t="n"/>
      <c r="P1271" s="155" t="n"/>
      <c r="Q1271" s="151" t="n"/>
      <c r="R1271" s="155" t="n"/>
      <c r="S1271" s="155" t="n"/>
      <c r="T1271" s="155" t="n"/>
      <c r="U1271" s="155" t="n"/>
      <c r="V1271" s="155" t="n"/>
      <c r="W1271" s="155" t="n"/>
      <c r="X1271" s="155" t="n"/>
      <c r="Y1271" s="155" t="n"/>
      <c r="Z1271" s="155" t="n"/>
      <c r="AA1271" s="155" t="n"/>
      <c r="AB1271" s="155" t="n"/>
      <c r="AC1271" s="155" t="n"/>
      <c r="AD1271" s="155" t="n"/>
      <c r="AE1271" s="155" t="n"/>
      <c r="AF1271" s="155" t="n"/>
      <c r="AG1271" s="154">
        <f>IF(OR(C1271="",G1271="",G1271=0),"",IFERROR(INDEX(Lists!$K$2:$K$12,MATCH(C1271,Lists!$I$2:$I$12,0)),"AUD"))</f>
        <v/>
      </c>
      <c r="AH1271" s="154">
        <f>IF(OR(G1271="",G1271=0),"",IF(G1271&lt;1,TEXT(G1271*100,"0")&amp;IFERROR(INDEX(Lists!$U$2:$U$12,MATCH(C1271,Lists!$I$2:$I$12,0)),"c"),IFERROR(INDEX(Lists!$L$2:$L$12,MATCH(C1271,Lists!$I$2:$I$12,0)),"$")&amp;IF(G1271=INT(G1271),TEXT(G1271,"0"),TEXT(G1271,"0.00")))&amp;" "&amp;AG1271)</f>
        <v/>
      </c>
      <c r="AI1271" s="154">
        <f>IF(X1271="","",X1271*IFERROR(INDEX(Lists!$M$2:$M$12,MATCH(C1271,Lists!$I$2:$I$12,0)),1)/Lists!$Q$2)</f>
        <v/>
      </c>
      <c r="AJ1271" s="154">
        <f>IF(Y1271="","",Y1271*IFERROR(INDEX(Lists!$M$2:$M$12,MATCH(C1271,Lists!$I$2:$I$12,0)),1)/Lists!$Q$2)</f>
        <v/>
      </c>
      <c r="AK1271" s="106" t="n"/>
      <c r="AL1271" s="106" t="n"/>
      <c r="AM1271" s="106" t="n"/>
      <c r="AN1271" s="106" t="n"/>
      <c r="AO1271" s="106" t="n"/>
    </row>
    <row r="1272" ht="18" customHeight="1" s="74">
      <c r="A1272" s="154">
        <f>IF(OR(F1272="",C1272="",D1272=""),"",IFERROR(INDEX(Lists!$J$2:$J$12,MATCH(C1272,Lists!$I$2:$I$12,0)),"XX")&amp;"-"&amp;D1272&amp;"-"&amp;TEXT(SUMPRODUCT(($C$2:C1272=C1272)*($D$2:D1272=D1272)),"0000"))</f>
        <v/>
      </c>
      <c r="B1272" s="155" t="n"/>
      <c r="C1272" s="155" t="n"/>
      <c r="D1272" s="155" t="n"/>
      <c r="E1272" s="155" t="n"/>
      <c r="F1272" s="155" t="n"/>
      <c r="G1272" s="155" t="n"/>
      <c r="H1272" s="155" t="n"/>
      <c r="I1272" s="155" t="n"/>
      <c r="J1272" s="155" t="n"/>
      <c r="K1272" s="155" t="n"/>
      <c r="L1272" s="155" t="n"/>
      <c r="M1272" s="155" t="n"/>
      <c r="N1272" s="155" t="n"/>
      <c r="O1272" s="155" t="n"/>
      <c r="P1272" s="155" t="n"/>
      <c r="Q1272" s="151" t="n"/>
      <c r="R1272" s="155" t="n"/>
      <c r="S1272" s="155" t="n"/>
      <c r="T1272" s="155" t="n"/>
      <c r="U1272" s="155" t="n"/>
      <c r="V1272" s="155" t="n"/>
      <c r="W1272" s="155" t="n"/>
      <c r="X1272" s="155" t="n"/>
      <c r="Y1272" s="155" t="n"/>
      <c r="Z1272" s="155" t="n"/>
      <c r="AA1272" s="155" t="n"/>
      <c r="AB1272" s="155" t="n"/>
      <c r="AC1272" s="155" t="n"/>
      <c r="AD1272" s="155" t="n"/>
      <c r="AE1272" s="155" t="n"/>
      <c r="AF1272" s="155" t="n"/>
      <c r="AG1272" s="154">
        <f>IF(OR(C1272="",G1272="",G1272=0),"",IFERROR(INDEX(Lists!$K$2:$K$12,MATCH(C1272,Lists!$I$2:$I$12,0)),"AUD"))</f>
        <v/>
      </c>
      <c r="AH1272" s="154">
        <f>IF(OR(G1272="",G1272=0),"",IF(G1272&lt;1,TEXT(G1272*100,"0")&amp;IFERROR(INDEX(Lists!$U$2:$U$12,MATCH(C1272,Lists!$I$2:$I$12,0)),"c"),IFERROR(INDEX(Lists!$L$2:$L$12,MATCH(C1272,Lists!$I$2:$I$12,0)),"$")&amp;IF(G1272=INT(G1272),TEXT(G1272,"0"),TEXT(G1272,"0.00")))&amp;" "&amp;AG1272)</f>
        <v/>
      </c>
      <c r="AI1272" s="154">
        <f>IF(X1272="","",X1272*IFERROR(INDEX(Lists!$M$2:$M$12,MATCH(C1272,Lists!$I$2:$I$12,0)),1)/Lists!$Q$2)</f>
        <v/>
      </c>
      <c r="AJ1272" s="154">
        <f>IF(Y1272="","",Y1272*IFERROR(INDEX(Lists!$M$2:$M$12,MATCH(C1272,Lists!$I$2:$I$12,0)),1)/Lists!$Q$2)</f>
        <v/>
      </c>
      <c r="AK1272" s="106" t="n"/>
      <c r="AL1272" s="106" t="n"/>
      <c r="AM1272" s="106" t="n"/>
      <c r="AN1272" s="106" t="n"/>
      <c r="AO1272" s="106" t="n"/>
    </row>
    <row r="1273" ht="18" customHeight="1" s="74">
      <c r="A1273" s="154">
        <f>IF(OR(F1273="",C1273="",D1273=""),"",IFERROR(INDEX(Lists!$J$2:$J$12,MATCH(C1273,Lists!$I$2:$I$12,0)),"XX")&amp;"-"&amp;D1273&amp;"-"&amp;TEXT(SUMPRODUCT(($C$2:C1273=C1273)*($D$2:D1273=D1273)),"0000"))</f>
        <v/>
      </c>
      <c r="B1273" s="155" t="n"/>
      <c r="C1273" s="155" t="n"/>
      <c r="D1273" s="155" t="n"/>
      <c r="E1273" s="155" t="n"/>
      <c r="F1273" s="155" t="n"/>
      <c r="G1273" s="155" t="n"/>
      <c r="H1273" s="155" t="n"/>
      <c r="I1273" s="155" t="n"/>
      <c r="J1273" s="155" t="n"/>
      <c r="K1273" s="155" t="n"/>
      <c r="L1273" s="155" t="n"/>
      <c r="M1273" s="155" t="n"/>
      <c r="N1273" s="155" t="n"/>
      <c r="O1273" s="155" t="n"/>
      <c r="P1273" s="155" t="n"/>
      <c r="Q1273" s="151" t="n"/>
      <c r="R1273" s="155" t="n"/>
      <c r="S1273" s="155" t="n"/>
      <c r="T1273" s="155" t="n"/>
      <c r="U1273" s="155" t="n"/>
      <c r="V1273" s="155" t="n"/>
      <c r="W1273" s="155" t="n"/>
      <c r="X1273" s="155" t="n"/>
      <c r="Y1273" s="155" t="n"/>
      <c r="Z1273" s="155" t="n"/>
      <c r="AA1273" s="155" t="n"/>
      <c r="AB1273" s="155" t="n"/>
      <c r="AC1273" s="155" t="n"/>
      <c r="AD1273" s="155" t="n"/>
      <c r="AE1273" s="155" t="n"/>
      <c r="AF1273" s="155" t="n"/>
      <c r="AG1273" s="154">
        <f>IF(OR(C1273="",G1273="",G1273=0),"",IFERROR(INDEX(Lists!$K$2:$K$12,MATCH(C1273,Lists!$I$2:$I$12,0)),"AUD"))</f>
        <v/>
      </c>
      <c r="AH1273" s="154">
        <f>IF(OR(G1273="",G1273=0),"",IF(G1273&lt;1,TEXT(G1273*100,"0")&amp;IFERROR(INDEX(Lists!$U$2:$U$12,MATCH(C1273,Lists!$I$2:$I$12,0)),"c"),IFERROR(INDEX(Lists!$L$2:$L$12,MATCH(C1273,Lists!$I$2:$I$12,0)),"$")&amp;IF(G1273=INT(G1273),TEXT(G1273,"0"),TEXT(G1273,"0.00")))&amp;" "&amp;AG1273)</f>
        <v/>
      </c>
      <c r="AI1273" s="154">
        <f>IF(X1273="","",X1273*IFERROR(INDEX(Lists!$M$2:$M$12,MATCH(C1273,Lists!$I$2:$I$12,0)),1)/Lists!$Q$2)</f>
        <v/>
      </c>
      <c r="AJ1273" s="154">
        <f>IF(Y1273="","",Y1273*IFERROR(INDEX(Lists!$M$2:$M$12,MATCH(C1273,Lists!$I$2:$I$12,0)),1)/Lists!$Q$2)</f>
        <v/>
      </c>
      <c r="AK1273" s="106" t="n"/>
      <c r="AL1273" s="106" t="n"/>
      <c r="AM1273" s="106" t="n"/>
      <c r="AN1273" s="106" t="n"/>
      <c r="AO1273" s="106" t="n"/>
    </row>
    <row r="1274" ht="18" customHeight="1" s="74">
      <c r="A1274" s="154">
        <f>IF(OR(F1274="",C1274="",D1274=""),"",IFERROR(INDEX(Lists!$J$2:$J$12,MATCH(C1274,Lists!$I$2:$I$12,0)),"XX")&amp;"-"&amp;D1274&amp;"-"&amp;TEXT(SUMPRODUCT(($C$2:C1274=C1274)*($D$2:D1274=D1274)),"0000"))</f>
        <v/>
      </c>
      <c r="B1274" s="155" t="n"/>
      <c r="C1274" s="155" t="n"/>
      <c r="D1274" s="155" t="n"/>
      <c r="E1274" s="155" t="n"/>
      <c r="F1274" s="155" t="n"/>
      <c r="G1274" s="155" t="n"/>
      <c r="H1274" s="155" t="n"/>
      <c r="I1274" s="155" t="n"/>
      <c r="J1274" s="155" t="n"/>
      <c r="K1274" s="155" t="n"/>
      <c r="L1274" s="155" t="n"/>
      <c r="M1274" s="155" t="n"/>
      <c r="N1274" s="155" t="n"/>
      <c r="O1274" s="155" t="n"/>
      <c r="P1274" s="155" t="n"/>
      <c r="Q1274" s="151" t="n"/>
      <c r="R1274" s="155" t="n"/>
      <c r="S1274" s="155" t="n"/>
      <c r="T1274" s="155" t="n"/>
      <c r="U1274" s="155" t="n"/>
      <c r="V1274" s="155" t="n"/>
      <c r="W1274" s="155" t="n"/>
      <c r="X1274" s="155" t="n"/>
      <c r="Y1274" s="155" t="n"/>
      <c r="Z1274" s="155" t="n"/>
      <c r="AA1274" s="155" t="n"/>
      <c r="AB1274" s="155" t="n"/>
      <c r="AC1274" s="155" t="n"/>
      <c r="AD1274" s="155" t="n"/>
      <c r="AE1274" s="155" t="n"/>
      <c r="AF1274" s="155" t="n"/>
      <c r="AG1274" s="154">
        <f>IF(OR(C1274="",G1274="",G1274=0),"",IFERROR(INDEX(Lists!$K$2:$K$12,MATCH(C1274,Lists!$I$2:$I$12,0)),"AUD"))</f>
        <v/>
      </c>
      <c r="AH1274" s="154">
        <f>IF(OR(G1274="",G1274=0),"",IF(G1274&lt;1,TEXT(G1274*100,"0")&amp;IFERROR(INDEX(Lists!$U$2:$U$12,MATCH(C1274,Lists!$I$2:$I$12,0)),"c"),IFERROR(INDEX(Lists!$L$2:$L$12,MATCH(C1274,Lists!$I$2:$I$12,0)),"$")&amp;IF(G1274=INT(G1274),TEXT(G1274,"0"),TEXT(G1274,"0.00")))&amp;" "&amp;AG1274)</f>
        <v/>
      </c>
      <c r="AI1274" s="154">
        <f>IF(X1274="","",X1274*IFERROR(INDEX(Lists!$M$2:$M$12,MATCH(C1274,Lists!$I$2:$I$12,0)),1)/Lists!$Q$2)</f>
        <v/>
      </c>
      <c r="AJ1274" s="154">
        <f>IF(Y1274="","",Y1274*IFERROR(INDEX(Lists!$M$2:$M$12,MATCH(C1274,Lists!$I$2:$I$12,0)),1)/Lists!$Q$2)</f>
        <v/>
      </c>
      <c r="AK1274" s="106" t="n"/>
      <c r="AL1274" s="106" t="n"/>
      <c r="AM1274" s="106" t="n"/>
      <c r="AN1274" s="106" t="n"/>
      <c r="AO1274" s="106" t="n"/>
    </row>
    <row r="1275" ht="18" customHeight="1" s="74">
      <c r="A1275" s="154">
        <f>IF(OR(F1275="",C1275="",D1275=""),"",IFERROR(INDEX(Lists!$J$2:$J$12,MATCH(C1275,Lists!$I$2:$I$12,0)),"XX")&amp;"-"&amp;D1275&amp;"-"&amp;TEXT(SUMPRODUCT(($C$2:C1275=C1275)*($D$2:D1275=D1275)),"0000"))</f>
        <v/>
      </c>
      <c r="B1275" s="155" t="n"/>
      <c r="C1275" s="155" t="n"/>
      <c r="D1275" s="155" t="n"/>
      <c r="E1275" s="155" t="n"/>
      <c r="F1275" s="155" t="n"/>
      <c r="G1275" s="155" t="n"/>
      <c r="H1275" s="155" t="n"/>
      <c r="I1275" s="155" t="n"/>
      <c r="J1275" s="155" t="n"/>
      <c r="K1275" s="155" t="n"/>
      <c r="L1275" s="155" t="n"/>
      <c r="M1275" s="155" t="n"/>
      <c r="N1275" s="155" t="n"/>
      <c r="O1275" s="155" t="n"/>
      <c r="P1275" s="155" t="n"/>
      <c r="Q1275" s="151" t="n"/>
      <c r="R1275" s="155" t="n"/>
      <c r="S1275" s="155" t="n"/>
      <c r="T1275" s="155" t="n"/>
      <c r="U1275" s="155" t="n"/>
      <c r="V1275" s="155" t="n"/>
      <c r="W1275" s="155" t="n"/>
      <c r="X1275" s="155" t="n"/>
      <c r="Y1275" s="155" t="n"/>
      <c r="Z1275" s="155" t="n"/>
      <c r="AA1275" s="155" t="n"/>
      <c r="AB1275" s="155" t="n"/>
      <c r="AC1275" s="155" t="n"/>
      <c r="AD1275" s="155" t="n"/>
      <c r="AE1275" s="155" t="n"/>
      <c r="AF1275" s="155" t="n"/>
      <c r="AG1275" s="154">
        <f>IF(OR(C1275="",G1275="",G1275=0),"",IFERROR(INDEX(Lists!$K$2:$K$12,MATCH(C1275,Lists!$I$2:$I$12,0)),"AUD"))</f>
        <v/>
      </c>
      <c r="AH1275" s="154">
        <f>IF(OR(G1275="",G1275=0),"",IF(G1275&lt;1,TEXT(G1275*100,"0")&amp;IFERROR(INDEX(Lists!$U$2:$U$12,MATCH(C1275,Lists!$I$2:$I$12,0)),"c"),IFERROR(INDEX(Lists!$L$2:$L$12,MATCH(C1275,Lists!$I$2:$I$12,0)),"$")&amp;IF(G1275=INT(G1275),TEXT(G1275,"0"),TEXT(G1275,"0.00")))&amp;" "&amp;AG1275)</f>
        <v/>
      </c>
      <c r="AI1275" s="154">
        <f>IF(X1275="","",X1275*IFERROR(INDEX(Lists!$M$2:$M$12,MATCH(C1275,Lists!$I$2:$I$12,0)),1)/Lists!$Q$2)</f>
        <v/>
      </c>
      <c r="AJ1275" s="154">
        <f>IF(Y1275="","",Y1275*IFERROR(INDEX(Lists!$M$2:$M$12,MATCH(C1275,Lists!$I$2:$I$12,0)),1)/Lists!$Q$2)</f>
        <v/>
      </c>
      <c r="AK1275" s="106" t="n"/>
      <c r="AL1275" s="106" t="n"/>
      <c r="AM1275" s="106" t="n"/>
      <c r="AN1275" s="106" t="n"/>
      <c r="AO1275" s="106" t="n"/>
    </row>
    <row r="1276" ht="18" customHeight="1" s="74">
      <c r="A1276" s="154">
        <f>IF(OR(F1276="",C1276="",D1276=""),"",IFERROR(INDEX(Lists!$J$2:$J$12,MATCH(C1276,Lists!$I$2:$I$12,0)),"XX")&amp;"-"&amp;D1276&amp;"-"&amp;TEXT(SUMPRODUCT(($C$2:C1276=C1276)*($D$2:D1276=D1276)),"0000"))</f>
        <v/>
      </c>
      <c r="B1276" s="155" t="n"/>
      <c r="C1276" s="155" t="n"/>
      <c r="D1276" s="155" t="n"/>
      <c r="E1276" s="155" t="n"/>
      <c r="F1276" s="155" t="n"/>
      <c r="G1276" s="155" t="n"/>
      <c r="H1276" s="155" t="n"/>
      <c r="I1276" s="155" t="n"/>
      <c r="J1276" s="155" t="n"/>
      <c r="K1276" s="155" t="n"/>
      <c r="L1276" s="155" t="n"/>
      <c r="M1276" s="155" t="n"/>
      <c r="N1276" s="155" t="n"/>
      <c r="O1276" s="155" t="n"/>
      <c r="P1276" s="155" t="n"/>
      <c r="Q1276" s="151" t="n"/>
      <c r="R1276" s="155" t="n"/>
      <c r="S1276" s="155" t="n"/>
      <c r="T1276" s="155" t="n"/>
      <c r="U1276" s="155" t="n"/>
      <c r="V1276" s="155" t="n"/>
      <c r="W1276" s="155" t="n"/>
      <c r="X1276" s="155" t="n"/>
      <c r="Y1276" s="155" t="n"/>
      <c r="Z1276" s="155" t="n"/>
      <c r="AA1276" s="155" t="n"/>
      <c r="AB1276" s="155" t="n"/>
      <c r="AC1276" s="155" t="n"/>
      <c r="AD1276" s="155" t="n"/>
      <c r="AE1276" s="155" t="n"/>
      <c r="AF1276" s="155" t="n"/>
      <c r="AG1276" s="154">
        <f>IF(OR(C1276="",G1276="",G1276=0),"",IFERROR(INDEX(Lists!$K$2:$K$12,MATCH(C1276,Lists!$I$2:$I$12,0)),"AUD"))</f>
        <v/>
      </c>
      <c r="AH1276" s="154">
        <f>IF(OR(G1276="",G1276=0),"",IF(G1276&lt;1,TEXT(G1276*100,"0")&amp;IFERROR(INDEX(Lists!$U$2:$U$12,MATCH(C1276,Lists!$I$2:$I$12,0)),"c"),IFERROR(INDEX(Lists!$L$2:$L$12,MATCH(C1276,Lists!$I$2:$I$12,0)),"$")&amp;IF(G1276=INT(G1276),TEXT(G1276,"0"),TEXT(G1276,"0.00")))&amp;" "&amp;AG1276)</f>
        <v/>
      </c>
      <c r="AI1276" s="154">
        <f>IF(X1276="","",X1276*IFERROR(INDEX(Lists!$M$2:$M$12,MATCH(C1276,Lists!$I$2:$I$12,0)),1)/Lists!$Q$2)</f>
        <v/>
      </c>
      <c r="AJ1276" s="154">
        <f>IF(Y1276="","",Y1276*IFERROR(INDEX(Lists!$M$2:$M$12,MATCH(C1276,Lists!$I$2:$I$12,0)),1)/Lists!$Q$2)</f>
        <v/>
      </c>
      <c r="AK1276" s="106" t="n"/>
      <c r="AL1276" s="106" t="n"/>
      <c r="AM1276" s="106" t="n"/>
      <c r="AN1276" s="106" t="n"/>
      <c r="AO1276" s="106" t="n"/>
    </row>
    <row r="1277" ht="18" customHeight="1" s="74">
      <c r="A1277" s="154">
        <f>IF(OR(F1277="",C1277="",D1277=""),"",IFERROR(INDEX(Lists!$J$2:$J$12,MATCH(C1277,Lists!$I$2:$I$12,0)),"XX")&amp;"-"&amp;D1277&amp;"-"&amp;TEXT(SUMPRODUCT(($C$2:C1277=C1277)*($D$2:D1277=D1277)),"0000"))</f>
        <v/>
      </c>
      <c r="B1277" s="155" t="n"/>
      <c r="C1277" s="155" t="n"/>
      <c r="D1277" s="155" t="n"/>
      <c r="E1277" s="155" t="n"/>
      <c r="F1277" s="155" t="n"/>
      <c r="G1277" s="155" t="n"/>
      <c r="H1277" s="155" t="n"/>
      <c r="I1277" s="155" t="n"/>
      <c r="J1277" s="155" t="n"/>
      <c r="K1277" s="155" t="n"/>
      <c r="L1277" s="155" t="n"/>
      <c r="M1277" s="155" t="n"/>
      <c r="N1277" s="155" t="n"/>
      <c r="O1277" s="155" t="n"/>
      <c r="P1277" s="155" t="n"/>
      <c r="Q1277" s="151" t="n"/>
      <c r="R1277" s="155" t="n"/>
      <c r="S1277" s="155" t="n"/>
      <c r="T1277" s="155" t="n"/>
      <c r="U1277" s="155" t="n"/>
      <c r="V1277" s="155" t="n"/>
      <c r="W1277" s="155" t="n"/>
      <c r="X1277" s="155" t="n"/>
      <c r="Y1277" s="155" t="n"/>
      <c r="Z1277" s="155" t="n"/>
      <c r="AA1277" s="155" t="n"/>
      <c r="AB1277" s="155" t="n"/>
      <c r="AC1277" s="155" t="n"/>
      <c r="AD1277" s="155" t="n"/>
      <c r="AE1277" s="155" t="n"/>
      <c r="AF1277" s="155" t="n"/>
      <c r="AG1277" s="154">
        <f>IF(OR(C1277="",G1277="",G1277=0),"",IFERROR(INDEX(Lists!$K$2:$K$12,MATCH(C1277,Lists!$I$2:$I$12,0)),"AUD"))</f>
        <v/>
      </c>
      <c r="AH1277" s="154">
        <f>IF(OR(G1277="",G1277=0),"",IF(G1277&lt;1,TEXT(G1277*100,"0")&amp;IFERROR(INDEX(Lists!$U$2:$U$12,MATCH(C1277,Lists!$I$2:$I$12,0)),"c"),IFERROR(INDEX(Lists!$L$2:$L$12,MATCH(C1277,Lists!$I$2:$I$12,0)),"$")&amp;IF(G1277=INT(G1277),TEXT(G1277,"0"),TEXT(G1277,"0.00")))&amp;" "&amp;AG1277)</f>
        <v/>
      </c>
      <c r="AI1277" s="154">
        <f>IF(X1277="","",X1277*IFERROR(INDEX(Lists!$M$2:$M$12,MATCH(C1277,Lists!$I$2:$I$12,0)),1)/Lists!$Q$2)</f>
        <v/>
      </c>
      <c r="AJ1277" s="154">
        <f>IF(Y1277="","",Y1277*IFERROR(INDEX(Lists!$M$2:$M$12,MATCH(C1277,Lists!$I$2:$I$12,0)),1)/Lists!$Q$2)</f>
        <v/>
      </c>
      <c r="AK1277" s="106" t="n"/>
      <c r="AL1277" s="106" t="n"/>
      <c r="AM1277" s="106" t="n"/>
      <c r="AN1277" s="106" t="n"/>
      <c r="AO1277" s="106" t="n"/>
    </row>
    <row r="1278" ht="18" customHeight="1" s="74">
      <c r="A1278" s="154">
        <f>IF(OR(F1278="",C1278="",D1278=""),"",IFERROR(INDEX(Lists!$J$2:$J$12,MATCH(C1278,Lists!$I$2:$I$12,0)),"XX")&amp;"-"&amp;D1278&amp;"-"&amp;TEXT(SUMPRODUCT(($C$2:C1278=C1278)*($D$2:D1278=D1278)),"0000"))</f>
        <v/>
      </c>
      <c r="B1278" s="155" t="n"/>
      <c r="C1278" s="155" t="n"/>
      <c r="D1278" s="155" t="n"/>
      <c r="E1278" s="155" t="n"/>
      <c r="F1278" s="155" t="n"/>
      <c r="G1278" s="155" t="n"/>
      <c r="H1278" s="155" t="n"/>
      <c r="I1278" s="155" t="n"/>
      <c r="J1278" s="155" t="n"/>
      <c r="K1278" s="155" t="n"/>
      <c r="L1278" s="155" t="n"/>
      <c r="M1278" s="155" t="n"/>
      <c r="N1278" s="155" t="n"/>
      <c r="O1278" s="155" t="n"/>
      <c r="P1278" s="155" t="n"/>
      <c r="Q1278" s="151" t="n"/>
      <c r="R1278" s="155" t="n"/>
      <c r="S1278" s="155" t="n"/>
      <c r="T1278" s="155" t="n"/>
      <c r="U1278" s="155" t="n"/>
      <c r="V1278" s="155" t="n"/>
      <c r="W1278" s="155" t="n"/>
      <c r="X1278" s="155" t="n"/>
      <c r="Y1278" s="155" t="n"/>
      <c r="Z1278" s="155" t="n"/>
      <c r="AA1278" s="155" t="n"/>
      <c r="AB1278" s="155" t="n"/>
      <c r="AC1278" s="155" t="n"/>
      <c r="AD1278" s="155" t="n"/>
      <c r="AE1278" s="155" t="n"/>
      <c r="AF1278" s="155" t="n"/>
      <c r="AG1278" s="154">
        <f>IF(OR(C1278="",G1278="",G1278=0),"",IFERROR(INDEX(Lists!$K$2:$K$12,MATCH(C1278,Lists!$I$2:$I$12,0)),"AUD"))</f>
        <v/>
      </c>
      <c r="AH1278" s="154">
        <f>IF(OR(G1278="",G1278=0),"",IF(G1278&lt;1,TEXT(G1278*100,"0")&amp;IFERROR(INDEX(Lists!$U$2:$U$12,MATCH(C1278,Lists!$I$2:$I$12,0)),"c"),IFERROR(INDEX(Lists!$L$2:$L$12,MATCH(C1278,Lists!$I$2:$I$12,0)),"$")&amp;IF(G1278=INT(G1278),TEXT(G1278,"0"),TEXT(G1278,"0.00")))&amp;" "&amp;AG1278)</f>
        <v/>
      </c>
      <c r="AI1278" s="154">
        <f>IF(X1278="","",X1278*IFERROR(INDEX(Lists!$M$2:$M$12,MATCH(C1278,Lists!$I$2:$I$12,0)),1)/Lists!$Q$2)</f>
        <v/>
      </c>
      <c r="AJ1278" s="154">
        <f>IF(Y1278="","",Y1278*IFERROR(INDEX(Lists!$M$2:$M$12,MATCH(C1278,Lists!$I$2:$I$12,0)),1)/Lists!$Q$2)</f>
        <v/>
      </c>
      <c r="AK1278" s="106" t="n"/>
      <c r="AL1278" s="106" t="n"/>
      <c r="AM1278" s="106" t="n"/>
      <c r="AN1278" s="106" t="n"/>
      <c r="AO1278" s="106" t="n"/>
    </row>
    <row r="1279" ht="18" customHeight="1" s="74">
      <c r="A1279" s="154">
        <f>IF(OR(F1279="",C1279="",D1279=""),"",IFERROR(INDEX(Lists!$J$2:$J$12,MATCH(C1279,Lists!$I$2:$I$12,0)),"XX")&amp;"-"&amp;D1279&amp;"-"&amp;TEXT(SUMPRODUCT(($C$2:C1279=C1279)*($D$2:D1279=D1279)),"0000"))</f>
        <v/>
      </c>
      <c r="B1279" s="155" t="n"/>
      <c r="C1279" s="155" t="n"/>
      <c r="D1279" s="155" t="n"/>
      <c r="E1279" s="155" t="n"/>
      <c r="F1279" s="155" t="n"/>
      <c r="G1279" s="155" t="n"/>
      <c r="H1279" s="155" t="n"/>
      <c r="I1279" s="155" t="n"/>
      <c r="J1279" s="155" t="n"/>
      <c r="K1279" s="155" t="n"/>
      <c r="L1279" s="155" t="n"/>
      <c r="M1279" s="155" t="n"/>
      <c r="N1279" s="155" t="n"/>
      <c r="O1279" s="155" t="n"/>
      <c r="P1279" s="155" t="n"/>
      <c r="Q1279" s="151" t="n"/>
      <c r="R1279" s="155" t="n"/>
      <c r="S1279" s="155" t="n"/>
      <c r="T1279" s="155" t="n"/>
      <c r="U1279" s="155" t="n"/>
      <c r="V1279" s="155" t="n"/>
      <c r="W1279" s="155" t="n"/>
      <c r="X1279" s="155" t="n"/>
      <c r="Y1279" s="155" t="n"/>
      <c r="Z1279" s="155" t="n"/>
      <c r="AA1279" s="155" t="n"/>
      <c r="AB1279" s="155" t="n"/>
      <c r="AC1279" s="155" t="n"/>
      <c r="AD1279" s="155" t="n"/>
      <c r="AE1279" s="155" t="n"/>
      <c r="AF1279" s="155" t="n"/>
      <c r="AG1279" s="154">
        <f>IF(OR(C1279="",G1279="",G1279=0),"",IFERROR(INDEX(Lists!$K$2:$K$12,MATCH(C1279,Lists!$I$2:$I$12,0)),"AUD"))</f>
        <v/>
      </c>
      <c r="AH1279" s="154">
        <f>IF(OR(G1279="",G1279=0),"",IF(G1279&lt;1,TEXT(G1279*100,"0")&amp;IFERROR(INDEX(Lists!$U$2:$U$12,MATCH(C1279,Lists!$I$2:$I$12,0)),"c"),IFERROR(INDEX(Lists!$L$2:$L$12,MATCH(C1279,Lists!$I$2:$I$12,0)),"$")&amp;IF(G1279=INT(G1279),TEXT(G1279,"0"),TEXT(G1279,"0.00")))&amp;" "&amp;AG1279)</f>
        <v/>
      </c>
      <c r="AI1279" s="154">
        <f>IF(X1279="","",X1279*IFERROR(INDEX(Lists!$M$2:$M$12,MATCH(C1279,Lists!$I$2:$I$12,0)),1)/Lists!$Q$2)</f>
        <v/>
      </c>
      <c r="AJ1279" s="154">
        <f>IF(Y1279="","",Y1279*IFERROR(INDEX(Lists!$M$2:$M$12,MATCH(C1279,Lists!$I$2:$I$12,0)),1)/Lists!$Q$2)</f>
        <v/>
      </c>
      <c r="AK1279" s="106" t="n"/>
      <c r="AL1279" s="106" t="n"/>
      <c r="AM1279" s="106" t="n"/>
      <c r="AN1279" s="106" t="n"/>
      <c r="AO1279" s="106" t="n"/>
    </row>
    <row r="1280" ht="18" customHeight="1" s="74">
      <c r="A1280" s="154">
        <f>IF(OR(F1280="",C1280="",D1280=""),"",IFERROR(INDEX(Lists!$J$2:$J$12,MATCH(C1280,Lists!$I$2:$I$12,0)),"XX")&amp;"-"&amp;D1280&amp;"-"&amp;TEXT(SUMPRODUCT(($C$2:C1280=C1280)*($D$2:D1280=D1280)),"0000"))</f>
        <v/>
      </c>
      <c r="B1280" s="155" t="n"/>
      <c r="C1280" s="155" t="n"/>
      <c r="D1280" s="155" t="n"/>
      <c r="E1280" s="155" t="n"/>
      <c r="F1280" s="155" t="n"/>
      <c r="G1280" s="155" t="n"/>
      <c r="H1280" s="155" t="n"/>
      <c r="I1280" s="155" t="n"/>
      <c r="J1280" s="155" t="n"/>
      <c r="K1280" s="155" t="n"/>
      <c r="L1280" s="155" t="n"/>
      <c r="M1280" s="155" t="n"/>
      <c r="N1280" s="155" t="n"/>
      <c r="O1280" s="155" t="n"/>
      <c r="P1280" s="155" t="n"/>
      <c r="Q1280" s="151" t="n"/>
      <c r="R1280" s="155" t="n"/>
      <c r="S1280" s="155" t="n"/>
      <c r="T1280" s="155" t="n"/>
      <c r="U1280" s="155" t="n"/>
      <c r="V1280" s="155" t="n"/>
      <c r="W1280" s="155" t="n"/>
      <c r="X1280" s="155" t="n"/>
      <c r="Y1280" s="155" t="n"/>
      <c r="Z1280" s="155" t="n"/>
      <c r="AA1280" s="155" t="n"/>
      <c r="AB1280" s="155" t="n"/>
      <c r="AC1280" s="155" t="n"/>
      <c r="AD1280" s="155" t="n"/>
      <c r="AE1280" s="155" t="n"/>
      <c r="AF1280" s="155" t="n"/>
      <c r="AG1280" s="154">
        <f>IF(OR(C1280="",G1280="",G1280=0),"",IFERROR(INDEX(Lists!$K$2:$K$12,MATCH(C1280,Lists!$I$2:$I$12,0)),"AUD"))</f>
        <v/>
      </c>
      <c r="AH1280" s="154">
        <f>IF(OR(G1280="",G1280=0),"",IF(G1280&lt;1,TEXT(G1280*100,"0")&amp;IFERROR(INDEX(Lists!$U$2:$U$12,MATCH(C1280,Lists!$I$2:$I$12,0)),"c"),IFERROR(INDEX(Lists!$L$2:$L$12,MATCH(C1280,Lists!$I$2:$I$12,0)),"$")&amp;IF(G1280=INT(G1280),TEXT(G1280,"0"),TEXT(G1280,"0.00")))&amp;" "&amp;AG1280)</f>
        <v/>
      </c>
      <c r="AI1280" s="154">
        <f>IF(X1280="","",X1280*IFERROR(INDEX(Lists!$M$2:$M$12,MATCH(C1280,Lists!$I$2:$I$12,0)),1)/Lists!$Q$2)</f>
        <v/>
      </c>
      <c r="AJ1280" s="154">
        <f>IF(Y1280="","",Y1280*IFERROR(INDEX(Lists!$M$2:$M$12,MATCH(C1280,Lists!$I$2:$I$12,0)),1)/Lists!$Q$2)</f>
        <v/>
      </c>
      <c r="AK1280" s="106" t="n"/>
      <c r="AL1280" s="106" t="n"/>
      <c r="AM1280" s="106" t="n"/>
      <c r="AN1280" s="106" t="n"/>
      <c r="AO1280" s="106" t="n"/>
    </row>
    <row r="1281" ht="18" customHeight="1" s="74">
      <c r="A1281" s="154">
        <f>IF(OR(F1281="",C1281="",D1281=""),"",IFERROR(INDEX(Lists!$J$2:$J$12,MATCH(C1281,Lists!$I$2:$I$12,0)),"XX")&amp;"-"&amp;D1281&amp;"-"&amp;TEXT(SUMPRODUCT(($C$2:C1281=C1281)*($D$2:D1281=D1281)),"0000"))</f>
        <v/>
      </c>
      <c r="B1281" s="155" t="n"/>
      <c r="C1281" s="155" t="n"/>
      <c r="D1281" s="155" t="n"/>
      <c r="E1281" s="155" t="n"/>
      <c r="F1281" s="155" t="n"/>
      <c r="G1281" s="155" t="n"/>
      <c r="H1281" s="155" t="n"/>
      <c r="I1281" s="155" t="n"/>
      <c r="J1281" s="155" t="n"/>
      <c r="K1281" s="155" t="n"/>
      <c r="L1281" s="155" t="n"/>
      <c r="M1281" s="155" t="n"/>
      <c r="N1281" s="155" t="n"/>
      <c r="O1281" s="155" t="n"/>
      <c r="P1281" s="155" t="n"/>
      <c r="Q1281" s="151" t="n"/>
      <c r="R1281" s="155" t="n"/>
      <c r="S1281" s="155" t="n"/>
      <c r="T1281" s="155" t="n"/>
      <c r="U1281" s="155" t="n"/>
      <c r="V1281" s="155" t="n"/>
      <c r="W1281" s="155" t="n"/>
      <c r="X1281" s="155" t="n"/>
      <c r="Y1281" s="155" t="n"/>
      <c r="Z1281" s="155" t="n"/>
      <c r="AA1281" s="155" t="n"/>
      <c r="AB1281" s="155" t="n"/>
      <c r="AC1281" s="155" t="n"/>
      <c r="AD1281" s="155" t="n"/>
      <c r="AE1281" s="155" t="n"/>
      <c r="AF1281" s="155" t="n"/>
      <c r="AG1281" s="154">
        <f>IF(OR(C1281="",G1281="",G1281=0),"",IFERROR(INDEX(Lists!$K$2:$K$12,MATCH(C1281,Lists!$I$2:$I$12,0)),"AUD"))</f>
        <v/>
      </c>
      <c r="AH1281" s="154">
        <f>IF(OR(G1281="",G1281=0),"",IF(G1281&lt;1,TEXT(G1281*100,"0")&amp;IFERROR(INDEX(Lists!$U$2:$U$12,MATCH(C1281,Lists!$I$2:$I$12,0)),"c"),IFERROR(INDEX(Lists!$L$2:$L$12,MATCH(C1281,Lists!$I$2:$I$12,0)),"$")&amp;IF(G1281=INT(G1281),TEXT(G1281,"0"),TEXT(G1281,"0.00")))&amp;" "&amp;AG1281)</f>
        <v/>
      </c>
      <c r="AI1281" s="154">
        <f>IF(X1281="","",X1281*IFERROR(INDEX(Lists!$M$2:$M$12,MATCH(C1281,Lists!$I$2:$I$12,0)),1)/Lists!$Q$2)</f>
        <v/>
      </c>
      <c r="AJ1281" s="154">
        <f>IF(Y1281="","",Y1281*IFERROR(INDEX(Lists!$M$2:$M$12,MATCH(C1281,Lists!$I$2:$I$12,0)),1)/Lists!$Q$2)</f>
        <v/>
      </c>
      <c r="AK1281" s="106" t="n"/>
      <c r="AL1281" s="106" t="n"/>
      <c r="AM1281" s="106" t="n"/>
      <c r="AN1281" s="106" t="n"/>
      <c r="AO1281" s="106" t="n"/>
    </row>
    <row r="1282" ht="18" customHeight="1" s="74">
      <c r="A1282" s="154">
        <f>IF(OR(F1282="",C1282="",D1282=""),"",IFERROR(INDEX(Lists!$J$2:$J$12,MATCH(C1282,Lists!$I$2:$I$12,0)),"XX")&amp;"-"&amp;D1282&amp;"-"&amp;TEXT(SUMPRODUCT(($C$2:C1282=C1282)*($D$2:D1282=D1282)),"0000"))</f>
        <v/>
      </c>
      <c r="B1282" s="155" t="n"/>
      <c r="C1282" s="155" t="n"/>
      <c r="D1282" s="155" t="n"/>
      <c r="E1282" s="155" t="n"/>
      <c r="F1282" s="155" t="n"/>
      <c r="G1282" s="155" t="n"/>
      <c r="H1282" s="155" t="n"/>
      <c r="I1282" s="155" t="n"/>
      <c r="J1282" s="155" t="n"/>
      <c r="K1282" s="155" t="n"/>
      <c r="L1282" s="155" t="n"/>
      <c r="M1282" s="155" t="n"/>
      <c r="N1282" s="155" t="n"/>
      <c r="O1282" s="155" t="n"/>
      <c r="P1282" s="155" t="n"/>
      <c r="Q1282" s="151" t="n"/>
      <c r="R1282" s="155" t="n"/>
      <c r="S1282" s="155" t="n"/>
      <c r="T1282" s="155" t="n"/>
      <c r="U1282" s="155" t="n"/>
      <c r="V1282" s="155" t="n"/>
      <c r="W1282" s="155" t="n"/>
      <c r="X1282" s="155" t="n"/>
      <c r="Y1282" s="155" t="n"/>
      <c r="Z1282" s="155" t="n"/>
      <c r="AA1282" s="155" t="n"/>
      <c r="AB1282" s="155" t="n"/>
      <c r="AC1282" s="155" t="n"/>
      <c r="AD1282" s="155" t="n"/>
      <c r="AE1282" s="155" t="n"/>
      <c r="AF1282" s="155" t="n"/>
      <c r="AG1282" s="154">
        <f>IF(OR(C1282="",G1282="",G1282=0),"",IFERROR(INDEX(Lists!$K$2:$K$12,MATCH(C1282,Lists!$I$2:$I$12,0)),"AUD"))</f>
        <v/>
      </c>
      <c r="AH1282" s="154">
        <f>IF(OR(G1282="",G1282=0),"",IF(G1282&lt;1,TEXT(G1282*100,"0")&amp;IFERROR(INDEX(Lists!$U$2:$U$12,MATCH(C1282,Lists!$I$2:$I$12,0)),"c"),IFERROR(INDEX(Lists!$L$2:$L$12,MATCH(C1282,Lists!$I$2:$I$12,0)),"$")&amp;IF(G1282=INT(G1282),TEXT(G1282,"0"),TEXT(G1282,"0.00")))&amp;" "&amp;AG1282)</f>
        <v/>
      </c>
      <c r="AI1282" s="154">
        <f>IF(X1282="","",X1282*IFERROR(INDEX(Lists!$M$2:$M$12,MATCH(C1282,Lists!$I$2:$I$12,0)),1)/Lists!$Q$2)</f>
        <v/>
      </c>
      <c r="AJ1282" s="154">
        <f>IF(Y1282="","",Y1282*IFERROR(INDEX(Lists!$M$2:$M$12,MATCH(C1282,Lists!$I$2:$I$12,0)),1)/Lists!$Q$2)</f>
        <v/>
      </c>
      <c r="AK1282" s="106" t="n"/>
      <c r="AL1282" s="106" t="n"/>
      <c r="AM1282" s="106" t="n"/>
      <c r="AN1282" s="106" t="n"/>
      <c r="AO1282" s="106" t="n"/>
    </row>
    <row r="1283" ht="18" customHeight="1" s="74">
      <c r="A1283" s="154">
        <f>IF(OR(F1283="",C1283="",D1283=""),"",IFERROR(INDEX(Lists!$J$2:$J$12,MATCH(C1283,Lists!$I$2:$I$12,0)),"XX")&amp;"-"&amp;D1283&amp;"-"&amp;TEXT(SUMPRODUCT(($C$2:C1283=C1283)*($D$2:D1283=D1283)),"0000"))</f>
        <v/>
      </c>
      <c r="B1283" s="155" t="n"/>
      <c r="C1283" s="155" t="n"/>
      <c r="D1283" s="155" t="n"/>
      <c r="E1283" s="155" t="n"/>
      <c r="F1283" s="155" t="n"/>
      <c r="G1283" s="155" t="n"/>
      <c r="H1283" s="155" t="n"/>
      <c r="I1283" s="155" t="n"/>
      <c r="J1283" s="155" t="n"/>
      <c r="K1283" s="155" t="n"/>
      <c r="L1283" s="155" t="n"/>
      <c r="M1283" s="155" t="n"/>
      <c r="N1283" s="155" t="n"/>
      <c r="O1283" s="155" t="n"/>
      <c r="P1283" s="155" t="n"/>
      <c r="Q1283" s="151" t="n"/>
      <c r="R1283" s="155" t="n"/>
      <c r="S1283" s="155" t="n"/>
      <c r="T1283" s="155" t="n"/>
      <c r="U1283" s="155" t="n"/>
      <c r="V1283" s="155" t="n"/>
      <c r="W1283" s="155" t="n"/>
      <c r="X1283" s="155" t="n"/>
      <c r="Y1283" s="155" t="n"/>
      <c r="Z1283" s="155" t="n"/>
      <c r="AA1283" s="155" t="n"/>
      <c r="AB1283" s="155" t="n"/>
      <c r="AC1283" s="155" t="n"/>
      <c r="AD1283" s="155" t="n"/>
      <c r="AE1283" s="155" t="n"/>
      <c r="AF1283" s="155" t="n"/>
      <c r="AG1283" s="154">
        <f>IF(OR(C1283="",G1283="",G1283=0),"",IFERROR(INDEX(Lists!$K$2:$K$12,MATCH(C1283,Lists!$I$2:$I$12,0)),"AUD"))</f>
        <v/>
      </c>
      <c r="AH1283" s="154">
        <f>IF(OR(G1283="",G1283=0),"",IF(G1283&lt;1,TEXT(G1283*100,"0")&amp;IFERROR(INDEX(Lists!$U$2:$U$12,MATCH(C1283,Lists!$I$2:$I$12,0)),"c"),IFERROR(INDEX(Lists!$L$2:$L$12,MATCH(C1283,Lists!$I$2:$I$12,0)),"$")&amp;IF(G1283=INT(G1283),TEXT(G1283,"0"),TEXT(G1283,"0.00")))&amp;" "&amp;AG1283)</f>
        <v/>
      </c>
      <c r="AI1283" s="154">
        <f>IF(X1283="","",X1283*IFERROR(INDEX(Lists!$M$2:$M$12,MATCH(C1283,Lists!$I$2:$I$12,0)),1)/Lists!$Q$2)</f>
        <v/>
      </c>
      <c r="AJ1283" s="154">
        <f>IF(Y1283="","",Y1283*IFERROR(INDEX(Lists!$M$2:$M$12,MATCH(C1283,Lists!$I$2:$I$12,0)),1)/Lists!$Q$2)</f>
        <v/>
      </c>
      <c r="AK1283" s="106" t="n"/>
      <c r="AL1283" s="106" t="n"/>
      <c r="AM1283" s="106" t="n"/>
      <c r="AN1283" s="106" t="n"/>
      <c r="AO1283" s="106" t="n"/>
    </row>
    <row r="1284" ht="18" customHeight="1" s="74">
      <c r="A1284" s="154">
        <f>IF(OR(F1284="",C1284="",D1284=""),"",IFERROR(INDEX(Lists!$J$2:$J$12,MATCH(C1284,Lists!$I$2:$I$12,0)),"XX")&amp;"-"&amp;D1284&amp;"-"&amp;TEXT(SUMPRODUCT(($C$2:C1284=C1284)*($D$2:D1284=D1284)),"0000"))</f>
        <v/>
      </c>
      <c r="B1284" s="155" t="n"/>
      <c r="C1284" s="155" t="n"/>
      <c r="D1284" s="155" t="n"/>
      <c r="E1284" s="155" t="n"/>
      <c r="F1284" s="155" t="n"/>
      <c r="G1284" s="155" t="n"/>
      <c r="H1284" s="155" t="n"/>
      <c r="I1284" s="155" t="n"/>
      <c r="J1284" s="155" t="n"/>
      <c r="K1284" s="155" t="n"/>
      <c r="L1284" s="155" t="n"/>
      <c r="M1284" s="155" t="n"/>
      <c r="N1284" s="155" t="n"/>
      <c r="O1284" s="155" t="n"/>
      <c r="P1284" s="155" t="n"/>
      <c r="Q1284" s="151" t="n"/>
      <c r="R1284" s="155" t="n"/>
      <c r="S1284" s="155" t="n"/>
      <c r="T1284" s="155" t="n"/>
      <c r="U1284" s="155" t="n"/>
      <c r="V1284" s="155" t="n"/>
      <c r="W1284" s="155" t="n"/>
      <c r="X1284" s="155" t="n"/>
      <c r="Y1284" s="155" t="n"/>
      <c r="Z1284" s="155" t="n"/>
      <c r="AA1284" s="155" t="n"/>
      <c r="AB1284" s="155" t="n"/>
      <c r="AC1284" s="155" t="n"/>
      <c r="AD1284" s="155" t="n"/>
      <c r="AE1284" s="155" t="n"/>
      <c r="AF1284" s="155" t="n"/>
      <c r="AG1284" s="154">
        <f>IF(OR(C1284="",G1284="",G1284=0),"",IFERROR(INDEX(Lists!$K$2:$K$12,MATCH(C1284,Lists!$I$2:$I$12,0)),"AUD"))</f>
        <v/>
      </c>
      <c r="AH1284" s="154">
        <f>IF(OR(G1284="",G1284=0),"",IF(G1284&lt;1,TEXT(G1284*100,"0")&amp;IFERROR(INDEX(Lists!$U$2:$U$12,MATCH(C1284,Lists!$I$2:$I$12,0)),"c"),IFERROR(INDEX(Lists!$L$2:$L$12,MATCH(C1284,Lists!$I$2:$I$12,0)),"$")&amp;IF(G1284=INT(G1284),TEXT(G1284,"0"),TEXT(G1284,"0.00")))&amp;" "&amp;AG1284)</f>
        <v/>
      </c>
      <c r="AI1284" s="154">
        <f>IF(X1284="","",X1284*IFERROR(INDEX(Lists!$M$2:$M$12,MATCH(C1284,Lists!$I$2:$I$12,0)),1)/Lists!$Q$2)</f>
        <v/>
      </c>
      <c r="AJ1284" s="154">
        <f>IF(Y1284="","",Y1284*IFERROR(INDEX(Lists!$M$2:$M$12,MATCH(C1284,Lists!$I$2:$I$12,0)),1)/Lists!$Q$2)</f>
        <v/>
      </c>
      <c r="AK1284" s="106" t="n"/>
      <c r="AL1284" s="106" t="n"/>
      <c r="AM1284" s="106" t="n"/>
      <c r="AN1284" s="106" t="n"/>
      <c r="AO1284" s="106" t="n"/>
    </row>
    <row r="1285" ht="18" customHeight="1" s="74">
      <c r="A1285" s="154">
        <f>IF(OR(F1285="",C1285="",D1285=""),"",IFERROR(INDEX(Lists!$J$2:$J$12,MATCH(C1285,Lists!$I$2:$I$12,0)),"XX")&amp;"-"&amp;D1285&amp;"-"&amp;TEXT(SUMPRODUCT(($C$2:C1285=C1285)*($D$2:D1285=D1285)),"0000"))</f>
        <v/>
      </c>
      <c r="B1285" s="155" t="n"/>
      <c r="C1285" s="155" t="n"/>
      <c r="D1285" s="155" t="n"/>
      <c r="E1285" s="155" t="n"/>
      <c r="F1285" s="155" t="n"/>
      <c r="G1285" s="155" t="n"/>
      <c r="H1285" s="155" t="n"/>
      <c r="I1285" s="155" t="n"/>
      <c r="J1285" s="155" t="n"/>
      <c r="K1285" s="155" t="n"/>
      <c r="L1285" s="155" t="n"/>
      <c r="M1285" s="155" t="n"/>
      <c r="N1285" s="155" t="n"/>
      <c r="O1285" s="155" t="n"/>
      <c r="P1285" s="155" t="n"/>
      <c r="Q1285" s="151" t="n"/>
      <c r="R1285" s="155" t="n"/>
      <c r="S1285" s="155" t="n"/>
      <c r="T1285" s="155" t="n"/>
      <c r="U1285" s="155" t="n"/>
      <c r="V1285" s="155" t="n"/>
      <c r="W1285" s="155" t="n"/>
      <c r="X1285" s="155" t="n"/>
      <c r="Y1285" s="155" t="n"/>
      <c r="Z1285" s="155" t="n"/>
      <c r="AA1285" s="155" t="n"/>
      <c r="AB1285" s="155" t="n"/>
      <c r="AC1285" s="155" t="n"/>
      <c r="AD1285" s="155" t="n"/>
      <c r="AE1285" s="155" t="n"/>
      <c r="AF1285" s="155" t="n"/>
      <c r="AG1285" s="154">
        <f>IF(OR(C1285="",G1285="",G1285=0),"",IFERROR(INDEX(Lists!$K$2:$K$12,MATCH(C1285,Lists!$I$2:$I$12,0)),"AUD"))</f>
        <v/>
      </c>
      <c r="AH1285" s="154">
        <f>IF(OR(G1285="",G1285=0),"",IF(G1285&lt;1,TEXT(G1285*100,"0")&amp;IFERROR(INDEX(Lists!$U$2:$U$12,MATCH(C1285,Lists!$I$2:$I$12,0)),"c"),IFERROR(INDEX(Lists!$L$2:$L$12,MATCH(C1285,Lists!$I$2:$I$12,0)),"$")&amp;IF(G1285=INT(G1285),TEXT(G1285,"0"),TEXT(G1285,"0.00")))&amp;" "&amp;AG1285)</f>
        <v/>
      </c>
      <c r="AI1285" s="154">
        <f>IF(X1285="","",X1285*IFERROR(INDEX(Lists!$M$2:$M$12,MATCH(C1285,Lists!$I$2:$I$12,0)),1)/Lists!$Q$2)</f>
        <v/>
      </c>
      <c r="AJ1285" s="154">
        <f>IF(Y1285="","",Y1285*IFERROR(INDEX(Lists!$M$2:$M$12,MATCH(C1285,Lists!$I$2:$I$12,0)),1)/Lists!$Q$2)</f>
        <v/>
      </c>
      <c r="AK1285" s="106" t="n"/>
      <c r="AL1285" s="106" t="n"/>
      <c r="AM1285" s="106" t="n"/>
      <c r="AN1285" s="106" t="n"/>
      <c r="AO1285" s="106" t="n"/>
    </row>
    <row r="1286" ht="18" customHeight="1" s="74">
      <c r="A1286" s="154">
        <f>IF(OR(F1286="",C1286="",D1286=""),"",IFERROR(INDEX(Lists!$J$2:$J$12,MATCH(C1286,Lists!$I$2:$I$12,0)),"XX")&amp;"-"&amp;D1286&amp;"-"&amp;TEXT(SUMPRODUCT(($C$2:C1286=C1286)*($D$2:D1286=D1286)),"0000"))</f>
        <v/>
      </c>
      <c r="B1286" s="155" t="n"/>
      <c r="C1286" s="155" t="n"/>
      <c r="D1286" s="155" t="n"/>
      <c r="E1286" s="155" t="n"/>
      <c r="F1286" s="155" t="n"/>
      <c r="G1286" s="155" t="n"/>
      <c r="H1286" s="155" t="n"/>
      <c r="I1286" s="155" t="n"/>
      <c r="J1286" s="155" t="n"/>
      <c r="K1286" s="155" t="n"/>
      <c r="L1286" s="155" t="n"/>
      <c r="M1286" s="155" t="n"/>
      <c r="N1286" s="155" t="n"/>
      <c r="O1286" s="155" t="n"/>
      <c r="P1286" s="155" t="n"/>
      <c r="Q1286" s="151" t="n"/>
      <c r="R1286" s="155" t="n"/>
      <c r="S1286" s="155" t="n"/>
      <c r="T1286" s="155" t="n"/>
      <c r="U1286" s="155" t="n"/>
      <c r="V1286" s="155" t="n"/>
      <c r="W1286" s="155" t="n"/>
      <c r="X1286" s="155" t="n"/>
      <c r="Y1286" s="155" t="n"/>
      <c r="Z1286" s="155" t="n"/>
      <c r="AA1286" s="155" t="n"/>
      <c r="AB1286" s="155" t="n"/>
      <c r="AC1286" s="155" t="n"/>
      <c r="AD1286" s="155" t="n"/>
      <c r="AE1286" s="155" t="n"/>
      <c r="AF1286" s="155" t="n"/>
      <c r="AG1286" s="154">
        <f>IF(OR(C1286="",G1286="",G1286=0),"",IFERROR(INDEX(Lists!$K$2:$K$12,MATCH(C1286,Lists!$I$2:$I$12,0)),"AUD"))</f>
        <v/>
      </c>
      <c r="AH1286" s="154">
        <f>IF(OR(G1286="",G1286=0),"",IF(G1286&lt;1,TEXT(G1286*100,"0")&amp;IFERROR(INDEX(Lists!$U$2:$U$12,MATCH(C1286,Lists!$I$2:$I$12,0)),"c"),IFERROR(INDEX(Lists!$L$2:$L$12,MATCH(C1286,Lists!$I$2:$I$12,0)),"$")&amp;IF(G1286=INT(G1286),TEXT(G1286,"0"),TEXT(G1286,"0.00")))&amp;" "&amp;AG1286)</f>
        <v/>
      </c>
      <c r="AI1286" s="154">
        <f>IF(X1286="","",X1286*IFERROR(INDEX(Lists!$M$2:$M$12,MATCH(C1286,Lists!$I$2:$I$12,0)),1)/Lists!$Q$2)</f>
        <v/>
      </c>
      <c r="AJ1286" s="154">
        <f>IF(Y1286="","",Y1286*IFERROR(INDEX(Lists!$M$2:$M$12,MATCH(C1286,Lists!$I$2:$I$12,0)),1)/Lists!$Q$2)</f>
        <v/>
      </c>
      <c r="AK1286" s="106" t="n"/>
      <c r="AL1286" s="106" t="n"/>
      <c r="AM1286" s="106" t="n"/>
      <c r="AN1286" s="106" t="n"/>
      <c r="AO1286" s="106" t="n"/>
    </row>
    <row r="1287" ht="18" customHeight="1" s="74">
      <c r="A1287" s="154">
        <f>IF(OR(F1287="",C1287="",D1287=""),"",IFERROR(INDEX(Lists!$J$2:$J$12,MATCH(C1287,Lists!$I$2:$I$12,0)),"XX")&amp;"-"&amp;D1287&amp;"-"&amp;TEXT(SUMPRODUCT(($C$2:C1287=C1287)*($D$2:D1287=D1287)),"0000"))</f>
        <v/>
      </c>
      <c r="B1287" s="155" t="n"/>
      <c r="C1287" s="155" t="n"/>
      <c r="D1287" s="155" t="n"/>
      <c r="E1287" s="155" t="n"/>
      <c r="F1287" s="155" t="n"/>
      <c r="G1287" s="155" t="n"/>
      <c r="H1287" s="155" t="n"/>
      <c r="I1287" s="155" t="n"/>
      <c r="J1287" s="155" t="n"/>
      <c r="K1287" s="155" t="n"/>
      <c r="L1287" s="155" t="n"/>
      <c r="M1287" s="155" t="n"/>
      <c r="N1287" s="155" t="n"/>
      <c r="O1287" s="155" t="n"/>
      <c r="P1287" s="155" t="n"/>
      <c r="Q1287" s="151" t="n"/>
      <c r="R1287" s="155" t="n"/>
      <c r="S1287" s="155" t="n"/>
      <c r="T1287" s="155" t="n"/>
      <c r="U1287" s="155" t="n"/>
      <c r="V1287" s="155" t="n"/>
      <c r="W1287" s="155" t="n"/>
      <c r="X1287" s="155" t="n"/>
      <c r="Y1287" s="155" t="n"/>
      <c r="Z1287" s="155" t="n"/>
      <c r="AA1287" s="155" t="n"/>
      <c r="AB1287" s="155" t="n"/>
      <c r="AC1287" s="155" t="n"/>
      <c r="AD1287" s="155" t="n"/>
      <c r="AE1287" s="155" t="n"/>
      <c r="AF1287" s="155" t="n"/>
      <c r="AG1287" s="154">
        <f>IF(OR(C1287="",G1287="",G1287=0),"",IFERROR(INDEX(Lists!$K$2:$K$12,MATCH(C1287,Lists!$I$2:$I$12,0)),"AUD"))</f>
        <v/>
      </c>
      <c r="AH1287" s="154">
        <f>IF(OR(G1287="",G1287=0),"",IF(G1287&lt;1,TEXT(G1287*100,"0")&amp;IFERROR(INDEX(Lists!$U$2:$U$12,MATCH(C1287,Lists!$I$2:$I$12,0)),"c"),IFERROR(INDEX(Lists!$L$2:$L$12,MATCH(C1287,Lists!$I$2:$I$12,0)),"$")&amp;IF(G1287=INT(G1287),TEXT(G1287,"0"),TEXT(G1287,"0.00")))&amp;" "&amp;AG1287)</f>
        <v/>
      </c>
      <c r="AI1287" s="154">
        <f>IF(X1287="","",X1287*IFERROR(INDEX(Lists!$M$2:$M$12,MATCH(C1287,Lists!$I$2:$I$12,0)),1)/Lists!$Q$2)</f>
        <v/>
      </c>
      <c r="AJ1287" s="154">
        <f>IF(Y1287="","",Y1287*IFERROR(INDEX(Lists!$M$2:$M$12,MATCH(C1287,Lists!$I$2:$I$12,0)),1)/Lists!$Q$2)</f>
        <v/>
      </c>
      <c r="AK1287" s="106" t="n"/>
      <c r="AL1287" s="106" t="n"/>
      <c r="AM1287" s="106" t="n"/>
      <c r="AN1287" s="106" t="n"/>
      <c r="AO1287" s="106" t="n"/>
    </row>
    <row r="1288" ht="18" customHeight="1" s="74">
      <c r="A1288" s="154">
        <f>IF(OR(F1288="",C1288="",D1288=""),"",IFERROR(INDEX(Lists!$J$2:$J$12,MATCH(C1288,Lists!$I$2:$I$12,0)),"XX")&amp;"-"&amp;D1288&amp;"-"&amp;TEXT(SUMPRODUCT(($C$2:C1288=C1288)*($D$2:D1288=D1288)),"0000"))</f>
        <v/>
      </c>
      <c r="B1288" s="155" t="n"/>
      <c r="C1288" s="155" t="n"/>
      <c r="D1288" s="155" t="n"/>
      <c r="E1288" s="155" t="n"/>
      <c r="F1288" s="155" t="n"/>
      <c r="G1288" s="155" t="n"/>
      <c r="H1288" s="155" t="n"/>
      <c r="I1288" s="155" t="n"/>
      <c r="J1288" s="155" t="n"/>
      <c r="K1288" s="155" t="n"/>
      <c r="L1288" s="155" t="n"/>
      <c r="M1288" s="155" t="n"/>
      <c r="N1288" s="155" t="n"/>
      <c r="O1288" s="155" t="n"/>
      <c r="P1288" s="155" t="n"/>
      <c r="Q1288" s="151" t="n"/>
      <c r="R1288" s="155" t="n"/>
      <c r="S1288" s="155" t="n"/>
      <c r="T1288" s="155" t="n"/>
      <c r="U1288" s="155" t="n"/>
      <c r="V1288" s="155" t="n"/>
      <c r="W1288" s="155" t="n"/>
      <c r="X1288" s="155" t="n"/>
      <c r="Y1288" s="155" t="n"/>
      <c r="Z1288" s="155" t="n"/>
      <c r="AA1288" s="155" t="n"/>
      <c r="AB1288" s="155" t="n"/>
      <c r="AC1288" s="155" t="n"/>
      <c r="AD1288" s="155" t="n"/>
      <c r="AE1288" s="155" t="n"/>
      <c r="AF1288" s="155" t="n"/>
      <c r="AG1288" s="154">
        <f>IF(OR(C1288="",G1288="",G1288=0),"",IFERROR(INDEX(Lists!$K$2:$K$12,MATCH(C1288,Lists!$I$2:$I$12,0)),"AUD"))</f>
        <v/>
      </c>
      <c r="AH1288" s="154">
        <f>IF(OR(G1288="",G1288=0),"",IF(G1288&lt;1,TEXT(G1288*100,"0")&amp;IFERROR(INDEX(Lists!$U$2:$U$12,MATCH(C1288,Lists!$I$2:$I$12,0)),"c"),IFERROR(INDEX(Lists!$L$2:$L$12,MATCH(C1288,Lists!$I$2:$I$12,0)),"$")&amp;IF(G1288=INT(G1288),TEXT(G1288,"0"),TEXT(G1288,"0.00")))&amp;" "&amp;AG1288)</f>
        <v/>
      </c>
      <c r="AI1288" s="154">
        <f>IF(X1288="","",X1288*IFERROR(INDEX(Lists!$M$2:$M$12,MATCH(C1288,Lists!$I$2:$I$12,0)),1)/Lists!$Q$2)</f>
        <v/>
      </c>
      <c r="AJ1288" s="154">
        <f>IF(Y1288="","",Y1288*IFERROR(INDEX(Lists!$M$2:$M$12,MATCH(C1288,Lists!$I$2:$I$12,0)),1)/Lists!$Q$2)</f>
        <v/>
      </c>
      <c r="AK1288" s="106" t="n"/>
      <c r="AL1288" s="106" t="n"/>
      <c r="AM1288" s="106" t="n"/>
      <c r="AN1288" s="106" t="n"/>
      <c r="AO1288" s="106" t="n"/>
    </row>
    <row r="1289" ht="18" customHeight="1" s="74">
      <c r="A1289" s="154">
        <f>IF(OR(F1289="",C1289="",D1289=""),"",IFERROR(INDEX(Lists!$J$2:$J$12,MATCH(C1289,Lists!$I$2:$I$12,0)),"XX")&amp;"-"&amp;D1289&amp;"-"&amp;TEXT(SUMPRODUCT(($C$2:C1289=C1289)*($D$2:D1289=D1289)),"0000"))</f>
        <v/>
      </c>
      <c r="B1289" s="155" t="n"/>
      <c r="C1289" s="155" t="n"/>
      <c r="D1289" s="155" t="n"/>
      <c r="E1289" s="155" t="n"/>
      <c r="F1289" s="155" t="n"/>
      <c r="G1289" s="155" t="n"/>
      <c r="H1289" s="155" t="n"/>
      <c r="I1289" s="155" t="n"/>
      <c r="J1289" s="155" t="n"/>
      <c r="K1289" s="155" t="n"/>
      <c r="L1289" s="155" t="n"/>
      <c r="M1289" s="155" t="n"/>
      <c r="N1289" s="155" t="n"/>
      <c r="O1289" s="155" t="n"/>
      <c r="P1289" s="155" t="n"/>
      <c r="Q1289" s="151" t="n"/>
      <c r="R1289" s="155" t="n"/>
      <c r="S1289" s="155" t="n"/>
      <c r="T1289" s="155" t="n"/>
      <c r="U1289" s="155" t="n"/>
      <c r="V1289" s="155" t="n"/>
      <c r="W1289" s="155" t="n"/>
      <c r="X1289" s="155" t="n"/>
      <c r="Y1289" s="155" t="n"/>
      <c r="Z1289" s="155" t="n"/>
      <c r="AA1289" s="155" t="n"/>
      <c r="AB1289" s="155" t="n"/>
      <c r="AC1289" s="155" t="n"/>
      <c r="AD1289" s="155" t="n"/>
      <c r="AE1289" s="155" t="n"/>
      <c r="AF1289" s="155" t="n"/>
      <c r="AG1289" s="154">
        <f>IF(OR(C1289="",G1289="",G1289=0),"",IFERROR(INDEX(Lists!$K$2:$K$12,MATCH(C1289,Lists!$I$2:$I$12,0)),"AUD"))</f>
        <v/>
      </c>
      <c r="AH1289" s="154">
        <f>IF(OR(G1289="",G1289=0),"",IF(G1289&lt;1,TEXT(G1289*100,"0")&amp;IFERROR(INDEX(Lists!$U$2:$U$12,MATCH(C1289,Lists!$I$2:$I$12,0)),"c"),IFERROR(INDEX(Lists!$L$2:$L$12,MATCH(C1289,Lists!$I$2:$I$12,0)),"$")&amp;IF(G1289=INT(G1289),TEXT(G1289,"0"),TEXT(G1289,"0.00")))&amp;" "&amp;AG1289)</f>
        <v/>
      </c>
      <c r="AI1289" s="154">
        <f>IF(X1289="","",X1289*IFERROR(INDEX(Lists!$M$2:$M$12,MATCH(C1289,Lists!$I$2:$I$12,0)),1)/Lists!$Q$2)</f>
        <v/>
      </c>
      <c r="AJ1289" s="154">
        <f>IF(Y1289="","",Y1289*IFERROR(INDEX(Lists!$M$2:$M$12,MATCH(C1289,Lists!$I$2:$I$12,0)),1)/Lists!$Q$2)</f>
        <v/>
      </c>
      <c r="AK1289" s="106" t="n"/>
      <c r="AL1289" s="106" t="n"/>
      <c r="AM1289" s="106" t="n"/>
      <c r="AN1289" s="106" t="n"/>
      <c r="AO1289" s="106" t="n"/>
    </row>
    <row r="1290" ht="18" customHeight="1" s="74">
      <c r="A1290" s="154">
        <f>IF(OR(F1290="",C1290="",D1290=""),"",IFERROR(INDEX(Lists!$J$2:$J$12,MATCH(C1290,Lists!$I$2:$I$12,0)),"XX")&amp;"-"&amp;D1290&amp;"-"&amp;TEXT(SUMPRODUCT(($C$2:C1290=C1290)*($D$2:D1290=D1290)),"0000"))</f>
        <v/>
      </c>
      <c r="B1290" s="155" t="n"/>
      <c r="C1290" s="155" t="n"/>
      <c r="D1290" s="155" t="n"/>
      <c r="E1290" s="155" t="n"/>
      <c r="F1290" s="155" t="n"/>
      <c r="G1290" s="155" t="n"/>
      <c r="H1290" s="155" t="n"/>
      <c r="I1290" s="155" t="n"/>
      <c r="J1290" s="155" t="n"/>
      <c r="K1290" s="155" t="n"/>
      <c r="L1290" s="155" t="n"/>
      <c r="M1290" s="155" t="n"/>
      <c r="N1290" s="155" t="n"/>
      <c r="O1290" s="155" t="n"/>
      <c r="P1290" s="155" t="n"/>
      <c r="Q1290" s="151" t="n"/>
      <c r="R1290" s="155" t="n"/>
      <c r="S1290" s="155" t="n"/>
      <c r="T1290" s="155" t="n"/>
      <c r="U1290" s="155" t="n"/>
      <c r="V1290" s="155" t="n"/>
      <c r="W1290" s="155" t="n"/>
      <c r="X1290" s="155" t="n"/>
      <c r="Y1290" s="155" t="n"/>
      <c r="Z1290" s="155" t="n"/>
      <c r="AA1290" s="155" t="n"/>
      <c r="AB1290" s="155" t="n"/>
      <c r="AC1290" s="155" t="n"/>
      <c r="AD1290" s="155" t="n"/>
      <c r="AE1290" s="155" t="n"/>
      <c r="AF1290" s="155" t="n"/>
      <c r="AG1290" s="154">
        <f>IF(OR(C1290="",G1290="",G1290=0),"",IFERROR(INDEX(Lists!$K$2:$K$12,MATCH(C1290,Lists!$I$2:$I$12,0)),"AUD"))</f>
        <v/>
      </c>
      <c r="AH1290" s="154">
        <f>IF(OR(G1290="",G1290=0),"",IF(G1290&lt;1,TEXT(G1290*100,"0")&amp;IFERROR(INDEX(Lists!$U$2:$U$12,MATCH(C1290,Lists!$I$2:$I$12,0)),"c"),IFERROR(INDEX(Lists!$L$2:$L$12,MATCH(C1290,Lists!$I$2:$I$12,0)),"$")&amp;IF(G1290=INT(G1290),TEXT(G1290,"0"),TEXT(G1290,"0.00")))&amp;" "&amp;AG1290)</f>
        <v/>
      </c>
      <c r="AI1290" s="154">
        <f>IF(X1290="","",X1290*IFERROR(INDEX(Lists!$M$2:$M$12,MATCH(C1290,Lists!$I$2:$I$12,0)),1)/Lists!$Q$2)</f>
        <v/>
      </c>
      <c r="AJ1290" s="154">
        <f>IF(Y1290="","",Y1290*IFERROR(INDEX(Lists!$M$2:$M$12,MATCH(C1290,Lists!$I$2:$I$12,0)),1)/Lists!$Q$2)</f>
        <v/>
      </c>
      <c r="AK1290" s="106" t="n"/>
      <c r="AL1290" s="106" t="n"/>
      <c r="AM1290" s="106" t="n"/>
      <c r="AN1290" s="106" t="n"/>
      <c r="AO1290" s="106" t="n"/>
    </row>
    <row r="1291" ht="18" customHeight="1" s="74">
      <c r="A1291" s="154">
        <f>IF(OR(F1291="",C1291="",D1291=""),"",IFERROR(INDEX(Lists!$J$2:$J$12,MATCH(C1291,Lists!$I$2:$I$12,0)),"XX")&amp;"-"&amp;D1291&amp;"-"&amp;TEXT(SUMPRODUCT(($C$2:C1291=C1291)*($D$2:D1291=D1291)),"0000"))</f>
        <v/>
      </c>
      <c r="B1291" s="155" t="n"/>
      <c r="C1291" s="155" t="n"/>
      <c r="D1291" s="155" t="n"/>
      <c r="E1291" s="155" t="n"/>
      <c r="F1291" s="155" t="n"/>
      <c r="G1291" s="155" t="n"/>
      <c r="H1291" s="155" t="n"/>
      <c r="I1291" s="155" t="n"/>
      <c r="J1291" s="155" t="n"/>
      <c r="K1291" s="155" t="n"/>
      <c r="L1291" s="155" t="n"/>
      <c r="M1291" s="155" t="n"/>
      <c r="N1291" s="155" t="n"/>
      <c r="O1291" s="155" t="n"/>
      <c r="P1291" s="155" t="n"/>
      <c r="Q1291" s="151" t="n"/>
      <c r="R1291" s="155" t="n"/>
      <c r="S1291" s="155" t="n"/>
      <c r="T1291" s="155" t="n"/>
      <c r="U1291" s="155" t="n"/>
      <c r="V1291" s="155" t="n"/>
      <c r="W1291" s="155" t="n"/>
      <c r="X1291" s="155" t="n"/>
      <c r="Y1291" s="155" t="n"/>
      <c r="Z1291" s="155" t="n"/>
      <c r="AA1291" s="155" t="n"/>
      <c r="AB1291" s="155" t="n"/>
      <c r="AC1291" s="155" t="n"/>
      <c r="AD1291" s="155" t="n"/>
      <c r="AE1291" s="155" t="n"/>
      <c r="AF1291" s="155" t="n"/>
      <c r="AG1291" s="154">
        <f>IF(OR(C1291="",G1291="",G1291=0),"",IFERROR(INDEX(Lists!$K$2:$K$12,MATCH(C1291,Lists!$I$2:$I$12,0)),"AUD"))</f>
        <v/>
      </c>
      <c r="AH1291" s="154">
        <f>IF(OR(G1291="",G1291=0),"",IF(G1291&lt;1,TEXT(G1291*100,"0")&amp;IFERROR(INDEX(Lists!$U$2:$U$12,MATCH(C1291,Lists!$I$2:$I$12,0)),"c"),IFERROR(INDEX(Lists!$L$2:$L$12,MATCH(C1291,Lists!$I$2:$I$12,0)),"$")&amp;IF(G1291=INT(G1291),TEXT(G1291,"0"),TEXT(G1291,"0.00")))&amp;" "&amp;AG1291)</f>
        <v/>
      </c>
      <c r="AI1291" s="154">
        <f>IF(X1291="","",X1291*IFERROR(INDEX(Lists!$M$2:$M$12,MATCH(C1291,Lists!$I$2:$I$12,0)),1)/Lists!$Q$2)</f>
        <v/>
      </c>
      <c r="AJ1291" s="154">
        <f>IF(Y1291="","",Y1291*IFERROR(INDEX(Lists!$M$2:$M$12,MATCH(C1291,Lists!$I$2:$I$12,0)),1)/Lists!$Q$2)</f>
        <v/>
      </c>
      <c r="AK1291" s="106" t="n"/>
      <c r="AL1291" s="106" t="n"/>
      <c r="AM1291" s="106" t="n"/>
      <c r="AN1291" s="106" t="n"/>
      <c r="AO1291" s="106" t="n"/>
    </row>
    <row r="1292" ht="18" customHeight="1" s="74">
      <c r="A1292" s="154">
        <f>IF(OR(F1292="",C1292="",D1292=""),"",IFERROR(INDEX(Lists!$J$2:$J$12,MATCH(C1292,Lists!$I$2:$I$12,0)),"XX")&amp;"-"&amp;D1292&amp;"-"&amp;TEXT(SUMPRODUCT(($C$2:C1292=C1292)*($D$2:D1292=D1292)),"0000"))</f>
        <v/>
      </c>
      <c r="B1292" s="155" t="n"/>
      <c r="C1292" s="155" t="n"/>
      <c r="D1292" s="155" t="n"/>
      <c r="E1292" s="155" t="n"/>
      <c r="F1292" s="155" t="n"/>
      <c r="G1292" s="155" t="n"/>
      <c r="H1292" s="155" t="n"/>
      <c r="I1292" s="155" t="n"/>
      <c r="J1292" s="155" t="n"/>
      <c r="K1292" s="155" t="n"/>
      <c r="L1292" s="155" t="n"/>
      <c r="M1292" s="155" t="n"/>
      <c r="N1292" s="155" t="n"/>
      <c r="O1292" s="155" t="n"/>
      <c r="P1292" s="155" t="n"/>
      <c r="Q1292" s="151" t="n"/>
      <c r="R1292" s="155" t="n"/>
      <c r="S1292" s="155" t="n"/>
      <c r="T1292" s="155" t="n"/>
      <c r="U1292" s="155" t="n"/>
      <c r="V1292" s="155" t="n"/>
      <c r="W1292" s="155" t="n"/>
      <c r="X1292" s="155" t="n"/>
      <c r="Y1292" s="155" t="n"/>
      <c r="Z1292" s="155" t="n"/>
      <c r="AA1292" s="155" t="n"/>
      <c r="AB1292" s="155" t="n"/>
      <c r="AC1292" s="155" t="n"/>
      <c r="AD1292" s="155" t="n"/>
      <c r="AE1292" s="155" t="n"/>
      <c r="AF1292" s="155" t="n"/>
      <c r="AG1292" s="154">
        <f>IF(OR(C1292="",G1292="",G1292=0),"",IFERROR(INDEX(Lists!$K$2:$K$12,MATCH(C1292,Lists!$I$2:$I$12,0)),"AUD"))</f>
        <v/>
      </c>
      <c r="AH1292" s="154">
        <f>IF(OR(G1292="",G1292=0),"",IF(G1292&lt;1,TEXT(G1292*100,"0")&amp;IFERROR(INDEX(Lists!$U$2:$U$12,MATCH(C1292,Lists!$I$2:$I$12,0)),"c"),IFERROR(INDEX(Lists!$L$2:$L$12,MATCH(C1292,Lists!$I$2:$I$12,0)),"$")&amp;IF(G1292=INT(G1292),TEXT(G1292,"0"),TEXT(G1292,"0.00")))&amp;" "&amp;AG1292)</f>
        <v/>
      </c>
      <c r="AI1292" s="154">
        <f>IF(X1292="","",X1292*IFERROR(INDEX(Lists!$M$2:$M$12,MATCH(C1292,Lists!$I$2:$I$12,0)),1)/Lists!$Q$2)</f>
        <v/>
      </c>
      <c r="AJ1292" s="154">
        <f>IF(Y1292="","",Y1292*IFERROR(INDEX(Lists!$M$2:$M$12,MATCH(C1292,Lists!$I$2:$I$12,0)),1)/Lists!$Q$2)</f>
        <v/>
      </c>
      <c r="AK1292" s="106" t="n"/>
      <c r="AL1292" s="106" t="n"/>
      <c r="AM1292" s="106" t="n"/>
      <c r="AN1292" s="106" t="n"/>
      <c r="AO1292" s="106" t="n"/>
    </row>
    <row r="1293" ht="18" customHeight="1" s="74">
      <c r="A1293" s="154">
        <f>IF(OR(F1293="",C1293="",D1293=""),"",IFERROR(INDEX(Lists!$J$2:$J$12,MATCH(C1293,Lists!$I$2:$I$12,0)),"XX")&amp;"-"&amp;D1293&amp;"-"&amp;TEXT(SUMPRODUCT(($C$2:C1293=C1293)*($D$2:D1293=D1293)),"0000"))</f>
        <v/>
      </c>
      <c r="B1293" s="155" t="n"/>
      <c r="C1293" s="155" t="n"/>
      <c r="D1293" s="155" t="n"/>
      <c r="E1293" s="155" t="n"/>
      <c r="F1293" s="155" t="n"/>
      <c r="G1293" s="155" t="n"/>
      <c r="H1293" s="155" t="n"/>
      <c r="I1293" s="155" t="n"/>
      <c r="J1293" s="155" t="n"/>
      <c r="K1293" s="155" t="n"/>
      <c r="L1293" s="155" t="n"/>
      <c r="M1293" s="155" t="n"/>
      <c r="N1293" s="155" t="n"/>
      <c r="O1293" s="155" t="n"/>
      <c r="P1293" s="155" t="n"/>
      <c r="Q1293" s="151" t="n"/>
      <c r="R1293" s="155" t="n"/>
      <c r="S1293" s="155" t="n"/>
      <c r="T1293" s="155" t="n"/>
      <c r="U1293" s="155" t="n"/>
      <c r="V1293" s="155" t="n"/>
      <c r="W1293" s="155" t="n"/>
      <c r="X1293" s="155" t="n"/>
      <c r="Y1293" s="155" t="n"/>
      <c r="Z1293" s="155" t="n"/>
      <c r="AA1293" s="155" t="n"/>
      <c r="AB1293" s="155" t="n"/>
      <c r="AC1293" s="155" t="n"/>
      <c r="AD1293" s="155" t="n"/>
      <c r="AE1293" s="155" t="n"/>
      <c r="AF1293" s="155" t="n"/>
      <c r="AG1293" s="154">
        <f>IF(OR(C1293="",G1293="",G1293=0),"",IFERROR(INDEX(Lists!$K$2:$K$12,MATCH(C1293,Lists!$I$2:$I$12,0)),"AUD"))</f>
        <v/>
      </c>
      <c r="AH1293" s="154">
        <f>IF(OR(G1293="",G1293=0),"",IF(G1293&lt;1,TEXT(G1293*100,"0")&amp;IFERROR(INDEX(Lists!$U$2:$U$12,MATCH(C1293,Lists!$I$2:$I$12,0)),"c"),IFERROR(INDEX(Lists!$L$2:$L$12,MATCH(C1293,Lists!$I$2:$I$12,0)),"$")&amp;IF(G1293=INT(G1293),TEXT(G1293,"0"),TEXT(G1293,"0.00")))&amp;" "&amp;AG1293)</f>
        <v/>
      </c>
      <c r="AI1293" s="154">
        <f>IF(X1293="","",X1293*IFERROR(INDEX(Lists!$M$2:$M$12,MATCH(C1293,Lists!$I$2:$I$12,0)),1)/Lists!$Q$2)</f>
        <v/>
      </c>
      <c r="AJ1293" s="154">
        <f>IF(Y1293="","",Y1293*IFERROR(INDEX(Lists!$M$2:$M$12,MATCH(C1293,Lists!$I$2:$I$12,0)),1)/Lists!$Q$2)</f>
        <v/>
      </c>
      <c r="AK1293" s="106" t="n"/>
      <c r="AL1293" s="106" t="n"/>
      <c r="AM1293" s="106" t="n"/>
      <c r="AN1293" s="106" t="n"/>
      <c r="AO1293" s="106" t="n"/>
    </row>
    <row r="1294" ht="18" customHeight="1" s="74">
      <c r="A1294" s="154">
        <f>IF(OR(F1294="",C1294="",D1294=""),"",IFERROR(INDEX(Lists!$J$2:$J$12,MATCH(C1294,Lists!$I$2:$I$12,0)),"XX")&amp;"-"&amp;D1294&amp;"-"&amp;TEXT(SUMPRODUCT(($C$2:C1294=C1294)*($D$2:D1294=D1294)),"0000"))</f>
        <v/>
      </c>
      <c r="B1294" s="155" t="n"/>
      <c r="C1294" s="155" t="n"/>
      <c r="D1294" s="155" t="n"/>
      <c r="E1294" s="155" t="n"/>
      <c r="F1294" s="155" t="n"/>
      <c r="G1294" s="155" t="n"/>
      <c r="H1294" s="155" t="n"/>
      <c r="I1294" s="155" t="n"/>
      <c r="J1294" s="155" t="n"/>
      <c r="K1294" s="155" t="n"/>
      <c r="L1294" s="155" t="n"/>
      <c r="M1294" s="155" t="n"/>
      <c r="N1294" s="155" t="n"/>
      <c r="O1294" s="155" t="n"/>
      <c r="P1294" s="155" t="n"/>
      <c r="Q1294" s="151" t="n"/>
      <c r="R1294" s="155" t="n"/>
      <c r="S1294" s="155" t="n"/>
      <c r="T1294" s="155" t="n"/>
      <c r="U1294" s="155" t="n"/>
      <c r="V1294" s="155" t="n"/>
      <c r="W1294" s="155" t="n"/>
      <c r="X1294" s="155" t="n"/>
      <c r="Y1294" s="155" t="n"/>
      <c r="Z1294" s="155" t="n"/>
      <c r="AA1294" s="155" t="n"/>
      <c r="AB1294" s="155" t="n"/>
      <c r="AC1294" s="155" t="n"/>
      <c r="AD1294" s="155" t="n"/>
      <c r="AE1294" s="155" t="n"/>
      <c r="AF1294" s="155" t="n"/>
      <c r="AG1294" s="154">
        <f>IF(OR(C1294="",G1294="",G1294=0),"",IFERROR(INDEX(Lists!$K$2:$K$12,MATCH(C1294,Lists!$I$2:$I$12,0)),"AUD"))</f>
        <v/>
      </c>
      <c r="AH1294" s="154">
        <f>IF(OR(G1294="",G1294=0),"",IF(G1294&lt;1,TEXT(G1294*100,"0")&amp;IFERROR(INDEX(Lists!$U$2:$U$12,MATCH(C1294,Lists!$I$2:$I$12,0)),"c"),IFERROR(INDEX(Lists!$L$2:$L$12,MATCH(C1294,Lists!$I$2:$I$12,0)),"$")&amp;IF(G1294=INT(G1294),TEXT(G1294,"0"),TEXT(G1294,"0.00")))&amp;" "&amp;AG1294)</f>
        <v/>
      </c>
      <c r="AI1294" s="154">
        <f>IF(X1294="","",X1294*IFERROR(INDEX(Lists!$M$2:$M$12,MATCH(C1294,Lists!$I$2:$I$12,0)),1)/Lists!$Q$2)</f>
        <v/>
      </c>
      <c r="AJ1294" s="154">
        <f>IF(Y1294="","",Y1294*IFERROR(INDEX(Lists!$M$2:$M$12,MATCH(C1294,Lists!$I$2:$I$12,0)),1)/Lists!$Q$2)</f>
        <v/>
      </c>
      <c r="AK1294" s="106" t="n"/>
      <c r="AL1294" s="106" t="n"/>
      <c r="AM1294" s="106" t="n"/>
      <c r="AN1294" s="106" t="n"/>
      <c r="AO1294" s="106" t="n"/>
    </row>
    <row r="1295" ht="18" customHeight="1" s="74">
      <c r="A1295" s="154">
        <f>IF(OR(F1295="",C1295="",D1295=""),"",IFERROR(INDEX(Lists!$J$2:$J$12,MATCH(C1295,Lists!$I$2:$I$12,0)),"XX")&amp;"-"&amp;D1295&amp;"-"&amp;TEXT(SUMPRODUCT(($C$2:C1295=C1295)*($D$2:D1295=D1295)),"0000"))</f>
        <v/>
      </c>
      <c r="B1295" s="155" t="n"/>
      <c r="C1295" s="155" t="n"/>
      <c r="D1295" s="155" t="n"/>
      <c r="E1295" s="155" t="n"/>
      <c r="F1295" s="155" t="n"/>
      <c r="G1295" s="155" t="n"/>
      <c r="H1295" s="155" t="n"/>
      <c r="I1295" s="155" t="n"/>
      <c r="J1295" s="155" t="n"/>
      <c r="K1295" s="155" t="n"/>
      <c r="L1295" s="155" t="n"/>
      <c r="M1295" s="155" t="n"/>
      <c r="N1295" s="155" t="n"/>
      <c r="O1295" s="155" t="n"/>
      <c r="P1295" s="155" t="n"/>
      <c r="Q1295" s="151" t="n"/>
      <c r="R1295" s="155" t="n"/>
      <c r="S1295" s="155" t="n"/>
      <c r="T1295" s="155" t="n"/>
      <c r="U1295" s="155" t="n"/>
      <c r="V1295" s="155" t="n"/>
      <c r="W1295" s="155" t="n"/>
      <c r="X1295" s="155" t="n"/>
      <c r="Y1295" s="155" t="n"/>
      <c r="Z1295" s="155" t="n"/>
      <c r="AA1295" s="155" t="n"/>
      <c r="AB1295" s="155" t="n"/>
      <c r="AC1295" s="155" t="n"/>
      <c r="AD1295" s="155" t="n"/>
      <c r="AE1295" s="155" t="n"/>
      <c r="AF1295" s="155" t="n"/>
      <c r="AG1295" s="154">
        <f>IF(OR(C1295="",G1295="",G1295=0),"",IFERROR(INDEX(Lists!$K$2:$K$12,MATCH(C1295,Lists!$I$2:$I$12,0)),"AUD"))</f>
        <v/>
      </c>
      <c r="AH1295" s="154">
        <f>IF(OR(G1295="",G1295=0),"",IF(G1295&lt;1,TEXT(G1295*100,"0")&amp;IFERROR(INDEX(Lists!$U$2:$U$12,MATCH(C1295,Lists!$I$2:$I$12,0)),"c"),IFERROR(INDEX(Lists!$L$2:$L$12,MATCH(C1295,Lists!$I$2:$I$12,0)),"$")&amp;IF(G1295=INT(G1295),TEXT(G1295,"0"),TEXT(G1295,"0.00")))&amp;" "&amp;AG1295)</f>
        <v/>
      </c>
      <c r="AI1295" s="154">
        <f>IF(X1295="","",X1295*IFERROR(INDEX(Lists!$M$2:$M$12,MATCH(C1295,Lists!$I$2:$I$12,0)),1)/Lists!$Q$2)</f>
        <v/>
      </c>
      <c r="AJ1295" s="154">
        <f>IF(Y1295="","",Y1295*IFERROR(INDEX(Lists!$M$2:$M$12,MATCH(C1295,Lists!$I$2:$I$12,0)),1)/Lists!$Q$2)</f>
        <v/>
      </c>
      <c r="AK1295" s="106" t="n"/>
      <c r="AL1295" s="106" t="n"/>
      <c r="AM1295" s="106" t="n"/>
      <c r="AN1295" s="106" t="n"/>
      <c r="AO1295" s="106" t="n"/>
    </row>
    <row r="1296" ht="18" customHeight="1" s="74">
      <c r="A1296" s="154">
        <f>IF(OR(F1296="",C1296="",D1296=""),"",IFERROR(INDEX(Lists!$J$2:$J$12,MATCH(C1296,Lists!$I$2:$I$12,0)),"XX")&amp;"-"&amp;D1296&amp;"-"&amp;TEXT(SUMPRODUCT(($C$2:C1296=C1296)*($D$2:D1296=D1296)),"0000"))</f>
        <v/>
      </c>
      <c r="B1296" s="155" t="n"/>
      <c r="C1296" s="155" t="n"/>
      <c r="D1296" s="155" t="n"/>
      <c r="E1296" s="155" t="n"/>
      <c r="F1296" s="155" t="n"/>
      <c r="G1296" s="155" t="n"/>
      <c r="H1296" s="155" t="n"/>
      <c r="I1296" s="155" t="n"/>
      <c r="J1296" s="155" t="n"/>
      <c r="K1296" s="155" t="n"/>
      <c r="L1296" s="155" t="n"/>
      <c r="M1296" s="155" t="n"/>
      <c r="N1296" s="155" t="n"/>
      <c r="O1296" s="155" t="n"/>
      <c r="P1296" s="155" t="n"/>
      <c r="Q1296" s="151" t="n"/>
      <c r="R1296" s="155" t="n"/>
      <c r="S1296" s="155" t="n"/>
      <c r="T1296" s="155" t="n"/>
      <c r="U1296" s="155" t="n"/>
      <c r="V1296" s="155" t="n"/>
      <c r="W1296" s="155" t="n"/>
      <c r="X1296" s="155" t="n"/>
      <c r="Y1296" s="155" t="n"/>
      <c r="Z1296" s="155" t="n"/>
      <c r="AA1296" s="155" t="n"/>
      <c r="AB1296" s="155" t="n"/>
      <c r="AC1296" s="155" t="n"/>
      <c r="AD1296" s="155" t="n"/>
      <c r="AE1296" s="155" t="n"/>
      <c r="AF1296" s="155" t="n"/>
      <c r="AG1296" s="154">
        <f>IF(OR(C1296="",G1296="",G1296=0),"",IFERROR(INDEX(Lists!$K$2:$K$12,MATCH(C1296,Lists!$I$2:$I$12,0)),"AUD"))</f>
        <v/>
      </c>
      <c r="AH1296" s="154">
        <f>IF(OR(G1296="",G1296=0),"",IF(G1296&lt;1,TEXT(G1296*100,"0")&amp;IFERROR(INDEX(Lists!$U$2:$U$12,MATCH(C1296,Lists!$I$2:$I$12,0)),"c"),IFERROR(INDEX(Lists!$L$2:$L$12,MATCH(C1296,Lists!$I$2:$I$12,0)),"$")&amp;IF(G1296=INT(G1296),TEXT(G1296,"0"),TEXT(G1296,"0.00")))&amp;" "&amp;AG1296)</f>
        <v/>
      </c>
      <c r="AI1296" s="154">
        <f>IF(X1296="","",X1296*IFERROR(INDEX(Lists!$M$2:$M$12,MATCH(C1296,Lists!$I$2:$I$12,0)),1)/Lists!$Q$2)</f>
        <v/>
      </c>
      <c r="AJ1296" s="154">
        <f>IF(Y1296="","",Y1296*IFERROR(INDEX(Lists!$M$2:$M$12,MATCH(C1296,Lists!$I$2:$I$12,0)),1)/Lists!$Q$2)</f>
        <v/>
      </c>
      <c r="AK1296" s="106" t="n"/>
      <c r="AL1296" s="106" t="n"/>
      <c r="AM1296" s="106" t="n"/>
      <c r="AN1296" s="106" t="n"/>
      <c r="AO1296" s="106" t="n"/>
    </row>
    <row r="1297" ht="18" customHeight="1" s="74">
      <c r="A1297" s="154">
        <f>IF(OR(F1297="",C1297="",D1297=""),"",IFERROR(INDEX(Lists!$J$2:$J$12,MATCH(C1297,Lists!$I$2:$I$12,0)),"XX")&amp;"-"&amp;D1297&amp;"-"&amp;TEXT(SUMPRODUCT(($C$2:C1297=C1297)*($D$2:D1297=D1297)),"0000"))</f>
        <v/>
      </c>
      <c r="B1297" s="155" t="n"/>
      <c r="C1297" s="155" t="n"/>
      <c r="D1297" s="155" t="n"/>
      <c r="E1297" s="155" t="n"/>
      <c r="F1297" s="155" t="n"/>
      <c r="G1297" s="155" t="n"/>
      <c r="H1297" s="155" t="n"/>
      <c r="I1297" s="155" t="n"/>
      <c r="J1297" s="155" t="n"/>
      <c r="K1297" s="155" t="n"/>
      <c r="L1297" s="155" t="n"/>
      <c r="M1297" s="155" t="n"/>
      <c r="N1297" s="155" t="n"/>
      <c r="O1297" s="155" t="n"/>
      <c r="P1297" s="155" t="n"/>
      <c r="Q1297" s="151" t="n"/>
      <c r="R1297" s="155" t="n"/>
      <c r="S1297" s="155" t="n"/>
      <c r="T1297" s="155" t="n"/>
      <c r="U1297" s="155" t="n"/>
      <c r="V1297" s="155" t="n"/>
      <c r="W1297" s="155" t="n"/>
      <c r="X1297" s="155" t="n"/>
      <c r="Y1297" s="155" t="n"/>
      <c r="Z1297" s="155" t="n"/>
      <c r="AA1297" s="155" t="n"/>
      <c r="AB1297" s="155" t="n"/>
      <c r="AC1297" s="155" t="n"/>
      <c r="AD1297" s="155" t="n"/>
      <c r="AE1297" s="155" t="n"/>
      <c r="AF1297" s="155" t="n"/>
      <c r="AG1297" s="154">
        <f>IF(OR(C1297="",G1297="",G1297=0),"",IFERROR(INDEX(Lists!$K$2:$K$12,MATCH(C1297,Lists!$I$2:$I$12,0)),"AUD"))</f>
        <v/>
      </c>
      <c r="AH1297" s="154">
        <f>IF(OR(G1297="",G1297=0),"",IF(G1297&lt;1,TEXT(G1297*100,"0")&amp;IFERROR(INDEX(Lists!$U$2:$U$12,MATCH(C1297,Lists!$I$2:$I$12,0)),"c"),IFERROR(INDEX(Lists!$L$2:$L$12,MATCH(C1297,Lists!$I$2:$I$12,0)),"$")&amp;IF(G1297=INT(G1297),TEXT(G1297,"0"),TEXT(G1297,"0.00")))&amp;" "&amp;AG1297)</f>
        <v/>
      </c>
      <c r="AI1297" s="154">
        <f>IF(X1297="","",X1297*IFERROR(INDEX(Lists!$M$2:$M$12,MATCH(C1297,Lists!$I$2:$I$12,0)),1)/Lists!$Q$2)</f>
        <v/>
      </c>
      <c r="AJ1297" s="154">
        <f>IF(Y1297="","",Y1297*IFERROR(INDEX(Lists!$M$2:$M$12,MATCH(C1297,Lists!$I$2:$I$12,0)),1)/Lists!$Q$2)</f>
        <v/>
      </c>
      <c r="AK1297" s="106" t="n"/>
      <c r="AL1297" s="106" t="n"/>
      <c r="AM1297" s="106" t="n"/>
      <c r="AN1297" s="106" t="n"/>
      <c r="AO1297" s="106" t="n"/>
    </row>
    <row r="1298" ht="18" customHeight="1" s="74">
      <c r="A1298" s="154">
        <f>IF(OR(F1298="",C1298="",D1298=""),"",IFERROR(INDEX(Lists!$J$2:$J$12,MATCH(C1298,Lists!$I$2:$I$12,0)),"XX")&amp;"-"&amp;D1298&amp;"-"&amp;TEXT(SUMPRODUCT(($C$2:C1298=C1298)*($D$2:D1298=D1298)),"0000"))</f>
        <v/>
      </c>
      <c r="B1298" s="155" t="n"/>
      <c r="C1298" s="155" t="n"/>
      <c r="D1298" s="155" t="n"/>
      <c r="E1298" s="155" t="n"/>
      <c r="F1298" s="155" t="n"/>
      <c r="G1298" s="155" t="n"/>
      <c r="H1298" s="155" t="n"/>
      <c r="I1298" s="155" t="n"/>
      <c r="J1298" s="155" t="n"/>
      <c r="K1298" s="155" t="n"/>
      <c r="L1298" s="155" t="n"/>
      <c r="M1298" s="155" t="n"/>
      <c r="N1298" s="155" t="n"/>
      <c r="O1298" s="155" t="n"/>
      <c r="P1298" s="155" t="n"/>
      <c r="Q1298" s="151" t="n"/>
      <c r="R1298" s="155" t="n"/>
      <c r="S1298" s="155" t="n"/>
      <c r="T1298" s="155" t="n"/>
      <c r="U1298" s="155" t="n"/>
      <c r="V1298" s="155" t="n"/>
      <c r="W1298" s="155" t="n"/>
      <c r="X1298" s="155" t="n"/>
      <c r="Y1298" s="155" t="n"/>
      <c r="Z1298" s="155" t="n"/>
      <c r="AA1298" s="155" t="n"/>
      <c r="AB1298" s="155" t="n"/>
      <c r="AC1298" s="155" t="n"/>
      <c r="AD1298" s="155" t="n"/>
      <c r="AE1298" s="155" t="n"/>
      <c r="AF1298" s="155" t="n"/>
      <c r="AG1298" s="154">
        <f>IF(OR(C1298="",G1298="",G1298=0),"",IFERROR(INDEX(Lists!$K$2:$K$12,MATCH(C1298,Lists!$I$2:$I$12,0)),"AUD"))</f>
        <v/>
      </c>
      <c r="AH1298" s="154">
        <f>IF(OR(G1298="",G1298=0),"",IF(G1298&lt;1,TEXT(G1298*100,"0")&amp;IFERROR(INDEX(Lists!$U$2:$U$12,MATCH(C1298,Lists!$I$2:$I$12,0)),"c"),IFERROR(INDEX(Lists!$L$2:$L$12,MATCH(C1298,Lists!$I$2:$I$12,0)),"$")&amp;IF(G1298=INT(G1298),TEXT(G1298,"0"),TEXT(G1298,"0.00")))&amp;" "&amp;AG1298)</f>
        <v/>
      </c>
      <c r="AI1298" s="154">
        <f>IF(X1298="","",X1298*IFERROR(INDEX(Lists!$M$2:$M$12,MATCH(C1298,Lists!$I$2:$I$12,0)),1)/Lists!$Q$2)</f>
        <v/>
      </c>
      <c r="AJ1298" s="154">
        <f>IF(Y1298="","",Y1298*IFERROR(INDEX(Lists!$M$2:$M$12,MATCH(C1298,Lists!$I$2:$I$12,0)),1)/Lists!$Q$2)</f>
        <v/>
      </c>
      <c r="AK1298" s="106" t="n"/>
      <c r="AL1298" s="106" t="n"/>
      <c r="AM1298" s="106" t="n"/>
      <c r="AN1298" s="106" t="n"/>
      <c r="AO1298" s="106" t="n"/>
    </row>
    <row r="1299" ht="18" customHeight="1" s="74">
      <c r="A1299" s="154">
        <f>IF(OR(F1299="",C1299="",D1299=""),"",IFERROR(INDEX(Lists!$J$2:$J$12,MATCH(C1299,Lists!$I$2:$I$12,0)),"XX")&amp;"-"&amp;D1299&amp;"-"&amp;TEXT(SUMPRODUCT(($C$2:C1299=C1299)*($D$2:D1299=D1299)),"0000"))</f>
        <v/>
      </c>
      <c r="B1299" s="155" t="n"/>
      <c r="C1299" s="155" t="n"/>
      <c r="D1299" s="155" t="n"/>
      <c r="E1299" s="155" t="n"/>
      <c r="F1299" s="155" t="n"/>
      <c r="G1299" s="155" t="n"/>
      <c r="H1299" s="155" t="n"/>
      <c r="I1299" s="155" t="n"/>
      <c r="J1299" s="155" t="n"/>
      <c r="K1299" s="155" t="n"/>
      <c r="L1299" s="155" t="n"/>
      <c r="M1299" s="155" t="n"/>
      <c r="N1299" s="155" t="n"/>
      <c r="O1299" s="155" t="n"/>
      <c r="P1299" s="155" t="n"/>
      <c r="Q1299" s="151" t="n"/>
      <c r="R1299" s="155" t="n"/>
      <c r="S1299" s="155" t="n"/>
      <c r="T1299" s="155" t="n"/>
      <c r="U1299" s="155" t="n"/>
      <c r="V1299" s="155" t="n"/>
      <c r="W1299" s="155" t="n"/>
      <c r="X1299" s="155" t="n"/>
      <c r="Y1299" s="155" t="n"/>
      <c r="Z1299" s="155" t="n"/>
      <c r="AA1299" s="155" t="n"/>
      <c r="AB1299" s="155" t="n"/>
      <c r="AC1299" s="155" t="n"/>
      <c r="AD1299" s="155" t="n"/>
      <c r="AE1299" s="155" t="n"/>
      <c r="AF1299" s="155" t="n"/>
      <c r="AG1299" s="154">
        <f>IF(OR(C1299="",G1299="",G1299=0),"",IFERROR(INDEX(Lists!$K$2:$K$12,MATCH(C1299,Lists!$I$2:$I$12,0)),"AUD"))</f>
        <v/>
      </c>
      <c r="AH1299" s="154">
        <f>IF(OR(G1299="",G1299=0),"",IF(G1299&lt;1,TEXT(G1299*100,"0")&amp;IFERROR(INDEX(Lists!$U$2:$U$12,MATCH(C1299,Lists!$I$2:$I$12,0)),"c"),IFERROR(INDEX(Lists!$L$2:$L$12,MATCH(C1299,Lists!$I$2:$I$12,0)),"$")&amp;IF(G1299=INT(G1299),TEXT(G1299,"0"),TEXT(G1299,"0.00")))&amp;" "&amp;AG1299)</f>
        <v/>
      </c>
      <c r="AI1299" s="154">
        <f>IF(X1299="","",X1299*IFERROR(INDEX(Lists!$M$2:$M$12,MATCH(C1299,Lists!$I$2:$I$12,0)),1)/Lists!$Q$2)</f>
        <v/>
      </c>
      <c r="AJ1299" s="154">
        <f>IF(Y1299="","",Y1299*IFERROR(INDEX(Lists!$M$2:$M$12,MATCH(C1299,Lists!$I$2:$I$12,0)),1)/Lists!$Q$2)</f>
        <v/>
      </c>
      <c r="AK1299" s="106" t="n"/>
      <c r="AL1299" s="106" t="n"/>
      <c r="AM1299" s="106" t="n"/>
      <c r="AN1299" s="106" t="n"/>
      <c r="AO1299" s="106" t="n"/>
    </row>
    <row r="1300" ht="18" customHeight="1" s="74">
      <c r="A1300" s="154">
        <f>IF(OR(F1300="",C1300="",D1300=""),"",IFERROR(INDEX(Lists!$J$2:$J$12,MATCH(C1300,Lists!$I$2:$I$12,0)),"XX")&amp;"-"&amp;D1300&amp;"-"&amp;TEXT(SUMPRODUCT(($C$2:C1300=C1300)*($D$2:D1300=D1300)),"0000"))</f>
        <v/>
      </c>
      <c r="B1300" s="155" t="n"/>
      <c r="C1300" s="155" t="n"/>
      <c r="D1300" s="155" t="n"/>
      <c r="E1300" s="155" t="n"/>
      <c r="F1300" s="155" t="n"/>
      <c r="G1300" s="155" t="n"/>
      <c r="H1300" s="155" t="n"/>
      <c r="I1300" s="155" t="n"/>
      <c r="J1300" s="155" t="n"/>
      <c r="K1300" s="155" t="n"/>
      <c r="L1300" s="155" t="n"/>
      <c r="M1300" s="155" t="n"/>
      <c r="N1300" s="155" t="n"/>
      <c r="O1300" s="155" t="n"/>
      <c r="P1300" s="155" t="n"/>
      <c r="Q1300" s="151" t="n"/>
      <c r="R1300" s="155" t="n"/>
      <c r="S1300" s="155" t="n"/>
      <c r="T1300" s="155" t="n"/>
      <c r="U1300" s="155" t="n"/>
      <c r="V1300" s="155" t="n"/>
      <c r="W1300" s="155" t="n"/>
      <c r="X1300" s="155" t="n"/>
      <c r="Y1300" s="155" t="n"/>
      <c r="Z1300" s="155" t="n"/>
      <c r="AA1300" s="155" t="n"/>
      <c r="AB1300" s="155" t="n"/>
      <c r="AC1300" s="155" t="n"/>
      <c r="AD1300" s="155" t="n"/>
      <c r="AE1300" s="155" t="n"/>
      <c r="AF1300" s="155" t="n"/>
      <c r="AG1300" s="154">
        <f>IF(OR(C1300="",G1300="",G1300=0),"",IFERROR(INDEX(Lists!$K$2:$K$12,MATCH(C1300,Lists!$I$2:$I$12,0)),"AUD"))</f>
        <v/>
      </c>
      <c r="AH1300" s="154">
        <f>IF(OR(G1300="",G1300=0),"",IF(G1300&lt;1,TEXT(G1300*100,"0")&amp;IFERROR(INDEX(Lists!$U$2:$U$12,MATCH(C1300,Lists!$I$2:$I$12,0)),"c"),IFERROR(INDEX(Lists!$L$2:$L$12,MATCH(C1300,Lists!$I$2:$I$12,0)),"$")&amp;IF(G1300=INT(G1300),TEXT(G1300,"0"),TEXT(G1300,"0.00")))&amp;" "&amp;AG1300)</f>
        <v/>
      </c>
      <c r="AI1300" s="154">
        <f>IF(X1300="","",X1300*IFERROR(INDEX(Lists!$M$2:$M$12,MATCH(C1300,Lists!$I$2:$I$12,0)),1)/Lists!$Q$2)</f>
        <v/>
      </c>
      <c r="AJ1300" s="154">
        <f>IF(Y1300="","",Y1300*IFERROR(INDEX(Lists!$M$2:$M$12,MATCH(C1300,Lists!$I$2:$I$12,0)),1)/Lists!$Q$2)</f>
        <v/>
      </c>
      <c r="AK1300" s="106" t="n"/>
      <c r="AL1300" s="106" t="n"/>
      <c r="AM1300" s="106" t="n"/>
      <c r="AN1300" s="106" t="n"/>
      <c r="AO1300" s="106" t="n"/>
    </row>
    <row r="1301" ht="18" customHeight="1" s="74">
      <c r="A1301" s="154">
        <f>IF(OR(F1301="",C1301="",D1301=""),"",IFERROR(INDEX(Lists!$J$2:$J$12,MATCH(C1301,Lists!$I$2:$I$12,0)),"XX")&amp;"-"&amp;D1301&amp;"-"&amp;TEXT(SUMPRODUCT(($C$2:C1301=C1301)*($D$2:D1301=D1301)),"0000"))</f>
        <v/>
      </c>
      <c r="B1301" s="155" t="n"/>
      <c r="C1301" s="155" t="n"/>
      <c r="D1301" s="155" t="n"/>
      <c r="E1301" s="155" t="n"/>
      <c r="F1301" s="155" t="n"/>
      <c r="G1301" s="155" t="n"/>
      <c r="H1301" s="155" t="n"/>
      <c r="I1301" s="155" t="n"/>
      <c r="J1301" s="155" t="n"/>
      <c r="K1301" s="155" t="n"/>
      <c r="L1301" s="155" t="n"/>
      <c r="M1301" s="155" t="n"/>
      <c r="N1301" s="155" t="n"/>
      <c r="O1301" s="155" t="n"/>
      <c r="P1301" s="155" t="n"/>
      <c r="Q1301" s="151" t="n"/>
      <c r="R1301" s="155" t="n"/>
      <c r="S1301" s="155" t="n"/>
      <c r="T1301" s="155" t="n"/>
      <c r="U1301" s="155" t="n"/>
      <c r="V1301" s="155" t="n"/>
      <c r="W1301" s="155" t="n"/>
      <c r="X1301" s="155" t="n"/>
      <c r="Y1301" s="155" t="n"/>
      <c r="Z1301" s="155" t="n"/>
      <c r="AA1301" s="155" t="n"/>
      <c r="AB1301" s="155" t="n"/>
      <c r="AC1301" s="155" t="n"/>
      <c r="AD1301" s="155" t="n"/>
      <c r="AE1301" s="155" t="n"/>
      <c r="AF1301" s="155" t="n"/>
      <c r="AG1301" s="154">
        <f>IF(OR(C1301="",G1301="",G1301=0),"",IFERROR(INDEX(Lists!$K$2:$K$12,MATCH(C1301,Lists!$I$2:$I$12,0)),"AUD"))</f>
        <v/>
      </c>
      <c r="AH1301" s="154">
        <f>IF(OR(G1301="",G1301=0),"",IF(G1301&lt;1,TEXT(G1301*100,"0")&amp;IFERROR(INDEX(Lists!$U$2:$U$12,MATCH(C1301,Lists!$I$2:$I$12,0)),"c"),IFERROR(INDEX(Lists!$L$2:$L$12,MATCH(C1301,Lists!$I$2:$I$12,0)),"$")&amp;IF(G1301=INT(G1301),TEXT(G1301,"0"),TEXT(G1301,"0.00")))&amp;" "&amp;AG1301)</f>
        <v/>
      </c>
      <c r="AI1301" s="154">
        <f>IF(X1301="","",X1301*IFERROR(INDEX(Lists!$M$2:$M$12,MATCH(C1301,Lists!$I$2:$I$12,0)),1)/Lists!$Q$2)</f>
        <v/>
      </c>
      <c r="AJ1301" s="154">
        <f>IF(Y1301="","",Y1301*IFERROR(INDEX(Lists!$M$2:$M$12,MATCH(C1301,Lists!$I$2:$I$12,0)),1)/Lists!$Q$2)</f>
        <v/>
      </c>
      <c r="AK1301" s="106" t="n"/>
      <c r="AL1301" s="106" t="n"/>
      <c r="AM1301" s="106" t="n"/>
      <c r="AN1301" s="106" t="n"/>
      <c r="AO1301" s="106" t="n"/>
    </row>
    <row r="1302" ht="18" customHeight="1" s="74">
      <c r="A1302" s="154">
        <f>IF(OR(F1302="",C1302="",D1302=""),"",IFERROR(INDEX(Lists!$J$2:$J$12,MATCH(C1302,Lists!$I$2:$I$12,0)),"XX")&amp;"-"&amp;D1302&amp;"-"&amp;TEXT(SUMPRODUCT(($C$2:C1302=C1302)*($D$2:D1302=D1302)),"0000"))</f>
        <v/>
      </c>
      <c r="B1302" s="155" t="n"/>
      <c r="C1302" s="155" t="n"/>
      <c r="D1302" s="155" t="n"/>
      <c r="E1302" s="155" t="n"/>
      <c r="F1302" s="155" t="n"/>
      <c r="G1302" s="155" t="n"/>
      <c r="H1302" s="155" t="n"/>
      <c r="I1302" s="155" t="n"/>
      <c r="J1302" s="155" t="n"/>
      <c r="K1302" s="155" t="n"/>
      <c r="L1302" s="155" t="n"/>
      <c r="M1302" s="155" t="n"/>
      <c r="N1302" s="155" t="n"/>
      <c r="O1302" s="155" t="n"/>
      <c r="P1302" s="155" t="n"/>
      <c r="Q1302" s="151" t="n"/>
      <c r="R1302" s="155" t="n"/>
      <c r="S1302" s="155" t="n"/>
      <c r="T1302" s="155" t="n"/>
      <c r="U1302" s="155" t="n"/>
      <c r="V1302" s="155" t="n"/>
      <c r="W1302" s="155" t="n"/>
      <c r="X1302" s="155" t="n"/>
      <c r="Y1302" s="155" t="n"/>
      <c r="Z1302" s="155" t="n"/>
      <c r="AA1302" s="155" t="n"/>
      <c r="AB1302" s="155" t="n"/>
      <c r="AC1302" s="155" t="n"/>
      <c r="AD1302" s="155" t="n"/>
      <c r="AE1302" s="155" t="n"/>
      <c r="AF1302" s="155" t="n"/>
      <c r="AG1302" s="154">
        <f>IF(OR(C1302="",G1302="",G1302=0),"",IFERROR(INDEX(Lists!$K$2:$K$12,MATCH(C1302,Lists!$I$2:$I$12,0)),"AUD"))</f>
        <v/>
      </c>
      <c r="AH1302" s="154">
        <f>IF(OR(G1302="",G1302=0),"",IF(G1302&lt;1,TEXT(G1302*100,"0")&amp;IFERROR(INDEX(Lists!$U$2:$U$12,MATCH(C1302,Lists!$I$2:$I$12,0)),"c"),IFERROR(INDEX(Lists!$L$2:$L$12,MATCH(C1302,Lists!$I$2:$I$12,0)),"$")&amp;IF(G1302=INT(G1302),TEXT(G1302,"0"),TEXT(G1302,"0.00")))&amp;" "&amp;AG1302)</f>
        <v/>
      </c>
      <c r="AI1302" s="154">
        <f>IF(X1302="","",X1302*IFERROR(INDEX(Lists!$M$2:$M$12,MATCH(C1302,Lists!$I$2:$I$12,0)),1)/Lists!$Q$2)</f>
        <v/>
      </c>
      <c r="AJ1302" s="154">
        <f>IF(Y1302="","",Y1302*IFERROR(INDEX(Lists!$M$2:$M$12,MATCH(C1302,Lists!$I$2:$I$12,0)),1)/Lists!$Q$2)</f>
        <v/>
      </c>
      <c r="AK1302" s="106" t="n"/>
      <c r="AL1302" s="106" t="n"/>
      <c r="AM1302" s="106" t="n"/>
      <c r="AN1302" s="106" t="n"/>
      <c r="AO1302" s="106" t="n"/>
    </row>
    <row r="1303" ht="18" customHeight="1" s="74">
      <c r="A1303" s="154">
        <f>IF(OR(F1303="",C1303="",D1303=""),"",IFERROR(INDEX(Lists!$J$2:$J$12,MATCH(C1303,Lists!$I$2:$I$12,0)),"XX")&amp;"-"&amp;D1303&amp;"-"&amp;TEXT(SUMPRODUCT(($C$2:C1303=C1303)*($D$2:D1303=D1303)),"0000"))</f>
        <v/>
      </c>
      <c r="B1303" s="155" t="n"/>
      <c r="C1303" s="155" t="n"/>
      <c r="D1303" s="155" t="n"/>
      <c r="E1303" s="155" t="n"/>
      <c r="F1303" s="155" t="n"/>
      <c r="G1303" s="155" t="n"/>
      <c r="H1303" s="155" t="n"/>
      <c r="I1303" s="155" t="n"/>
      <c r="J1303" s="155" t="n"/>
      <c r="K1303" s="155" t="n"/>
      <c r="L1303" s="155" t="n"/>
      <c r="M1303" s="155" t="n"/>
      <c r="N1303" s="155" t="n"/>
      <c r="O1303" s="155" t="n"/>
      <c r="P1303" s="155" t="n"/>
      <c r="Q1303" s="151" t="n"/>
      <c r="R1303" s="155" t="n"/>
      <c r="S1303" s="155" t="n"/>
      <c r="T1303" s="155" t="n"/>
      <c r="U1303" s="155" t="n"/>
      <c r="V1303" s="155" t="n"/>
      <c r="W1303" s="155" t="n"/>
      <c r="X1303" s="155" t="n"/>
      <c r="Y1303" s="155" t="n"/>
      <c r="Z1303" s="155" t="n"/>
      <c r="AA1303" s="155" t="n"/>
      <c r="AB1303" s="155" t="n"/>
      <c r="AC1303" s="155" t="n"/>
      <c r="AD1303" s="155" t="n"/>
      <c r="AE1303" s="155" t="n"/>
      <c r="AF1303" s="155" t="n"/>
      <c r="AG1303" s="154">
        <f>IF(OR(C1303="",G1303="",G1303=0),"",IFERROR(INDEX(Lists!$K$2:$K$12,MATCH(C1303,Lists!$I$2:$I$12,0)),"AUD"))</f>
        <v/>
      </c>
      <c r="AH1303" s="154">
        <f>IF(OR(G1303="",G1303=0),"",IF(G1303&lt;1,TEXT(G1303*100,"0")&amp;IFERROR(INDEX(Lists!$U$2:$U$12,MATCH(C1303,Lists!$I$2:$I$12,0)),"c"),IFERROR(INDEX(Lists!$L$2:$L$12,MATCH(C1303,Lists!$I$2:$I$12,0)),"$")&amp;IF(G1303=INT(G1303),TEXT(G1303,"0"),TEXT(G1303,"0.00")))&amp;" "&amp;AG1303)</f>
        <v/>
      </c>
      <c r="AI1303" s="154">
        <f>IF(X1303="","",X1303*IFERROR(INDEX(Lists!$M$2:$M$12,MATCH(C1303,Lists!$I$2:$I$12,0)),1)/Lists!$Q$2)</f>
        <v/>
      </c>
      <c r="AJ1303" s="154">
        <f>IF(Y1303="","",Y1303*IFERROR(INDEX(Lists!$M$2:$M$12,MATCH(C1303,Lists!$I$2:$I$12,0)),1)/Lists!$Q$2)</f>
        <v/>
      </c>
      <c r="AK1303" s="106" t="n"/>
      <c r="AL1303" s="106" t="n"/>
      <c r="AM1303" s="106" t="n"/>
      <c r="AN1303" s="106" t="n"/>
      <c r="AO1303" s="106" t="n"/>
    </row>
    <row r="1304" ht="18" customHeight="1" s="74">
      <c r="A1304" s="154">
        <f>IF(OR(F1304="",C1304="",D1304=""),"",IFERROR(INDEX(Lists!$J$2:$J$12,MATCH(C1304,Lists!$I$2:$I$12,0)),"XX")&amp;"-"&amp;D1304&amp;"-"&amp;TEXT(SUMPRODUCT(($C$2:C1304=C1304)*($D$2:D1304=D1304)),"0000"))</f>
        <v/>
      </c>
      <c r="B1304" s="155" t="n"/>
      <c r="C1304" s="155" t="n"/>
      <c r="D1304" s="155" t="n"/>
      <c r="E1304" s="155" t="n"/>
      <c r="F1304" s="155" t="n"/>
      <c r="G1304" s="155" t="n"/>
      <c r="H1304" s="155" t="n"/>
      <c r="I1304" s="155" t="n"/>
      <c r="J1304" s="155" t="n"/>
      <c r="K1304" s="155" t="n"/>
      <c r="L1304" s="155" t="n"/>
      <c r="M1304" s="155" t="n"/>
      <c r="N1304" s="155" t="n"/>
      <c r="O1304" s="155" t="n"/>
      <c r="P1304" s="155" t="n"/>
      <c r="Q1304" s="151" t="n"/>
      <c r="R1304" s="155" t="n"/>
      <c r="S1304" s="155" t="n"/>
      <c r="T1304" s="155" t="n"/>
      <c r="U1304" s="155" t="n"/>
      <c r="V1304" s="155" t="n"/>
      <c r="W1304" s="155" t="n"/>
      <c r="X1304" s="155" t="n"/>
      <c r="Y1304" s="155" t="n"/>
      <c r="Z1304" s="155" t="n"/>
      <c r="AA1304" s="155" t="n"/>
      <c r="AB1304" s="155" t="n"/>
      <c r="AC1304" s="155" t="n"/>
      <c r="AD1304" s="155" t="n"/>
      <c r="AE1304" s="155" t="n"/>
      <c r="AF1304" s="155" t="n"/>
      <c r="AG1304" s="154">
        <f>IF(OR(C1304="",G1304="",G1304=0),"",IFERROR(INDEX(Lists!$K$2:$K$12,MATCH(C1304,Lists!$I$2:$I$12,0)),"AUD"))</f>
        <v/>
      </c>
      <c r="AH1304" s="154">
        <f>IF(OR(G1304="",G1304=0),"",IF(G1304&lt;1,TEXT(G1304*100,"0")&amp;IFERROR(INDEX(Lists!$U$2:$U$12,MATCH(C1304,Lists!$I$2:$I$12,0)),"c"),IFERROR(INDEX(Lists!$L$2:$L$12,MATCH(C1304,Lists!$I$2:$I$12,0)),"$")&amp;IF(G1304=INT(G1304),TEXT(G1304,"0"),TEXT(G1304,"0.00")))&amp;" "&amp;AG1304)</f>
        <v/>
      </c>
      <c r="AI1304" s="154">
        <f>IF(X1304="","",X1304*IFERROR(INDEX(Lists!$M$2:$M$12,MATCH(C1304,Lists!$I$2:$I$12,0)),1)/Lists!$Q$2)</f>
        <v/>
      </c>
      <c r="AJ1304" s="154">
        <f>IF(Y1304="","",Y1304*IFERROR(INDEX(Lists!$M$2:$M$12,MATCH(C1304,Lists!$I$2:$I$12,0)),1)/Lists!$Q$2)</f>
        <v/>
      </c>
      <c r="AK1304" s="106" t="n"/>
      <c r="AL1304" s="106" t="n"/>
      <c r="AM1304" s="106" t="n"/>
      <c r="AN1304" s="106" t="n"/>
      <c r="AO1304" s="106" t="n"/>
    </row>
    <row r="1305" ht="18" customHeight="1" s="74">
      <c r="A1305" s="154">
        <f>IF(OR(F1305="",C1305="",D1305=""),"",IFERROR(INDEX(Lists!$J$2:$J$12,MATCH(C1305,Lists!$I$2:$I$12,0)),"XX")&amp;"-"&amp;D1305&amp;"-"&amp;TEXT(SUMPRODUCT(($C$2:C1305=C1305)*($D$2:D1305=D1305)),"0000"))</f>
        <v/>
      </c>
      <c r="B1305" s="155" t="n"/>
      <c r="C1305" s="155" t="n"/>
      <c r="D1305" s="155" t="n"/>
      <c r="E1305" s="155" t="n"/>
      <c r="F1305" s="155" t="n"/>
      <c r="G1305" s="155" t="n"/>
      <c r="H1305" s="155" t="n"/>
      <c r="I1305" s="155" t="n"/>
      <c r="J1305" s="155" t="n"/>
      <c r="K1305" s="155" t="n"/>
      <c r="L1305" s="155" t="n"/>
      <c r="M1305" s="155" t="n"/>
      <c r="N1305" s="155" t="n"/>
      <c r="O1305" s="155" t="n"/>
      <c r="P1305" s="155" t="n"/>
      <c r="Q1305" s="151" t="n"/>
      <c r="R1305" s="155" t="n"/>
      <c r="S1305" s="155" t="n"/>
      <c r="T1305" s="155" t="n"/>
      <c r="U1305" s="155" t="n"/>
      <c r="V1305" s="155" t="n"/>
      <c r="W1305" s="155" t="n"/>
      <c r="X1305" s="155" t="n"/>
      <c r="Y1305" s="155" t="n"/>
      <c r="Z1305" s="155" t="n"/>
      <c r="AA1305" s="155" t="n"/>
      <c r="AB1305" s="155" t="n"/>
      <c r="AC1305" s="155" t="n"/>
      <c r="AD1305" s="155" t="n"/>
      <c r="AE1305" s="155" t="n"/>
      <c r="AF1305" s="155" t="n"/>
      <c r="AG1305" s="154">
        <f>IF(OR(C1305="",G1305="",G1305=0),"",IFERROR(INDEX(Lists!$K$2:$K$12,MATCH(C1305,Lists!$I$2:$I$12,0)),"AUD"))</f>
        <v/>
      </c>
      <c r="AH1305" s="154">
        <f>IF(OR(G1305="",G1305=0),"",IF(G1305&lt;1,TEXT(G1305*100,"0")&amp;IFERROR(INDEX(Lists!$U$2:$U$12,MATCH(C1305,Lists!$I$2:$I$12,0)),"c"),IFERROR(INDEX(Lists!$L$2:$L$12,MATCH(C1305,Lists!$I$2:$I$12,0)),"$")&amp;IF(G1305=INT(G1305),TEXT(G1305,"0"),TEXT(G1305,"0.00")))&amp;" "&amp;AG1305)</f>
        <v/>
      </c>
      <c r="AI1305" s="154">
        <f>IF(X1305="","",X1305*IFERROR(INDEX(Lists!$M$2:$M$12,MATCH(C1305,Lists!$I$2:$I$12,0)),1)/Lists!$Q$2)</f>
        <v/>
      </c>
      <c r="AJ1305" s="154">
        <f>IF(Y1305="","",Y1305*IFERROR(INDEX(Lists!$M$2:$M$12,MATCH(C1305,Lists!$I$2:$I$12,0)),1)/Lists!$Q$2)</f>
        <v/>
      </c>
      <c r="AK1305" s="106" t="n"/>
      <c r="AL1305" s="106" t="n"/>
      <c r="AM1305" s="106" t="n"/>
      <c r="AN1305" s="106" t="n"/>
      <c r="AO1305" s="106" t="n"/>
    </row>
    <row r="1306" ht="18" customHeight="1" s="74">
      <c r="A1306" s="154">
        <f>IF(OR(F1306="",C1306="",D1306=""),"",IFERROR(INDEX(Lists!$J$2:$J$12,MATCH(C1306,Lists!$I$2:$I$12,0)),"XX")&amp;"-"&amp;D1306&amp;"-"&amp;TEXT(SUMPRODUCT(($C$2:C1306=C1306)*($D$2:D1306=D1306)),"0000"))</f>
        <v/>
      </c>
      <c r="B1306" s="155" t="n"/>
      <c r="C1306" s="155" t="n"/>
      <c r="D1306" s="155" t="n"/>
      <c r="E1306" s="155" t="n"/>
      <c r="F1306" s="155" t="n"/>
      <c r="G1306" s="155" t="n"/>
      <c r="H1306" s="155" t="n"/>
      <c r="I1306" s="155" t="n"/>
      <c r="J1306" s="155" t="n"/>
      <c r="K1306" s="155" t="n"/>
      <c r="L1306" s="155" t="n"/>
      <c r="M1306" s="155" t="n"/>
      <c r="N1306" s="155" t="n"/>
      <c r="O1306" s="155" t="n"/>
      <c r="P1306" s="155" t="n"/>
      <c r="Q1306" s="151" t="n"/>
      <c r="R1306" s="155" t="n"/>
      <c r="S1306" s="155" t="n"/>
      <c r="T1306" s="155" t="n"/>
      <c r="U1306" s="155" t="n"/>
      <c r="V1306" s="155" t="n"/>
      <c r="W1306" s="155" t="n"/>
      <c r="X1306" s="155" t="n"/>
      <c r="Y1306" s="155" t="n"/>
      <c r="Z1306" s="155" t="n"/>
      <c r="AA1306" s="155" t="n"/>
      <c r="AB1306" s="155" t="n"/>
      <c r="AC1306" s="155" t="n"/>
      <c r="AD1306" s="155" t="n"/>
      <c r="AE1306" s="155" t="n"/>
      <c r="AF1306" s="155" t="n"/>
      <c r="AG1306" s="154">
        <f>IF(OR(C1306="",G1306="",G1306=0),"",IFERROR(INDEX(Lists!$K$2:$K$12,MATCH(C1306,Lists!$I$2:$I$12,0)),"AUD"))</f>
        <v/>
      </c>
      <c r="AH1306" s="154">
        <f>IF(OR(G1306="",G1306=0),"",IF(G1306&lt;1,TEXT(G1306*100,"0")&amp;IFERROR(INDEX(Lists!$U$2:$U$12,MATCH(C1306,Lists!$I$2:$I$12,0)),"c"),IFERROR(INDEX(Lists!$L$2:$L$12,MATCH(C1306,Lists!$I$2:$I$12,0)),"$")&amp;IF(G1306=INT(G1306),TEXT(G1306,"0"),TEXT(G1306,"0.00")))&amp;" "&amp;AG1306)</f>
        <v/>
      </c>
      <c r="AI1306" s="154">
        <f>IF(X1306="","",X1306*IFERROR(INDEX(Lists!$M$2:$M$12,MATCH(C1306,Lists!$I$2:$I$12,0)),1)/Lists!$Q$2)</f>
        <v/>
      </c>
      <c r="AJ1306" s="154">
        <f>IF(Y1306="","",Y1306*IFERROR(INDEX(Lists!$M$2:$M$12,MATCH(C1306,Lists!$I$2:$I$12,0)),1)/Lists!$Q$2)</f>
        <v/>
      </c>
      <c r="AK1306" s="106" t="n"/>
      <c r="AL1306" s="106" t="n"/>
      <c r="AM1306" s="106" t="n"/>
      <c r="AN1306" s="106" t="n"/>
      <c r="AO1306" s="106" t="n"/>
    </row>
    <row r="1307" ht="18" customHeight="1" s="74">
      <c r="A1307" s="154">
        <f>IF(OR(F1307="",C1307="",D1307=""),"",IFERROR(INDEX(Lists!$J$2:$J$12,MATCH(C1307,Lists!$I$2:$I$12,0)),"XX")&amp;"-"&amp;D1307&amp;"-"&amp;TEXT(SUMPRODUCT(($C$2:C1307=C1307)*($D$2:D1307=D1307)),"0000"))</f>
        <v/>
      </c>
      <c r="B1307" s="155" t="n"/>
      <c r="C1307" s="155" t="n"/>
      <c r="D1307" s="155" t="n"/>
      <c r="E1307" s="155" t="n"/>
      <c r="F1307" s="155" t="n"/>
      <c r="G1307" s="155" t="n"/>
      <c r="H1307" s="155" t="n"/>
      <c r="I1307" s="155" t="n"/>
      <c r="J1307" s="155" t="n"/>
      <c r="K1307" s="155" t="n"/>
      <c r="L1307" s="155" t="n"/>
      <c r="M1307" s="155" t="n"/>
      <c r="N1307" s="155" t="n"/>
      <c r="O1307" s="155" t="n"/>
      <c r="P1307" s="155" t="n"/>
      <c r="Q1307" s="151" t="n"/>
      <c r="R1307" s="155" t="n"/>
      <c r="S1307" s="155" t="n"/>
      <c r="T1307" s="155" t="n"/>
      <c r="U1307" s="155" t="n"/>
      <c r="V1307" s="155" t="n"/>
      <c r="W1307" s="155" t="n"/>
      <c r="X1307" s="155" t="n"/>
      <c r="Y1307" s="155" t="n"/>
      <c r="Z1307" s="155" t="n"/>
      <c r="AA1307" s="155" t="n"/>
      <c r="AB1307" s="155" t="n"/>
      <c r="AC1307" s="155" t="n"/>
      <c r="AD1307" s="155" t="n"/>
      <c r="AE1307" s="155" t="n"/>
      <c r="AF1307" s="155" t="n"/>
      <c r="AG1307" s="154">
        <f>IF(OR(C1307="",G1307="",G1307=0),"",IFERROR(INDEX(Lists!$K$2:$K$12,MATCH(C1307,Lists!$I$2:$I$12,0)),"AUD"))</f>
        <v/>
      </c>
      <c r="AH1307" s="154">
        <f>IF(OR(G1307="",G1307=0),"",IF(G1307&lt;1,TEXT(G1307*100,"0")&amp;IFERROR(INDEX(Lists!$U$2:$U$12,MATCH(C1307,Lists!$I$2:$I$12,0)),"c"),IFERROR(INDEX(Lists!$L$2:$L$12,MATCH(C1307,Lists!$I$2:$I$12,0)),"$")&amp;IF(G1307=INT(G1307),TEXT(G1307,"0"),TEXT(G1307,"0.00")))&amp;" "&amp;AG1307)</f>
        <v/>
      </c>
      <c r="AI1307" s="154">
        <f>IF(X1307="","",X1307*IFERROR(INDEX(Lists!$M$2:$M$12,MATCH(C1307,Lists!$I$2:$I$12,0)),1)/Lists!$Q$2)</f>
        <v/>
      </c>
      <c r="AJ1307" s="154">
        <f>IF(Y1307="","",Y1307*IFERROR(INDEX(Lists!$M$2:$M$12,MATCH(C1307,Lists!$I$2:$I$12,0)),1)/Lists!$Q$2)</f>
        <v/>
      </c>
      <c r="AK1307" s="106" t="n"/>
      <c r="AL1307" s="106" t="n"/>
      <c r="AM1307" s="106" t="n"/>
      <c r="AN1307" s="106" t="n"/>
      <c r="AO1307" s="106" t="n"/>
    </row>
    <row r="1308" ht="18" customHeight="1" s="74">
      <c r="A1308" s="154">
        <f>IF(OR(F1308="",C1308="",D1308=""),"",IFERROR(INDEX(Lists!$J$2:$J$12,MATCH(C1308,Lists!$I$2:$I$12,0)),"XX")&amp;"-"&amp;D1308&amp;"-"&amp;TEXT(SUMPRODUCT(($C$2:C1308=C1308)*($D$2:D1308=D1308)),"0000"))</f>
        <v/>
      </c>
      <c r="B1308" s="155" t="n"/>
      <c r="C1308" s="155" t="n"/>
      <c r="D1308" s="155" t="n"/>
      <c r="E1308" s="155" t="n"/>
      <c r="F1308" s="155" t="n"/>
      <c r="G1308" s="155" t="n"/>
      <c r="H1308" s="155" t="n"/>
      <c r="I1308" s="155" t="n"/>
      <c r="J1308" s="155" t="n"/>
      <c r="K1308" s="155" t="n"/>
      <c r="L1308" s="155" t="n"/>
      <c r="M1308" s="155" t="n"/>
      <c r="N1308" s="155" t="n"/>
      <c r="O1308" s="155" t="n"/>
      <c r="P1308" s="155" t="n"/>
      <c r="Q1308" s="151" t="n"/>
      <c r="R1308" s="155" t="n"/>
      <c r="S1308" s="155" t="n"/>
      <c r="T1308" s="155" t="n"/>
      <c r="U1308" s="155" t="n"/>
      <c r="V1308" s="155" t="n"/>
      <c r="W1308" s="155" t="n"/>
      <c r="X1308" s="155" t="n"/>
      <c r="Y1308" s="155" t="n"/>
      <c r="Z1308" s="155" t="n"/>
      <c r="AA1308" s="155" t="n"/>
      <c r="AB1308" s="155" t="n"/>
      <c r="AC1308" s="155" t="n"/>
      <c r="AD1308" s="155" t="n"/>
      <c r="AE1308" s="155" t="n"/>
      <c r="AF1308" s="155" t="n"/>
      <c r="AG1308" s="154">
        <f>IF(OR(C1308="",G1308="",G1308=0),"",IFERROR(INDEX(Lists!$K$2:$K$12,MATCH(C1308,Lists!$I$2:$I$12,0)),"AUD"))</f>
        <v/>
      </c>
      <c r="AH1308" s="154">
        <f>IF(OR(G1308="",G1308=0),"",IF(G1308&lt;1,TEXT(G1308*100,"0")&amp;IFERROR(INDEX(Lists!$U$2:$U$12,MATCH(C1308,Lists!$I$2:$I$12,0)),"c"),IFERROR(INDEX(Lists!$L$2:$L$12,MATCH(C1308,Lists!$I$2:$I$12,0)),"$")&amp;IF(G1308=INT(G1308),TEXT(G1308,"0"),TEXT(G1308,"0.00")))&amp;" "&amp;AG1308)</f>
        <v/>
      </c>
      <c r="AI1308" s="154">
        <f>IF(X1308="","",X1308*IFERROR(INDEX(Lists!$M$2:$M$12,MATCH(C1308,Lists!$I$2:$I$12,0)),1)/Lists!$Q$2)</f>
        <v/>
      </c>
      <c r="AJ1308" s="154">
        <f>IF(Y1308="","",Y1308*IFERROR(INDEX(Lists!$M$2:$M$12,MATCH(C1308,Lists!$I$2:$I$12,0)),1)/Lists!$Q$2)</f>
        <v/>
      </c>
      <c r="AK1308" s="106" t="n"/>
      <c r="AL1308" s="106" t="n"/>
      <c r="AM1308" s="106" t="n"/>
      <c r="AN1308" s="106" t="n"/>
      <c r="AO1308" s="106" t="n"/>
    </row>
    <row r="1309" ht="18" customHeight="1" s="74">
      <c r="A1309" s="154">
        <f>IF(OR(F1309="",C1309="",D1309=""),"",IFERROR(INDEX(Lists!$J$2:$J$12,MATCH(C1309,Lists!$I$2:$I$12,0)),"XX")&amp;"-"&amp;D1309&amp;"-"&amp;TEXT(SUMPRODUCT(($C$2:C1309=C1309)*($D$2:D1309=D1309)),"0000"))</f>
        <v/>
      </c>
      <c r="B1309" s="155" t="n"/>
      <c r="C1309" s="155" t="n"/>
      <c r="D1309" s="155" t="n"/>
      <c r="E1309" s="155" t="n"/>
      <c r="F1309" s="155" t="n"/>
      <c r="G1309" s="155" t="n"/>
      <c r="H1309" s="155" t="n"/>
      <c r="I1309" s="155" t="n"/>
      <c r="J1309" s="155" t="n"/>
      <c r="K1309" s="155" t="n"/>
      <c r="L1309" s="155" t="n"/>
      <c r="M1309" s="155" t="n"/>
      <c r="N1309" s="155" t="n"/>
      <c r="O1309" s="155" t="n"/>
      <c r="P1309" s="155" t="n"/>
      <c r="Q1309" s="151" t="n"/>
      <c r="R1309" s="155" t="n"/>
      <c r="S1309" s="155" t="n"/>
      <c r="T1309" s="155" t="n"/>
      <c r="U1309" s="155" t="n"/>
      <c r="V1309" s="155" t="n"/>
      <c r="W1309" s="155" t="n"/>
      <c r="X1309" s="155" t="n"/>
      <c r="Y1309" s="155" t="n"/>
      <c r="Z1309" s="155" t="n"/>
      <c r="AA1309" s="155" t="n"/>
      <c r="AB1309" s="155" t="n"/>
      <c r="AC1309" s="155" t="n"/>
      <c r="AD1309" s="155" t="n"/>
      <c r="AE1309" s="155" t="n"/>
      <c r="AF1309" s="155" t="n"/>
      <c r="AG1309" s="154">
        <f>IF(OR(C1309="",G1309="",G1309=0),"",IFERROR(INDEX(Lists!$K$2:$K$12,MATCH(C1309,Lists!$I$2:$I$12,0)),"AUD"))</f>
        <v/>
      </c>
      <c r="AH1309" s="154">
        <f>IF(OR(G1309="",G1309=0),"",IF(G1309&lt;1,TEXT(G1309*100,"0")&amp;IFERROR(INDEX(Lists!$U$2:$U$12,MATCH(C1309,Lists!$I$2:$I$12,0)),"c"),IFERROR(INDEX(Lists!$L$2:$L$12,MATCH(C1309,Lists!$I$2:$I$12,0)),"$")&amp;IF(G1309=INT(G1309),TEXT(G1309,"0"),TEXT(G1309,"0.00")))&amp;" "&amp;AG1309)</f>
        <v/>
      </c>
      <c r="AI1309" s="154">
        <f>IF(X1309="","",X1309*IFERROR(INDEX(Lists!$M$2:$M$12,MATCH(C1309,Lists!$I$2:$I$12,0)),1)/Lists!$Q$2)</f>
        <v/>
      </c>
      <c r="AJ1309" s="154">
        <f>IF(Y1309="","",Y1309*IFERROR(INDEX(Lists!$M$2:$M$12,MATCH(C1309,Lists!$I$2:$I$12,0)),1)/Lists!$Q$2)</f>
        <v/>
      </c>
      <c r="AK1309" s="106" t="n"/>
      <c r="AL1309" s="106" t="n"/>
      <c r="AM1309" s="106" t="n"/>
      <c r="AN1309" s="106" t="n"/>
      <c r="AO1309" s="106" t="n"/>
    </row>
    <row r="1310" ht="18" customHeight="1" s="74">
      <c r="A1310" s="154">
        <f>IF(OR(F1310="",C1310="",D1310=""),"",IFERROR(INDEX(Lists!$J$2:$J$12,MATCH(C1310,Lists!$I$2:$I$12,0)),"XX")&amp;"-"&amp;D1310&amp;"-"&amp;TEXT(SUMPRODUCT(($C$2:C1310=C1310)*($D$2:D1310=D1310)),"0000"))</f>
        <v/>
      </c>
      <c r="B1310" s="155" t="n"/>
      <c r="C1310" s="155" t="n"/>
      <c r="D1310" s="155" t="n"/>
      <c r="E1310" s="155" t="n"/>
      <c r="F1310" s="155" t="n"/>
      <c r="G1310" s="155" t="n"/>
      <c r="H1310" s="155" t="n"/>
      <c r="I1310" s="155" t="n"/>
      <c r="J1310" s="155" t="n"/>
      <c r="K1310" s="155" t="n"/>
      <c r="L1310" s="155" t="n"/>
      <c r="M1310" s="155" t="n"/>
      <c r="N1310" s="155" t="n"/>
      <c r="O1310" s="155" t="n"/>
      <c r="P1310" s="155" t="n"/>
      <c r="Q1310" s="151" t="n"/>
      <c r="R1310" s="155" t="n"/>
      <c r="S1310" s="155" t="n"/>
      <c r="T1310" s="155" t="n"/>
      <c r="U1310" s="155" t="n"/>
      <c r="V1310" s="155" t="n"/>
      <c r="W1310" s="155" t="n"/>
      <c r="X1310" s="155" t="n"/>
      <c r="Y1310" s="155" t="n"/>
      <c r="Z1310" s="155" t="n"/>
      <c r="AA1310" s="155" t="n"/>
      <c r="AB1310" s="155" t="n"/>
      <c r="AC1310" s="155" t="n"/>
      <c r="AD1310" s="155" t="n"/>
      <c r="AE1310" s="155" t="n"/>
      <c r="AF1310" s="155" t="n"/>
      <c r="AG1310" s="154">
        <f>IF(OR(C1310="",G1310="",G1310=0),"",IFERROR(INDEX(Lists!$K$2:$K$12,MATCH(C1310,Lists!$I$2:$I$12,0)),"AUD"))</f>
        <v/>
      </c>
      <c r="AH1310" s="154">
        <f>IF(OR(G1310="",G1310=0),"",IF(G1310&lt;1,TEXT(G1310*100,"0")&amp;IFERROR(INDEX(Lists!$U$2:$U$12,MATCH(C1310,Lists!$I$2:$I$12,0)),"c"),IFERROR(INDEX(Lists!$L$2:$L$12,MATCH(C1310,Lists!$I$2:$I$12,0)),"$")&amp;IF(G1310=INT(G1310),TEXT(G1310,"0"),TEXT(G1310,"0.00")))&amp;" "&amp;AG1310)</f>
        <v/>
      </c>
      <c r="AI1310" s="154">
        <f>IF(X1310="","",X1310*IFERROR(INDEX(Lists!$M$2:$M$12,MATCH(C1310,Lists!$I$2:$I$12,0)),1)/Lists!$Q$2)</f>
        <v/>
      </c>
      <c r="AJ1310" s="154">
        <f>IF(Y1310="","",Y1310*IFERROR(INDEX(Lists!$M$2:$M$12,MATCH(C1310,Lists!$I$2:$I$12,0)),1)/Lists!$Q$2)</f>
        <v/>
      </c>
      <c r="AK1310" s="106" t="n"/>
      <c r="AL1310" s="106" t="n"/>
      <c r="AM1310" s="106" t="n"/>
      <c r="AN1310" s="106" t="n"/>
      <c r="AO1310" s="106" t="n"/>
    </row>
    <row r="1311" ht="18" customHeight="1" s="74">
      <c r="A1311" s="154">
        <f>IF(OR(F1311="",C1311="",D1311=""),"",IFERROR(INDEX(Lists!$J$2:$J$12,MATCH(C1311,Lists!$I$2:$I$12,0)),"XX")&amp;"-"&amp;D1311&amp;"-"&amp;TEXT(SUMPRODUCT(($C$2:C1311=C1311)*($D$2:D1311=D1311)),"0000"))</f>
        <v/>
      </c>
      <c r="B1311" s="155" t="n"/>
      <c r="C1311" s="155" t="n"/>
      <c r="D1311" s="155" t="n"/>
      <c r="E1311" s="155" t="n"/>
      <c r="F1311" s="155" t="n"/>
      <c r="G1311" s="155" t="n"/>
      <c r="H1311" s="155" t="n"/>
      <c r="I1311" s="155" t="n"/>
      <c r="J1311" s="155" t="n"/>
      <c r="K1311" s="155" t="n"/>
      <c r="L1311" s="155" t="n"/>
      <c r="M1311" s="155" t="n"/>
      <c r="N1311" s="155" t="n"/>
      <c r="O1311" s="155" t="n"/>
      <c r="P1311" s="155" t="n"/>
      <c r="Q1311" s="151" t="n"/>
      <c r="R1311" s="155" t="n"/>
      <c r="S1311" s="155" t="n"/>
      <c r="T1311" s="155" t="n"/>
      <c r="U1311" s="155" t="n"/>
      <c r="V1311" s="155" t="n"/>
      <c r="W1311" s="155" t="n"/>
      <c r="X1311" s="155" t="n"/>
      <c r="Y1311" s="155" t="n"/>
      <c r="Z1311" s="155" t="n"/>
      <c r="AA1311" s="155" t="n"/>
      <c r="AB1311" s="155" t="n"/>
      <c r="AC1311" s="155" t="n"/>
      <c r="AD1311" s="155" t="n"/>
      <c r="AE1311" s="155" t="n"/>
      <c r="AF1311" s="155" t="n"/>
      <c r="AG1311" s="154">
        <f>IF(OR(C1311="",G1311="",G1311=0),"",IFERROR(INDEX(Lists!$K$2:$K$12,MATCH(C1311,Lists!$I$2:$I$12,0)),"AUD"))</f>
        <v/>
      </c>
      <c r="AH1311" s="154">
        <f>IF(OR(G1311="",G1311=0),"",IF(G1311&lt;1,TEXT(G1311*100,"0")&amp;IFERROR(INDEX(Lists!$U$2:$U$12,MATCH(C1311,Lists!$I$2:$I$12,0)),"c"),IFERROR(INDEX(Lists!$L$2:$L$12,MATCH(C1311,Lists!$I$2:$I$12,0)),"$")&amp;IF(G1311=INT(G1311),TEXT(G1311,"0"),TEXT(G1311,"0.00")))&amp;" "&amp;AG1311)</f>
        <v/>
      </c>
      <c r="AI1311" s="154">
        <f>IF(X1311="","",X1311*IFERROR(INDEX(Lists!$M$2:$M$12,MATCH(C1311,Lists!$I$2:$I$12,0)),1)/Lists!$Q$2)</f>
        <v/>
      </c>
      <c r="AJ1311" s="154">
        <f>IF(Y1311="","",Y1311*IFERROR(INDEX(Lists!$M$2:$M$12,MATCH(C1311,Lists!$I$2:$I$12,0)),1)/Lists!$Q$2)</f>
        <v/>
      </c>
      <c r="AK1311" s="106" t="n"/>
      <c r="AL1311" s="106" t="n"/>
      <c r="AM1311" s="106" t="n"/>
      <c r="AN1311" s="106" t="n"/>
      <c r="AO1311" s="106" t="n"/>
    </row>
    <row r="1312" ht="18" customHeight="1" s="74">
      <c r="A1312" s="154">
        <f>IF(OR(F1312="",C1312="",D1312=""),"",IFERROR(INDEX(Lists!$J$2:$J$12,MATCH(C1312,Lists!$I$2:$I$12,0)),"XX")&amp;"-"&amp;D1312&amp;"-"&amp;TEXT(SUMPRODUCT(($C$2:C1312=C1312)*($D$2:D1312=D1312)),"0000"))</f>
        <v/>
      </c>
      <c r="B1312" s="155" t="n"/>
      <c r="C1312" s="155" t="n"/>
      <c r="D1312" s="155" t="n"/>
      <c r="E1312" s="155" t="n"/>
      <c r="F1312" s="155" t="n"/>
      <c r="G1312" s="155" t="n"/>
      <c r="H1312" s="155" t="n"/>
      <c r="I1312" s="155" t="n"/>
      <c r="J1312" s="155" t="n"/>
      <c r="K1312" s="155" t="n"/>
      <c r="L1312" s="155" t="n"/>
      <c r="M1312" s="155" t="n"/>
      <c r="N1312" s="155" t="n"/>
      <c r="O1312" s="155" t="n"/>
      <c r="P1312" s="155" t="n"/>
      <c r="Q1312" s="151" t="n"/>
      <c r="R1312" s="155" t="n"/>
      <c r="S1312" s="155" t="n"/>
      <c r="T1312" s="155" t="n"/>
      <c r="U1312" s="155" t="n"/>
      <c r="V1312" s="155" t="n"/>
      <c r="W1312" s="155" t="n"/>
      <c r="X1312" s="155" t="n"/>
      <c r="Y1312" s="155" t="n"/>
      <c r="Z1312" s="155" t="n"/>
      <c r="AA1312" s="155" t="n"/>
      <c r="AB1312" s="155" t="n"/>
      <c r="AC1312" s="155" t="n"/>
      <c r="AD1312" s="155" t="n"/>
      <c r="AE1312" s="155" t="n"/>
      <c r="AF1312" s="155" t="n"/>
      <c r="AG1312" s="154">
        <f>IF(OR(C1312="",G1312="",G1312=0),"",IFERROR(INDEX(Lists!$K$2:$K$12,MATCH(C1312,Lists!$I$2:$I$12,0)),"AUD"))</f>
        <v/>
      </c>
      <c r="AH1312" s="154">
        <f>IF(OR(G1312="",G1312=0),"",IF(G1312&lt;1,TEXT(G1312*100,"0")&amp;IFERROR(INDEX(Lists!$U$2:$U$12,MATCH(C1312,Lists!$I$2:$I$12,0)),"c"),IFERROR(INDEX(Lists!$L$2:$L$12,MATCH(C1312,Lists!$I$2:$I$12,0)),"$")&amp;IF(G1312=INT(G1312),TEXT(G1312,"0"),TEXT(G1312,"0.00")))&amp;" "&amp;AG1312)</f>
        <v/>
      </c>
      <c r="AI1312" s="154">
        <f>IF(X1312="","",X1312*IFERROR(INDEX(Lists!$M$2:$M$12,MATCH(C1312,Lists!$I$2:$I$12,0)),1)/Lists!$Q$2)</f>
        <v/>
      </c>
      <c r="AJ1312" s="154">
        <f>IF(Y1312="","",Y1312*IFERROR(INDEX(Lists!$M$2:$M$12,MATCH(C1312,Lists!$I$2:$I$12,0)),1)/Lists!$Q$2)</f>
        <v/>
      </c>
      <c r="AK1312" s="106" t="n"/>
      <c r="AL1312" s="106" t="n"/>
      <c r="AM1312" s="106" t="n"/>
      <c r="AN1312" s="106" t="n"/>
      <c r="AO1312" s="106" t="n"/>
    </row>
    <row r="1313" ht="18" customHeight="1" s="74">
      <c r="A1313" s="154">
        <f>IF(OR(F1313="",C1313="",D1313=""),"",IFERROR(INDEX(Lists!$J$2:$J$12,MATCH(C1313,Lists!$I$2:$I$12,0)),"XX")&amp;"-"&amp;D1313&amp;"-"&amp;TEXT(SUMPRODUCT(($C$2:C1313=C1313)*($D$2:D1313=D1313)),"0000"))</f>
        <v/>
      </c>
      <c r="B1313" s="155" t="n"/>
      <c r="C1313" s="155" t="n"/>
      <c r="D1313" s="155" t="n"/>
      <c r="E1313" s="155" t="n"/>
      <c r="F1313" s="155" t="n"/>
      <c r="G1313" s="155" t="n"/>
      <c r="H1313" s="155" t="n"/>
      <c r="I1313" s="155" t="n"/>
      <c r="J1313" s="155" t="n"/>
      <c r="K1313" s="155" t="n"/>
      <c r="L1313" s="155" t="n"/>
      <c r="M1313" s="155" t="n"/>
      <c r="N1313" s="155" t="n"/>
      <c r="O1313" s="155" t="n"/>
      <c r="P1313" s="155" t="n"/>
      <c r="Q1313" s="151" t="n"/>
      <c r="R1313" s="155" t="n"/>
      <c r="S1313" s="155" t="n"/>
      <c r="T1313" s="155" t="n"/>
      <c r="U1313" s="155" t="n"/>
      <c r="V1313" s="155" t="n"/>
      <c r="W1313" s="155" t="n"/>
      <c r="X1313" s="155" t="n"/>
      <c r="Y1313" s="155" t="n"/>
      <c r="Z1313" s="155" t="n"/>
      <c r="AA1313" s="155" t="n"/>
      <c r="AB1313" s="155" t="n"/>
      <c r="AC1313" s="155" t="n"/>
      <c r="AD1313" s="155" t="n"/>
      <c r="AE1313" s="155" t="n"/>
      <c r="AF1313" s="155" t="n"/>
      <c r="AG1313" s="154">
        <f>IF(OR(C1313="",G1313="",G1313=0),"",IFERROR(INDEX(Lists!$K$2:$K$12,MATCH(C1313,Lists!$I$2:$I$12,0)),"AUD"))</f>
        <v/>
      </c>
      <c r="AH1313" s="154">
        <f>IF(OR(G1313="",G1313=0),"",IF(G1313&lt;1,TEXT(G1313*100,"0")&amp;IFERROR(INDEX(Lists!$U$2:$U$12,MATCH(C1313,Lists!$I$2:$I$12,0)),"c"),IFERROR(INDEX(Lists!$L$2:$L$12,MATCH(C1313,Lists!$I$2:$I$12,0)),"$")&amp;IF(G1313=INT(G1313),TEXT(G1313,"0"),TEXT(G1313,"0.00")))&amp;" "&amp;AG1313)</f>
        <v/>
      </c>
      <c r="AI1313" s="154">
        <f>IF(X1313="","",X1313*IFERROR(INDEX(Lists!$M$2:$M$12,MATCH(C1313,Lists!$I$2:$I$12,0)),1)/Lists!$Q$2)</f>
        <v/>
      </c>
      <c r="AJ1313" s="154">
        <f>IF(Y1313="","",Y1313*IFERROR(INDEX(Lists!$M$2:$M$12,MATCH(C1313,Lists!$I$2:$I$12,0)),1)/Lists!$Q$2)</f>
        <v/>
      </c>
      <c r="AK1313" s="106" t="n"/>
      <c r="AL1313" s="106" t="n"/>
      <c r="AM1313" s="106" t="n"/>
      <c r="AN1313" s="106" t="n"/>
      <c r="AO1313" s="106" t="n"/>
    </row>
    <row r="1314" ht="18" customHeight="1" s="74">
      <c r="A1314" s="154">
        <f>IF(OR(F1314="",C1314="",D1314=""),"",IFERROR(INDEX(Lists!$J$2:$J$12,MATCH(C1314,Lists!$I$2:$I$12,0)),"XX")&amp;"-"&amp;D1314&amp;"-"&amp;TEXT(SUMPRODUCT(($C$2:C1314=C1314)*($D$2:D1314=D1314)),"0000"))</f>
        <v/>
      </c>
      <c r="B1314" s="155" t="n"/>
      <c r="C1314" s="155" t="n"/>
      <c r="D1314" s="155" t="n"/>
      <c r="E1314" s="155" t="n"/>
      <c r="F1314" s="155" t="n"/>
      <c r="G1314" s="155" t="n"/>
      <c r="H1314" s="155" t="n"/>
      <c r="I1314" s="155" t="n"/>
      <c r="J1314" s="155" t="n"/>
      <c r="K1314" s="155" t="n"/>
      <c r="L1314" s="155" t="n"/>
      <c r="M1314" s="155" t="n"/>
      <c r="N1314" s="155" t="n"/>
      <c r="O1314" s="155" t="n"/>
      <c r="P1314" s="155" t="n"/>
      <c r="Q1314" s="151" t="n"/>
      <c r="R1314" s="155" t="n"/>
      <c r="S1314" s="155" t="n"/>
      <c r="T1314" s="155" t="n"/>
      <c r="U1314" s="155" t="n"/>
      <c r="V1314" s="155" t="n"/>
      <c r="W1314" s="155" t="n"/>
      <c r="X1314" s="155" t="n"/>
      <c r="Y1314" s="155" t="n"/>
      <c r="Z1314" s="155" t="n"/>
      <c r="AA1314" s="155" t="n"/>
      <c r="AB1314" s="155" t="n"/>
      <c r="AC1314" s="155" t="n"/>
      <c r="AD1314" s="155" t="n"/>
      <c r="AE1314" s="155" t="n"/>
      <c r="AF1314" s="155" t="n"/>
      <c r="AG1314" s="154">
        <f>IF(OR(C1314="",G1314="",G1314=0),"",IFERROR(INDEX(Lists!$K$2:$K$12,MATCH(C1314,Lists!$I$2:$I$12,0)),"AUD"))</f>
        <v/>
      </c>
      <c r="AH1314" s="154">
        <f>IF(OR(G1314="",G1314=0),"",IF(G1314&lt;1,TEXT(G1314*100,"0")&amp;IFERROR(INDEX(Lists!$U$2:$U$12,MATCH(C1314,Lists!$I$2:$I$12,0)),"c"),IFERROR(INDEX(Lists!$L$2:$L$12,MATCH(C1314,Lists!$I$2:$I$12,0)),"$")&amp;IF(G1314=INT(G1314),TEXT(G1314,"0"),TEXT(G1314,"0.00")))&amp;" "&amp;AG1314)</f>
        <v/>
      </c>
      <c r="AI1314" s="154">
        <f>IF(X1314="","",X1314*IFERROR(INDEX(Lists!$M$2:$M$12,MATCH(C1314,Lists!$I$2:$I$12,0)),1)/Lists!$Q$2)</f>
        <v/>
      </c>
      <c r="AJ1314" s="154">
        <f>IF(Y1314="","",Y1314*IFERROR(INDEX(Lists!$M$2:$M$12,MATCH(C1314,Lists!$I$2:$I$12,0)),1)/Lists!$Q$2)</f>
        <v/>
      </c>
      <c r="AK1314" s="106" t="n"/>
      <c r="AL1314" s="106" t="n"/>
      <c r="AM1314" s="106" t="n"/>
      <c r="AN1314" s="106" t="n"/>
      <c r="AO1314" s="106" t="n"/>
    </row>
    <row r="1315" ht="18" customHeight="1" s="74">
      <c r="A1315" s="154">
        <f>IF(OR(F1315="",C1315="",D1315=""),"",IFERROR(INDEX(Lists!$J$2:$J$12,MATCH(C1315,Lists!$I$2:$I$12,0)),"XX")&amp;"-"&amp;D1315&amp;"-"&amp;TEXT(SUMPRODUCT(($C$2:C1315=C1315)*($D$2:D1315=D1315)),"0000"))</f>
        <v/>
      </c>
      <c r="B1315" s="155" t="n"/>
      <c r="C1315" s="155" t="n"/>
      <c r="D1315" s="155" t="n"/>
      <c r="E1315" s="155" t="n"/>
      <c r="F1315" s="155" t="n"/>
      <c r="G1315" s="155" t="n"/>
      <c r="H1315" s="155" t="n"/>
      <c r="I1315" s="155" t="n"/>
      <c r="J1315" s="155" t="n"/>
      <c r="K1315" s="155" t="n"/>
      <c r="L1315" s="155" t="n"/>
      <c r="M1315" s="155" t="n"/>
      <c r="N1315" s="155" t="n"/>
      <c r="O1315" s="155" t="n"/>
      <c r="P1315" s="155" t="n"/>
      <c r="Q1315" s="151" t="n"/>
      <c r="R1315" s="155" t="n"/>
      <c r="S1315" s="155" t="n"/>
      <c r="T1315" s="155" t="n"/>
      <c r="U1315" s="155" t="n"/>
      <c r="V1315" s="155" t="n"/>
      <c r="W1315" s="155" t="n"/>
      <c r="X1315" s="155" t="n"/>
      <c r="Y1315" s="155" t="n"/>
      <c r="Z1315" s="155" t="n"/>
      <c r="AA1315" s="155" t="n"/>
      <c r="AB1315" s="155" t="n"/>
      <c r="AC1315" s="155" t="n"/>
      <c r="AD1315" s="155" t="n"/>
      <c r="AE1315" s="155" t="n"/>
      <c r="AF1315" s="155" t="n"/>
      <c r="AG1315" s="154">
        <f>IF(OR(C1315="",G1315="",G1315=0),"",IFERROR(INDEX(Lists!$K$2:$K$12,MATCH(C1315,Lists!$I$2:$I$12,0)),"AUD"))</f>
        <v/>
      </c>
      <c r="AH1315" s="154">
        <f>IF(OR(G1315="",G1315=0),"",IF(G1315&lt;1,TEXT(G1315*100,"0")&amp;IFERROR(INDEX(Lists!$U$2:$U$12,MATCH(C1315,Lists!$I$2:$I$12,0)),"c"),IFERROR(INDEX(Lists!$L$2:$L$12,MATCH(C1315,Lists!$I$2:$I$12,0)),"$")&amp;IF(G1315=INT(G1315),TEXT(G1315,"0"),TEXT(G1315,"0.00")))&amp;" "&amp;AG1315)</f>
        <v/>
      </c>
      <c r="AI1315" s="154">
        <f>IF(X1315="","",X1315*IFERROR(INDEX(Lists!$M$2:$M$12,MATCH(C1315,Lists!$I$2:$I$12,0)),1)/Lists!$Q$2)</f>
        <v/>
      </c>
      <c r="AJ1315" s="154">
        <f>IF(Y1315="","",Y1315*IFERROR(INDEX(Lists!$M$2:$M$12,MATCH(C1315,Lists!$I$2:$I$12,0)),1)/Lists!$Q$2)</f>
        <v/>
      </c>
      <c r="AK1315" s="106" t="n"/>
      <c r="AL1315" s="106" t="n"/>
      <c r="AM1315" s="106" t="n"/>
      <c r="AN1315" s="106" t="n"/>
      <c r="AO1315" s="106" t="n"/>
    </row>
    <row r="1316" ht="18" customHeight="1" s="74">
      <c r="A1316" s="154">
        <f>IF(OR(F1316="",C1316="",D1316=""),"",IFERROR(INDEX(Lists!$J$2:$J$12,MATCH(C1316,Lists!$I$2:$I$12,0)),"XX")&amp;"-"&amp;D1316&amp;"-"&amp;TEXT(SUMPRODUCT(($C$2:C1316=C1316)*($D$2:D1316=D1316)),"0000"))</f>
        <v/>
      </c>
      <c r="B1316" s="155" t="n"/>
      <c r="C1316" s="155" t="n"/>
      <c r="D1316" s="155" t="n"/>
      <c r="E1316" s="155" t="n"/>
      <c r="F1316" s="155" t="n"/>
      <c r="G1316" s="155" t="n"/>
      <c r="H1316" s="155" t="n"/>
      <c r="I1316" s="155" t="n"/>
      <c r="J1316" s="155" t="n"/>
      <c r="K1316" s="155" t="n"/>
      <c r="L1316" s="155" t="n"/>
      <c r="M1316" s="155" t="n"/>
      <c r="N1316" s="155" t="n"/>
      <c r="O1316" s="155" t="n"/>
      <c r="P1316" s="155" t="n"/>
      <c r="Q1316" s="151" t="n"/>
      <c r="R1316" s="155" t="n"/>
      <c r="S1316" s="155" t="n"/>
      <c r="T1316" s="155" t="n"/>
      <c r="U1316" s="155" t="n"/>
      <c r="V1316" s="155" t="n"/>
      <c r="W1316" s="155" t="n"/>
      <c r="X1316" s="155" t="n"/>
      <c r="Y1316" s="155" t="n"/>
      <c r="Z1316" s="155" t="n"/>
      <c r="AA1316" s="155" t="n"/>
      <c r="AB1316" s="155" t="n"/>
      <c r="AC1316" s="155" t="n"/>
      <c r="AD1316" s="155" t="n"/>
      <c r="AE1316" s="155" t="n"/>
      <c r="AF1316" s="155" t="n"/>
      <c r="AG1316" s="154">
        <f>IF(OR(C1316="",G1316="",G1316=0),"",IFERROR(INDEX(Lists!$K$2:$K$12,MATCH(C1316,Lists!$I$2:$I$12,0)),"AUD"))</f>
        <v/>
      </c>
      <c r="AH1316" s="154">
        <f>IF(OR(G1316="",G1316=0),"",IF(G1316&lt;1,TEXT(G1316*100,"0")&amp;IFERROR(INDEX(Lists!$U$2:$U$12,MATCH(C1316,Lists!$I$2:$I$12,0)),"c"),IFERROR(INDEX(Lists!$L$2:$L$12,MATCH(C1316,Lists!$I$2:$I$12,0)),"$")&amp;IF(G1316=INT(G1316),TEXT(G1316,"0"),TEXT(G1316,"0.00")))&amp;" "&amp;AG1316)</f>
        <v/>
      </c>
      <c r="AI1316" s="154">
        <f>IF(X1316="","",X1316*IFERROR(INDEX(Lists!$M$2:$M$12,MATCH(C1316,Lists!$I$2:$I$12,0)),1)/Lists!$Q$2)</f>
        <v/>
      </c>
      <c r="AJ1316" s="154">
        <f>IF(Y1316="","",Y1316*IFERROR(INDEX(Lists!$M$2:$M$12,MATCH(C1316,Lists!$I$2:$I$12,0)),1)/Lists!$Q$2)</f>
        <v/>
      </c>
      <c r="AK1316" s="106" t="n"/>
      <c r="AL1316" s="106" t="n"/>
      <c r="AM1316" s="106" t="n"/>
      <c r="AN1316" s="106" t="n"/>
      <c r="AO1316" s="106" t="n"/>
    </row>
    <row r="1317" ht="18" customHeight="1" s="74">
      <c r="A1317" s="154">
        <f>IF(OR(F1317="",C1317="",D1317=""),"",IFERROR(INDEX(Lists!$J$2:$J$12,MATCH(C1317,Lists!$I$2:$I$12,0)),"XX")&amp;"-"&amp;D1317&amp;"-"&amp;TEXT(SUMPRODUCT(($C$2:C1317=C1317)*($D$2:D1317=D1317)),"0000"))</f>
        <v/>
      </c>
      <c r="B1317" s="155" t="n"/>
      <c r="C1317" s="155" t="n"/>
      <c r="D1317" s="155" t="n"/>
      <c r="E1317" s="155" t="n"/>
      <c r="F1317" s="155" t="n"/>
      <c r="G1317" s="155" t="n"/>
      <c r="H1317" s="155" t="n"/>
      <c r="I1317" s="155" t="n"/>
      <c r="J1317" s="155" t="n"/>
      <c r="K1317" s="155" t="n"/>
      <c r="L1317" s="155" t="n"/>
      <c r="M1317" s="155" t="n"/>
      <c r="N1317" s="155" t="n"/>
      <c r="O1317" s="155" t="n"/>
      <c r="P1317" s="155" t="n"/>
      <c r="Q1317" s="151" t="n"/>
      <c r="R1317" s="155" t="n"/>
      <c r="S1317" s="155" t="n"/>
      <c r="T1317" s="155" t="n"/>
      <c r="U1317" s="155" t="n"/>
      <c r="V1317" s="155" t="n"/>
      <c r="W1317" s="155" t="n"/>
      <c r="X1317" s="155" t="n"/>
      <c r="Y1317" s="155" t="n"/>
      <c r="Z1317" s="155" t="n"/>
      <c r="AA1317" s="155" t="n"/>
      <c r="AB1317" s="155" t="n"/>
      <c r="AC1317" s="155" t="n"/>
      <c r="AD1317" s="155" t="n"/>
      <c r="AE1317" s="155" t="n"/>
      <c r="AF1317" s="155" t="n"/>
      <c r="AG1317" s="154">
        <f>IF(OR(C1317="",G1317="",G1317=0),"",IFERROR(INDEX(Lists!$K$2:$K$12,MATCH(C1317,Lists!$I$2:$I$12,0)),"AUD"))</f>
        <v/>
      </c>
      <c r="AH1317" s="154">
        <f>IF(OR(G1317="",G1317=0),"",IF(G1317&lt;1,TEXT(G1317*100,"0")&amp;IFERROR(INDEX(Lists!$U$2:$U$12,MATCH(C1317,Lists!$I$2:$I$12,0)),"c"),IFERROR(INDEX(Lists!$L$2:$L$12,MATCH(C1317,Lists!$I$2:$I$12,0)),"$")&amp;IF(G1317=INT(G1317),TEXT(G1317,"0"),TEXT(G1317,"0.00")))&amp;" "&amp;AG1317)</f>
        <v/>
      </c>
      <c r="AI1317" s="154">
        <f>IF(X1317="","",X1317*IFERROR(INDEX(Lists!$M$2:$M$12,MATCH(C1317,Lists!$I$2:$I$12,0)),1)/Lists!$Q$2)</f>
        <v/>
      </c>
      <c r="AJ1317" s="154">
        <f>IF(Y1317="","",Y1317*IFERROR(INDEX(Lists!$M$2:$M$12,MATCH(C1317,Lists!$I$2:$I$12,0)),1)/Lists!$Q$2)</f>
        <v/>
      </c>
      <c r="AK1317" s="106" t="n"/>
      <c r="AL1317" s="106" t="n"/>
      <c r="AM1317" s="106" t="n"/>
      <c r="AN1317" s="106" t="n"/>
      <c r="AO1317" s="106" t="n"/>
    </row>
    <row r="1318" ht="18" customHeight="1" s="74">
      <c r="A1318" s="154">
        <f>IF(OR(F1318="",C1318="",D1318=""),"",IFERROR(INDEX(Lists!$J$2:$J$12,MATCH(C1318,Lists!$I$2:$I$12,0)),"XX")&amp;"-"&amp;D1318&amp;"-"&amp;TEXT(SUMPRODUCT(($C$2:C1318=C1318)*($D$2:D1318=D1318)),"0000"))</f>
        <v/>
      </c>
      <c r="B1318" s="155" t="n"/>
      <c r="C1318" s="155" t="n"/>
      <c r="D1318" s="155" t="n"/>
      <c r="E1318" s="155" t="n"/>
      <c r="F1318" s="155" t="n"/>
      <c r="G1318" s="155" t="n"/>
      <c r="H1318" s="155" t="n"/>
      <c r="I1318" s="155" t="n"/>
      <c r="J1318" s="155" t="n"/>
      <c r="K1318" s="155" t="n"/>
      <c r="L1318" s="155" t="n"/>
      <c r="M1318" s="155" t="n"/>
      <c r="N1318" s="155" t="n"/>
      <c r="O1318" s="155" t="n"/>
      <c r="P1318" s="155" t="n"/>
      <c r="Q1318" s="151" t="n"/>
      <c r="R1318" s="155" t="n"/>
      <c r="S1318" s="155" t="n"/>
      <c r="T1318" s="155" t="n"/>
      <c r="U1318" s="155" t="n"/>
      <c r="V1318" s="155" t="n"/>
      <c r="W1318" s="155" t="n"/>
      <c r="X1318" s="155" t="n"/>
      <c r="Y1318" s="155" t="n"/>
      <c r="Z1318" s="155" t="n"/>
      <c r="AA1318" s="155" t="n"/>
      <c r="AB1318" s="155" t="n"/>
      <c r="AC1318" s="155" t="n"/>
      <c r="AD1318" s="155" t="n"/>
      <c r="AE1318" s="155" t="n"/>
      <c r="AF1318" s="155" t="n"/>
      <c r="AG1318" s="154">
        <f>IF(OR(C1318="",G1318="",G1318=0),"",IFERROR(INDEX(Lists!$K$2:$K$12,MATCH(C1318,Lists!$I$2:$I$12,0)),"AUD"))</f>
        <v/>
      </c>
      <c r="AH1318" s="154">
        <f>IF(OR(G1318="",G1318=0),"",IF(G1318&lt;1,TEXT(G1318*100,"0")&amp;IFERROR(INDEX(Lists!$U$2:$U$12,MATCH(C1318,Lists!$I$2:$I$12,0)),"c"),IFERROR(INDEX(Lists!$L$2:$L$12,MATCH(C1318,Lists!$I$2:$I$12,0)),"$")&amp;IF(G1318=INT(G1318),TEXT(G1318,"0"),TEXT(G1318,"0.00")))&amp;" "&amp;AG1318)</f>
        <v/>
      </c>
      <c r="AI1318" s="154">
        <f>IF(X1318="","",X1318*IFERROR(INDEX(Lists!$M$2:$M$12,MATCH(C1318,Lists!$I$2:$I$12,0)),1)/Lists!$Q$2)</f>
        <v/>
      </c>
      <c r="AJ1318" s="154">
        <f>IF(Y1318="","",Y1318*IFERROR(INDEX(Lists!$M$2:$M$12,MATCH(C1318,Lists!$I$2:$I$12,0)),1)/Lists!$Q$2)</f>
        <v/>
      </c>
      <c r="AK1318" s="106" t="n"/>
      <c r="AL1318" s="106" t="n"/>
      <c r="AM1318" s="106" t="n"/>
      <c r="AN1318" s="106" t="n"/>
      <c r="AO1318" s="106" t="n"/>
    </row>
    <row r="1319" ht="18" customHeight="1" s="74">
      <c r="A1319" s="154">
        <f>IF(OR(F1319="",C1319="",D1319=""),"",IFERROR(INDEX(Lists!$J$2:$J$12,MATCH(C1319,Lists!$I$2:$I$12,0)),"XX")&amp;"-"&amp;D1319&amp;"-"&amp;TEXT(SUMPRODUCT(($C$2:C1319=C1319)*($D$2:D1319=D1319)),"0000"))</f>
        <v/>
      </c>
      <c r="B1319" s="155" t="n"/>
      <c r="C1319" s="155" t="n"/>
      <c r="D1319" s="155" t="n"/>
      <c r="E1319" s="155" t="n"/>
      <c r="F1319" s="155" t="n"/>
      <c r="G1319" s="155" t="n"/>
      <c r="H1319" s="155" t="n"/>
      <c r="I1319" s="155" t="n"/>
      <c r="J1319" s="155" t="n"/>
      <c r="K1319" s="155" t="n"/>
      <c r="L1319" s="155" t="n"/>
      <c r="M1319" s="155" t="n"/>
      <c r="N1319" s="155" t="n"/>
      <c r="O1319" s="155" t="n"/>
      <c r="P1319" s="155" t="n"/>
      <c r="Q1319" s="151" t="n"/>
      <c r="R1319" s="155" t="n"/>
      <c r="S1319" s="155" t="n"/>
      <c r="T1319" s="155" t="n"/>
      <c r="U1319" s="155" t="n"/>
      <c r="V1319" s="155" t="n"/>
      <c r="W1319" s="155" t="n"/>
      <c r="X1319" s="155" t="n"/>
      <c r="Y1319" s="155" t="n"/>
      <c r="Z1319" s="155" t="n"/>
      <c r="AA1319" s="155" t="n"/>
      <c r="AB1319" s="155" t="n"/>
      <c r="AC1319" s="155" t="n"/>
      <c r="AD1319" s="155" t="n"/>
      <c r="AE1319" s="155" t="n"/>
      <c r="AF1319" s="155" t="n"/>
      <c r="AG1319" s="154">
        <f>IF(OR(C1319="",G1319="",G1319=0),"",IFERROR(INDEX(Lists!$K$2:$K$12,MATCH(C1319,Lists!$I$2:$I$12,0)),"AUD"))</f>
        <v/>
      </c>
      <c r="AH1319" s="154">
        <f>IF(OR(G1319="",G1319=0),"",IF(G1319&lt;1,TEXT(G1319*100,"0")&amp;IFERROR(INDEX(Lists!$U$2:$U$12,MATCH(C1319,Lists!$I$2:$I$12,0)),"c"),IFERROR(INDEX(Lists!$L$2:$L$12,MATCH(C1319,Lists!$I$2:$I$12,0)),"$")&amp;IF(G1319=INT(G1319),TEXT(G1319,"0"),TEXT(G1319,"0.00")))&amp;" "&amp;AG1319)</f>
        <v/>
      </c>
      <c r="AI1319" s="154">
        <f>IF(X1319="","",X1319*IFERROR(INDEX(Lists!$M$2:$M$12,MATCH(C1319,Lists!$I$2:$I$12,0)),1)/Lists!$Q$2)</f>
        <v/>
      </c>
      <c r="AJ1319" s="154">
        <f>IF(Y1319="","",Y1319*IFERROR(INDEX(Lists!$M$2:$M$12,MATCH(C1319,Lists!$I$2:$I$12,0)),1)/Lists!$Q$2)</f>
        <v/>
      </c>
      <c r="AK1319" s="106" t="n"/>
      <c r="AL1319" s="106" t="n"/>
      <c r="AM1319" s="106" t="n"/>
      <c r="AN1319" s="106" t="n"/>
      <c r="AO1319" s="106" t="n"/>
    </row>
    <row r="1320" ht="18" customHeight="1" s="74">
      <c r="A1320" s="154">
        <f>IF(OR(F1320="",C1320="",D1320=""),"",IFERROR(INDEX(Lists!$J$2:$J$12,MATCH(C1320,Lists!$I$2:$I$12,0)),"XX")&amp;"-"&amp;D1320&amp;"-"&amp;TEXT(SUMPRODUCT(($C$2:C1320=C1320)*($D$2:D1320=D1320)),"0000"))</f>
        <v/>
      </c>
      <c r="B1320" s="155" t="n"/>
      <c r="C1320" s="155" t="n"/>
      <c r="D1320" s="155" t="n"/>
      <c r="E1320" s="155" t="n"/>
      <c r="F1320" s="155" t="n"/>
      <c r="G1320" s="155" t="n"/>
      <c r="H1320" s="155" t="n"/>
      <c r="I1320" s="155" t="n"/>
      <c r="J1320" s="155" t="n"/>
      <c r="K1320" s="155" t="n"/>
      <c r="L1320" s="155" t="n"/>
      <c r="M1320" s="155" t="n"/>
      <c r="N1320" s="155" t="n"/>
      <c r="O1320" s="155" t="n"/>
      <c r="P1320" s="155" t="n"/>
      <c r="Q1320" s="151" t="n"/>
      <c r="R1320" s="155" t="n"/>
      <c r="S1320" s="155" t="n"/>
      <c r="T1320" s="155" t="n"/>
      <c r="U1320" s="155" t="n"/>
      <c r="V1320" s="155" t="n"/>
      <c r="W1320" s="155" t="n"/>
      <c r="X1320" s="155" t="n"/>
      <c r="Y1320" s="155" t="n"/>
      <c r="Z1320" s="155" t="n"/>
      <c r="AA1320" s="155" t="n"/>
      <c r="AB1320" s="155" t="n"/>
      <c r="AC1320" s="155" t="n"/>
      <c r="AD1320" s="155" t="n"/>
      <c r="AE1320" s="155" t="n"/>
      <c r="AF1320" s="155" t="n"/>
      <c r="AG1320" s="154">
        <f>IF(OR(C1320="",G1320="",G1320=0),"",IFERROR(INDEX(Lists!$K$2:$K$12,MATCH(C1320,Lists!$I$2:$I$12,0)),"AUD"))</f>
        <v/>
      </c>
      <c r="AH1320" s="154">
        <f>IF(OR(G1320="",G1320=0),"",IF(G1320&lt;1,TEXT(G1320*100,"0")&amp;IFERROR(INDEX(Lists!$U$2:$U$12,MATCH(C1320,Lists!$I$2:$I$12,0)),"c"),IFERROR(INDEX(Lists!$L$2:$L$12,MATCH(C1320,Lists!$I$2:$I$12,0)),"$")&amp;IF(G1320=INT(G1320),TEXT(G1320,"0"),TEXT(G1320,"0.00")))&amp;" "&amp;AG1320)</f>
        <v/>
      </c>
      <c r="AI1320" s="154">
        <f>IF(X1320="","",X1320*IFERROR(INDEX(Lists!$M$2:$M$12,MATCH(C1320,Lists!$I$2:$I$12,0)),1)/Lists!$Q$2)</f>
        <v/>
      </c>
      <c r="AJ1320" s="154">
        <f>IF(Y1320="","",Y1320*IFERROR(INDEX(Lists!$M$2:$M$12,MATCH(C1320,Lists!$I$2:$I$12,0)),1)/Lists!$Q$2)</f>
        <v/>
      </c>
      <c r="AK1320" s="106" t="n"/>
      <c r="AL1320" s="106" t="n"/>
      <c r="AM1320" s="106" t="n"/>
      <c r="AN1320" s="106" t="n"/>
      <c r="AO1320" s="106" t="n"/>
    </row>
    <row r="1321" ht="18" customHeight="1" s="74">
      <c r="A1321" s="154">
        <f>IF(OR(F1321="",C1321="",D1321=""),"",IFERROR(INDEX(Lists!$J$2:$J$12,MATCH(C1321,Lists!$I$2:$I$12,0)),"XX")&amp;"-"&amp;D1321&amp;"-"&amp;TEXT(SUMPRODUCT(($C$2:C1321=C1321)*($D$2:D1321=D1321)),"0000"))</f>
        <v/>
      </c>
      <c r="B1321" s="155" t="n"/>
      <c r="C1321" s="155" t="n"/>
      <c r="D1321" s="155" t="n"/>
      <c r="E1321" s="155" t="n"/>
      <c r="F1321" s="155" t="n"/>
      <c r="G1321" s="155" t="n"/>
      <c r="H1321" s="155" t="n"/>
      <c r="I1321" s="155" t="n"/>
      <c r="J1321" s="155" t="n"/>
      <c r="K1321" s="155" t="n"/>
      <c r="L1321" s="155" t="n"/>
      <c r="M1321" s="155" t="n"/>
      <c r="N1321" s="155" t="n"/>
      <c r="O1321" s="155" t="n"/>
      <c r="P1321" s="155" t="n"/>
      <c r="Q1321" s="151" t="n"/>
      <c r="R1321" s="155" t="n"/>
      <c r="S1321" s="155" t="n"/>
      <c r="T1321" s="155" t="n"/>
      <c r="U1321" s="155" t="n"/>
      <c r="V1321" s="155" t="n"/>
      <c r="W1321" s="155" t="n"/>
      <c r="X1321" s="155" t="n"/>
      <c r="Y1321" s="155" t="n"/>
      <c r="Z1321" s="155" t="n"/>
      <c r="AA1321" s="155" t="n"/>
      <c r="AB1321" s="155" t="n"/>
      <c r="AC1321" s="155" t="n"/>
      <c r="AD1321" s="155" t="n"/>
      <c r="AE1321" s="155" t="n"/>
      <c r="AF1321" s="155" t="n"/>
      <c r="AG1321" s="154">
        <f>IF(OR(C1321="",G1321="",G1321=0),"",IFERROR(INDEX(Lists!$K$2:$K$12,MATCH(C1321,Lists!$I$2:$I$12,0)),"AUD"))</f>
        <v/>
      </c>
      <c r="AH1321" s="154">
        <f>IF(OR(G1321="",G1321=0),"",IF(G1321&lt;1,TEXT(G1321*100,"0")&amp;IFERROR(INDEX(Lists!$U$2:$U$12,MATCH(C1321,Lists!$I$2:$I$12,0)),"c"),IFERROR(INDEX(Lists!$L$2:$L$12,MATCH(C1321,Lists!$I$2:$I$12,0)),"$")&amp;IF(G1321=INT(G1321),TEXT(G1321,"0"),TEXT(G1321,"0.00")))&amp;" "&amp;AG1321)</f>
        <v/>
      </c>
      <c r="AI1321" s="154">
        <f>IF(X1321="","",X1321*IFERROR(INDEX(Lists!$M$2:$M$12,MATCH(C1321,Lists!$I$2:$I$12,0)),1)/Lists!$Q$2)</f>
        <v/>
      </c>
      <c r="AJ1321" s="154">
        <f>IF(Y1321="","",Y1321*IFERROR(INDEX(Lists!$M$2:$M$12,MATCH(C1321,Lists!$I$2:$I$12,0)),1)/Lists!$Q$2)</f>
        <v/>
      </c>
      <c r="AK1321" s="106" t="n"/>
      <c r="AL1321" s="106" t="n"/>
      <c r="AM1321" s="106" t="n"/>
      <c r="AN1321" s="106" t="n"/>
      <c r="AO1321" s="106" t="n"/>
    </row>
    <row r="1322" ht="18" customHeight="1" s="74">
      <c r="A1322" s="154">
        <f>IF(OR(F1322="",C1322="",D1322=""),"",IFERROR(INDEX(Lists!$J$2:$J$12,MATCH(C1322,Lists!$I$2:$I$12,0)),"XX")&amp;"-"&amp;D1322&amp;"-"&amp;TEXT(SUMPRODUCT(($C$2:C1322=C1322)*($D$2:D1322=D1322)),"0000"))</f>
        <v/>
      </c>
      <c r="B1322" s="155" t="n"/>
      <c r="C1322" s="155" t="n"/>
      <c r="D1322" s="155" t="n"/>
      <c r="E1322" s="155" t="n"/>
      <c r="F1322" s="155" t="n"/>
      <c r="G1322" s="155" t="n"/>
      <c r="H1322" s="155" t="n"/>
      <c r="I1322" s="155" t="n"/>
      <c r="J1322" s="155" t="n"/>
      <c r="K1322" s="155" t="n"/>
      <c r="L1322" s="155" t="n"/>
      <c r="M1322" s="155" t="n"/>
      <c r="N1322" s="155" t="n"/>
      <c r="O1322" s="155" t="n"/>
      <c r="P1322" s="155" t="n"/>
      <c r="Q1322" s="151" t="n"/>
      <c r="R1322" s="155" t="n"/>
      <c r="S1322" s="155" t="n"/>
      <c r="T1322" s="155" t="n"/>
      <c r="U1322" s="155" t="n"/>
      <c r="V1322" s="155" t="n"/>
      <c r="W1322" s="155" t="n"/>
      <c r="X1322" s="155" t="n"/>
      <c r="Y1322" s="155" t="n"/>
      <c r="Z1322" s="155" t="n"/>
      <c r="AA1322" s="155" t="n"/>
      <c r="AB1322" s="155" t="n"/>
      <c r="AC1322" s="155" t="n"/>
      <c r="AD1322" s="155" t="n"/>
      <c r="AE1322" s="155" t="n"/>
      <c r="AF1322" s="155" t="n"/>
      <c r="AG1322" s="154">
        <f>IF(OR(C1322="",G1322="",G1322=0),"",IFERROR(INDEX(Lists!$K$2:$K$12,MATCH(C1322,Lists!$I$2:$I$12,0)),"AUD"))</f>
        <v/>
      </c>
      <c r="AH1322" s="154">
        <f>IF(OR(G1322="",G1322=0),"",IF(G1322&lt;1,TEXT(G1322*100,"0")&amp;IFERROR(INDEX(Lists!$U$2:$U$12,MATCH(C1322,Lists!$I$2:$I$12,0)),"c"),IFERROR(INDEX(Lists!$L$2:$L$12,MATCH(C1322,Lists!$I$2:$I$12,0)),"$")&amp;IF(G1322=INT(G1322),TEXT(G1322,"0"),TEXT(G1322,"0.00")))&amp;" "&amp;AG1322)</f>
        <v/>
      </c>
      <c r="AI1322" s="154">
        <f>IF(X1322="","",X1322*IFERROR(INDEX(Lists!$M$2:$M$12,MATCH(C1322,Lists!$I$2:$I$12,0)),1)/Lists!$Q$2)</f>
        <v/>
      </c>
      <c r="AJ1322" s="154">
        <f>IF(Y1322="","",Y1322*IFERROR(INDEX(Lists!$M$2:$M$12,MATCH(C1322,Lists!$I$2:$I$12,0)),1)/Lists!$Q$2)</f>
        <v/>
      </c>
      <c r="AK1322" s="106" t="n"/>
      <c r="AL1322" s="106" t="n"/>
      <c r="AM1322" s="106" t="n"/>
      <c r="AN1322" s="106" t="n"/>
      <c r="AO1322" s="106" t="n"/>
    </row>
    <row r="1323" ht="18" customHeight="1" s="74">
      <c r="A1323" s="154">
        <f>IF(OR(F1323="",C1323="",D1323=""),"",IFERROR(INDEX(Lists!$J$2:$J$12,MATCH(C1323,Lists!$I$2:$I$12,0)),"XX")&amp;"-"&amp;D1323&amp;"-"&amp;TEXT(SUMPRODUCT(($C$2:C1323=C1323)*($D$2:D1323=D1323)),"0000"))</f>
        <v/>
      </c>
      <c r="B1323" s="155" t="n"/>
      <c r="C1323" s="155" t="n"/>
      <c r="D1323" s="155" t="n"/>
      <c r="E1323" s="155" t="n"/>
      <c r="F1323" s="155" t="n"/>
      <c r="G1323" s="155" t="n"/>
      <c r="H1323" s="155" t="n"/>
      <c r="I1323" s="155" t="n"/>
      <c r="J1323" s="155" t="n"/>
      <c r="K1323" s="155" t="n"/>
      <c r="L1323" s="155" t="n"/>
      <c r="M1323" s="155" t="n"/>
      <c r="N1323" s="155" t="n"/>
      <c r="O1323" s="155" t="n"/>
      <c r="P1323" s="155" t="n"/>
      <c r="Q1323" s="151" t="n"/>
      <c r="R1323" s="155" t="n"/>
      <c r="S1323" s="155" t="n"/>
      <c r="T1323" s="155" t="n"/>
      <c r="U1323" s="155" t="n"/>
      <c r="V1323" s="155" t="n"/>
      <c r="W1323" s="155" t="n"/>
      <c r="X1323" s="155" t="n"/>
      <c r="Y1323" s="155" t="n"/>
      <c r="Z1323" s="155" t="n"/>
      <c r="AA1323" s="155" t="n"/>
      <c r="AB1323" s="155" t="n"/>
      <c r="AC1323" s="155" t="n"/>
      <c r="AD1323" s="155" t="n"/>
      <c r="AE1323" s="155" t="n"/>
      <c r="AF1323" s="155" t="n"/>
      <c r="AG1323" s="154">
        <f>IF(OR(C1323="",G1323="",G1323=0),"",IFERROR(INDEX(Lists!$K$2:$K$12,MATCH(C1323,Lists!$I$2:$I$12,0)),"AUD"))</f>
        <v/>
      </c>
      <c r="AH1323" s="154">
        <f>IF(OR(G1323="",G1323=0),"",IF(G1323&lt;1,TEXT(G1323*100,"0")&amp;IFERROR(INDEX(Lists!$U$2:$U$12,MATCH(C1323,Lists!$I$2:$I$12,0)),"c"),IFERROR(INDEX(Lists!$L$2:$L$12,MATCH(C1323,Lists!$I$2:$I$12,0)),"$")&amp;IF(G1323=INT(G1323),TEXT(G1323,"0"),TEXT(G1323,"0.00")))&amp;" "&amp;AG1323)</f>
        <v/>
      </c>
      <c r="AI1323" s="154">
        <f>IF(X1323="","",X1323*IFERROR(INDEX(Lists!$M$2:$M$12,MATCH(C1323,Lists!$I$2:$I$12,0)),1)/Lists!$Q$2)</f>
        <v/>
      </c>
      <c r="AJ1323" s="154">
        <f>IF(Y1323="","",Y1323*IFERROR(INDEX(Lists!$M$2:$M$12,MATCH(C1323,Lists!$I$2:$I$12,0)),1)/Lists!$Q$2)</f>
        <v/>
      </c>
      <c r="AK1323" s="106" t="n"/>
      <c r="AL1323" s="106" t="n"/>
      <c r="AM1323" s="106" t="n"/>
      <c r="AN1323" s="106" t="n"/>
      <c r="AO1323" s="106" t="n"/>
    </row>
    <row r="1324" ht="18" customHeight="1" s="74">
      <c r="A1324" s="154">
        <f>IF(OR(F1324="",C1324="",D1324=""),"",IFERROR(INDEX(Lists!$J$2:$J$12,MATCH(C1324,Lists!$I$2:$I$12,0)),"XX")&amp;"-"&amp;D1324&amp;"-"&amp;TEXT(SUMPRODUCT(($C$2:C1324=C1324)*($D$2:D1324=D1324)),"0000"))</f>
        <v/>
      </c>
      <c r="B1324" s="155" t="n"/>
      <c r="C1324" s="155" t="n"/>
      <c r="D1324" s="155" t="n"/>
      <c r="E1324" s="155" t="n"/>
      <c r="F1324" s="155" t="n"/>
      <c r="G1324" s="155" t="n"/>
      <c r="H1324" s="155" t="n"/>
      <c r="I1324" s="155" t="n"/>
      <c r="J1324" s="155" t="n"/>
      <c r="K1324" s="155" t="n"/>
      <c r="L1324" s="155" t="n"/>
      <c r="M1324" s="155" t="n"/>
      <c r="N1324" s="155" t="n"/>
      <c r="O1324" s="155" t="n"/>
      <c r="P1324" s="155" t="n"/>
      <c r="Q1324" s="151" t="n"/>
      <c r="R1324" s="155" t="n"/>
      <c r="S1324" s="155" t="n"/>
      <c r="T1324" s="155" t="n"/>
      <c r="U1324" s="155" t="n"/>
      <c r="V1324" s="155" t="n"/>
      <c r="W1324" s="155" t="n"/>
      <c r="X1324" s="155" t="n"/>
      <c r="Y1324" s="155" t="n"/>
      <c r="Z1324" s="155" t="n"/>
      <c r="AA1324" s="155" t="n"/>
      <c r="AB1324" s="155" t="n"/>
      <c r="AC1324" s="155" t="n"/>
      <c r="AD1324" s="155" t="n"/>
      <c r="AE1324" s="155" t="n"/>
      <c r="AF1324" s="155" t="n"/>
      <c r="AG1324" s="154">
        <f>IF(OR(C1324="",G1324="",G1324=0),"",IFERROR(INDEX(Lists!$K$2:$K$12,MATCH(C1324,Lists!$I$2:$I$12,0)),"AUD"))</f>
        <v/>
      </c>
      <c r="AH1324" s="154">
        <f>IF(OR(G1324="",G1324=0),"",IF(G1324&lt;1,TEXT(G1324*100,"0")&amp;IFERROR(INDEX(Lists!$U$2:$U$12,MATCH(C1324,Lists!$I$2:$I$12,0)),"c"),IFERROR(INDEX(Lists!$L$2:$L$12,MATCH(C1324,Lists!$I$2:$I$12,0)),"$")&amp;IF(G1324=INT(G1324),TEXT(G1324,"0"),TEXT(G1324,"0.00")))&amp;" "&amp;AG1324)</f>
        <v/>
      </c>
      <c r="AI1324" s="154">
        <f>IF(X1324="","",X1324*IFERROR(INDEX(Lists!$M$2:$M$12,MATCH(C1324,Lists!$I$2:$I$12,0)),1)/Lists!$Q$2)</f>
        <v/>
      </c>
      <c r="AJ1324" s="154">
        <f>IF(Y1324="","",Y1324*IFERROR(INDEX(Lists!$M$2:$M$12,MATCH(C1324,Lists!$I$2:$I$12,0)),1)/Lists!$Q$2)</f>
        <v/>
      </c>
      <c r="AK1324" s="106" t="n"/>
      <c r="AL1324" s="106" t="n"/>
      <c r="AM1324" s="106" t="n"/>
      <c r="AN1324" s="106" t="n"/>
      <c r="AO1324" s="106" t="n"/>
    </row>
    <row r="1325" ht="18" customHeight="1" s="74">
      <c r="A1325" s="154">
        <f>IF(OR(F1325="",C1325="",D1325=""),"",IFERROR(INDEX(Lists!$J$2:$J$12,MATCH(C1325,Lists!$I$2:$I$12,0)),"XX")&amp;"-"&amp;D1325&amp;"-"&amp;TEXT(SUMPRODUCT(($C$2:C1325=C1325)*($D$2:D1325=D1325)),"0000"))</f>
        <v/>
      </c>
      <c r="B1325" s="155" t="n"/>
      <c r="C1325" s="155" t="n"/>
      <c r="D1325" s="155" t="n"/>
      <c r="E1325" s="155" t="n"/>
      <c r="F1325" s="155" t="n"/>
      <c r="G1325" s="155" t="n"/>
      <c r="H1325" s="155" t="n"/>
      <c r="I1325" s="155" t="n"/>
      <c r="J1325" s="155" t="n"/>
      <c r="K1325" s="155" t="n"/>
      <c r="L1325" s="155" t="n"/>
      <c r="M1325" s="155" t="n"/>
      <c r="N1325" s="155" t="n"/>
      <c r="O1325" s="155" t="n"/>
      <c r="P1325" s="155" t="n"/>
      <c r="Q1325" s="151" t="n"/>
      <c r="R1325" s="155" t="n"/>
      <c r="S1325" s="155" t="n"/>
      <c r="T1325" s="155" t="n"/>
      <c r="U1325" s="155" t="n"/>
      <c r="V1325" s="155" t="n"/>
      <c r="W1325" s="155" t="n"/>
      <c r="X1325" s="155" t="n"/>
      <c r="Y1325" s="155" t="n"/>
      <c r="Z1325" s="155" t="n"/>
      <c r="AA1325" s="155" t="n"/>
      <c r="AB1325" s="155" t="n"/>
      <c r="AC1325" s="155" t="n"/>
      <c r="AD1325" s="155" t="n"/>
      <c r="AE1325" s="155" t="n"/>
      <c r="AF1325" s="155" t="n"/>
      <c r="AG1325" s="154">
        <f>IF(OR(C1325="",G1325="",G1325=0),"",IFERROR(INDEX(Lists!$K$2:$K$12,MATCH(C1325,Lists!$I$2:$I$12,0)),"AUD"))</f>
        <v/>
      </c>
      <c r="AH1325" s="154">
        <f>IF(OR(G1325="",G1325=0),"",IF(G1325&lt;1,TEXT(G1325*100,"0")&amp;IFERROR(INDEX(Lists!$U$2:$U$12,MATCH(C1325,Lists!$I$2:$I$12,0)),"c"),IFERROR(INDEX(Lists!$L$2:$L$12,MATCH(C1325,Lists!$I$2:$I$12,0)),"$")&amp;IF(G1325=INT(G1325),TEXT(G1325,"0"),TEXT(G1325,"0.00")))&amp;" "&amp;AG1325)</f>
        <v/>
      </c>
      <c r="AI1325" s="154">
        <f>IF(X1325="","",X1325*IFERROR(INDEX(Lists!$M$2:$M$12,MATCH(C1325,Lists!$I$2:$I$12,0)),1)/Lists!$Q$2)</f>
        <v/>
      </c>
      <c r="AJ1325" s="154">
        <f>IF(Y1325="","",Y1325*IFERROR(INDEX(Lists!$M$2:$M$12,MATCH(C1325,Lists!$I$2:$I$12,0)),1)/Lists!$Q$2)</f>
        <v/>
      </c>
      <c r="AK1325" s="106" t="n"/>
      <c r="AL1325" s="106" t="n"/>
      <c r="AM1325" s="106" t="n"/>
      <c r="AN1325" s="106" t="n"/>
      <c r="AO1325" s="106" t="n"/>
    </row>
    <row r="1326" ht="18" customHeight="1" s="74">
      <c r="A1326" s="154">
        <f>IF(OR(F1326="",C1326="",D1326=""),"",IFERROR(INDEX(Lists!$J$2:$J$12,MATCH(C1326,Lists!$I$2:$I$12,0)),"XX")&amp;"-"&amp;D1326&amp;"-"&amp;TEXT(SUMPRODUCT(($C$2:C1326=C1326)*($D$2:D1326=D1326)),"0000"))</f>
        <v/>
      </c>
      <c r="B1326" s="155" t="n"/>
      <c r="C1326" s="155" t="n"/>
      <c r="D1326" s="155" t="n"/>
      <c r="E1326" s="155" t="n"/>
      <c r="F1326" s="155" t="n"/>
      <c r="G1326" s="155" t="n"/>
      <c r="H1326" s="155" t="n"/>
      <c r="I1326" s="155" t="n"/>
      <c r="J1326" s="155" t="n"/>
      <c r="K1326" s="155" t="n"/>
      <c r="L1326" s="155" t="n"/>
      <c r="M1326" s="155" t="n"/>
      <c r="N1326" s="155" t="n"/>
      <c r="O1326" s="155" t="n"/>
      <c r="P1326" s="155" t="n"/>
      <c r="Q1326" s="151" t="n"/>
      <c r="R1326" s="155" t="n"/>
      <c r="S1326" s="155" t="n"/>
      <c r="T1326" s="155" t="n"/>
      <c r="U1326" s="155" t="n"/>
      <c r="V1326" s="155" t="n"/>
      <c r="W1326" s="155" t="n"/>
      <c r="X1326" s="155" t="n"/>
      <c r="Y1326" s="155" t="n"/>
      <c r="Z1326" s="155" t="n"/>
      <c r="AA1326" s="155" t="n"/>
      <c r="AB1326" s="155" t="n"/>
      <c r="AC1326" s="155" t="n"/>
      <c r="AD1326" s="155" t="n"/>
      <c r="AE1326" s="155" t="n"/>
      <c r="AF1326" s="155" t="n"/>
      <c r="AG1326" s="154">
        <f>IF(OR(C1326="",G1326="",G1326=0),"",IFERROR(INDEX(Lists!$K$2:$K$12,MATCH(C1326,Lists!$I$2:$I$12,0)),"AUD"))</f>
        <v/>
      </c>
      <c r="AH1326" s="154">
        <f>IF(OR(G1326="",G1326=0),"",IF(G1326&lt;1,TEXT(G1326*100,"0")&amp;IFERROR(INDEX(Lists!$U$2:$U$12,MATCH(C1326,Lists!$I$2:$I$12,0)),"c"),IFERROR(INDEX(Lists!$L$2:$L$12,MATCH(C1326,Lists!$I$2:$I$12,0)),"$")&amp;IF(G1326=INT(G1326),TEXT(G1326,"0"),TEXT(G1326,"0.00")))&amp;" "&amp;AG1326)</f>
        <v/>
      </c>
      <c r="AI1326" s="154">
        <f>IF(X1326="","",X1326*IFERROR(INDEX(Lists!$M$2:$M$12,MATCH(C1326,Lists!$I$2:$I$12,0)),1)/Lists!$Q$2)</f>
        <v/>
      </c>
      <c r="AJ1326" s="154">
        <f>IF(Y1326="","",Y1326*IFERROR(INDEX(Lists!$M$2:$M$12,MATCH(C1326,Lists!$I$2:$I$12,0)),1)/Lists!$Q$2)</f>
        <v/>
      </c>
      <c r="AK1326" s="106" t="n"/>
      <c r="AL1326" s="106" t="n"/>
      <c r="AM1326" s="106" t="n"/>
      <c r="AN1326" s="106" t="n"/>
      <c r="AO1326" s="106" t="n"/>
    </row>
    <row r="1327" ht="18" customHeight="1" s="74">
      <c r="A1327" s="154">
        <f>IF(OR(F1327="",C1327="",D1327=""),"",IFERROR(INDEX(Lists!$J$2:$J$12,MATCH(C1327,Lists!$I$2:$I$12,0)),"XX")&amp;"-"&amp;D1327&amp;"-"&amp;TEXT(SUMPRODUCT(($C$2:C1327=C1327)*($D$2:D1327=D1327)),"0000"))</f>
        <v/>
      </c>
      <c r="B1327" s="155" t="n"/>
      <c r="C1327" s="155" t="n"/>
      <c r="D1327" s="155" t="n"/>
      <c r="E1327" s="155" t="n"/>
      <c r="F1327" s="155" t="n"/>
      <c r="G1327" s="155" t="n"/>
      <c r="H1327" s="155" t="n"/>
      <c r="I1327" s="155" t="n"/>
      <c r="J1327" s="155" t="n"/>
      <c r="K1327" s="155" t="n"/>
      <c r="L1327" s="155" t="n"/>
      <c r="M1327" s="155" t="n"/>
      <c r="N1327" s="155" t="n"/>
      <c r="O1327" s="155" t="n"/>
      <c r="P1327" s="155" t="n"/>
      <c r="Q1327" s="151" t="n"/>
      <c r="R1327" s="155" t="n"/>
      <c r="S1327" s="155" t="n"/>
      <c r="T1327" s="155" t="n"/>
      <c r="U1327" s="155" t="n"/>
      <c r="V1327" s="155" t="n"/>
      <c r="W1327" s="155" t="n"/>
      <c r="X1327" s="155" t="n"/>
      <c r="Y1327" s="155" t="n"/>
      <c r="Z1327" s="155" t="n"/>
      <c r="AA1327" s="155" t="n"/>
      <c r="AB1327" s="155" t="n"/>
      <c r="AC1327" s="155" t="n"/>
      <c r="AD1327" s="155" t="n"/>
      <c r="AE1327" s="155" t="n"/>
      <c r="AF1327" s="155" t="n"/>
      <c r="AG1327" s="154">
        <f>IF(OR(C1327="",G1327="",G1327=0),"",IFERROR(INDEX(Lists!$K$2:$K$12,MATCH(C1327,Lists!$I$2:$I$12,0)),"AUD"))</f>
        <v/>
      </c>
      <c r="AH1327" s="154">
        <f>IF(OR(G1327="",G1327=0),"",IF(G1327&lt;1,TEXT(G1327*100,"0")&amp;IFERROR(INDEX(Lists!$U$2:$U$12,MATCH(C1327,Lists!$I$2:$I$12,0)),"c"),IFERROR(INDEX(Lists!$L$2:$L$12,MATCH(C1327,Lists!$I$2:$I$12,0)),"$")&amp;IF(G1327=INT(G1327),TEXT(G1327,"0"),TEXT(G1327,"0.00")))&amp;" "&amp;AG1327)</f>
        <v/>
      </c>
      <c r="AI1327" s="154">
        <f>IF(X1327="","",X1327*IFERROR(INDEX(Lists!$M$2:$M$12,MATCH(C1327,Lists!$I$2:$I$12,0)),1)/Lists!$Q$2)</f>
        <v/>
      </c>
      <c r="AJ1327" s="154">
        <f>IF(Y1327="","",Y1327*IFERROR(INDEX(Lists!$M$2:$M$12,MATCH(C1327,Lists!$I$2:$I$12,0)),1)/Lists!$Q$2)</f>
        <v/>
      </c>
      <c r="AK1327" s="106" t="n"/>
      <c r="AL1327" s="106" t="n"/>
      <c r="AM1327" s="106" t="n"/>
      <c r="AN1327" s="106" t="n"/>
      <c r="AO1327" s="106" t="n"/>
    </row>
    <row r="1328" ht="18" customHeight="1" s="74">
      <c r="A1328" s="154">
        <f>IF(OR(F1328="",C1328="",D1328=""),"",IFERROR(INDEX(Lists!$J$2:$J$12,MATCH(C1328,Lists!$I$2:$I$12,0)),"XX")&amp;"-"&amp;D1328&amp;"-"&amp;TEXT(SUMPRODUCT(($C$2:C1328=C1328)*($D$2:D1328=D1328)),"0000"))</f>
        <v/>
      </c>
      <c r="B1328" s="155" t="n"/>
      <c r="C1328" s="155" t="n"/>
      <c r="D1328" s="155" t="n"/>
      <c r="E1328" s="155" t="n"/>
      <c r="F1328" s="155" t="n"/>
      <c r="G1328" s="155" t="n"/>
      <c r="H1328" s="155" t="n"/>
      <c r="I1328" s="155" t="n"/>
      <c r="J1328" s="155" t="n"/>
      <c r="K1328" s="155" t="n"/>
      <c r="L1328" s="155" t="n"/>
      <c r="M1328" s="155" t="n"/>
      <c r="N1328" s="155" t="n"/>
      <c r="O1328" s="155" t="n"/>
      <c r="P1328" s="155" t="n"/>
      <c r="Q1328" s="151" t="n"/>
      <c r="R1328" s="155" t="n"/>
      <c r="S1328" s="155" t="n"/>
      <c r="T1328" s="155" t="n"/>
      <c r="U1328" s="155" t="n"/>
      <c r="V1328" s="155" t="n"/>
      <c r="W1328" s="155" t="n"/>
      <c r="X1328" s="155" t="n"/>
      <c r="Y1328" s="155" t="n"/>
      <c r="Z1328" s="155" t="n"/>
      <c r="AA1328" s="155" t="n"/>
      <c r="AB1328" s="155" t="n"/>
      <c r="AC1328" s="155" t="n"/>
      <c r="AD1328" s="155" t="n"/>
      <c r="AE1328" s="155" t="n"/>
      <c r="AF1328" s="155" t="n"/>
      <c r="AG1328" s="154">
        <f>IF(OR(C1328="",G1328="",G1328=0),"",IFERROR(INDEX(Lists!$K$2:$K$12,MATCH(C1328,Lists!$I$2:$I$12,0)),"AUD"))</f>
        <v/>
      </c>
      <c r="AH1328" s="154">
        <f>IF(OR(G1328="",G1328=0),"",IF(G1328&lt;1,TEXT(G1328*100,"0")&amp;IFERROR(INDEX(Lists!$U$2:$U$12,MATCH(C1328,Lists!$I$2:$I$12,0)),"c"),IFERROR(INDEX(Lists!$L$2:$L$12,MATCH(C1328,Lists!$I$2:$I$12,0)),"$")&amp;IF(G1328=INT(G1328),TEXT(G1328,"0"),TEXT(G1328,"0.00")))&amp;" "&amp;AG1328)</f>
        <v/>
      </c>
      <c r="AI1328" s="154">
        <f>IF(X1328="","",X1328*IFERROR(INDEX(Lists!$M$2:$M$12,MATCH(C1328,Lists!$I$2:$I$12,0)),1)/Lists!$Q$2)</f>
        <v/>
      </c>
      <c r="AJ1328" s="154">
        <f>IF(Y1328="","",Y1328*IFERROR(INDEX(Lists!$M$2:$M$12,MATCH(C1328,Lists!$I$2:$I$12,0)),1)/Lists!$Q$2)</f>
        <v/>
      </c>
      <c r="AK1328" s="106" t="n"/>
      <c r="AL1328" s="106" t="n"/>
      <c r="AM1328" s="106" t="n"/>
      <c r="AN1328" s="106" t="n"/>
      <c r="AO1328" s="106" t="n"/>
    </row>
    <row r="1329" ht="18" customHeight="1" s="74">
      <c r="A1329" s="154">
        <f>IF(OR(F1329="",C1329="",D1329=""),"",IFERROR(INDEX(Lists!$J$2:$J$12,MATCH(C1329,Lists!$I$2:$I$12,0)),"XX")&amp;"-"&amp;D1329&amp;"-"&amp;TEXT(SUMPRODUCT(($C$2:C1329=C1329)*($D$2:D1329=D1329)),"0000"))</f>
        <v/>
      </c>
      <c r="B1329" s="155" t="n"/>
      <c r="C1329" s="155" t="n"/>
      <c r="D1329" s="155" t="n"/>
      <c r="E1329" s="155" t="n"/>
      <c r="F1329" s="155" t="n"/>
      <c r="G1329" s="155" t="n"/>
      <c r="H1329" s="155" t="n"/>
      <c r="I1329" s="155" t="n"/>
      <c r="J1329" s="155" t="n"/>
      <c r="K1329" s="155" t="n"/>
      <c r="L1329" s="155" t="n"/>
      <c r="M1329" s="155" t="n"/>
      <c r="N1329" s="155" t="n"/>
      <c r="O1329" s="155" t="n"/>
      <c r="P1329" s="155" t="n"/>
      <c r="Q1329" s="151" t="n"/>
      <c r="R1329" s="155" t="n"/>
      <c r="S1329" s="155" t="n"/>
      <c r="T1329" s="155" t="n"/>
      <c r="U1329" s="155" t="n"/>
      <c r="V1329" s="155" t="n"/>
      <c r="W1329" s="155" t="n"/>
      <c r="X1329" s="155" t="n"/>
      <c r="Y1329" s="155" t="n"/>
      <c r="Z1329" s="155" t="n"/>
      <c r="AA1329" s="155" t="n"/>
      <c r="AB1329" s="155" t="n"/>
      <c r="AC1329" s="155" t="n"/>
      <c r="AD1329" s="155" t="n"/>
      <c r="AE1329" s="155" t="n"/>
      <c r="AF1329" s="155" t="n"/>
      <c r="AG1329" s="154">
        <f>IF(OR(C1329="",G1329="",G1329=0),"",IFERROR(INDEX(Lists!$K$2:$K$12,MATCH(C1329,Lists!$I$2:$I$12,0)),"AUD"))</f>
        <v/>
      </c>
      <c r="AH1329" s="154">
        <f>IF(OR(G1329="",G1329=0),"",IF(G1329&lt;1,TEXT(G1329*100,"0")&amp;IFERROR(INDEX(Lists!$U$2:$U$12,MATCH(C1329,Lists!$I$2:$I$12,0)),"c"),IFERROR(INDEX(Lists!$L$2:$L$12,MATCH(C1329,Lists!$I$2:$I$12,0)),"$")&amp;IF(G1329=INT(G1329),TEXT(G1329,"0"),TEXT(G1329,"0.00")))&amp;" "&amp;AG1329)</f>
        <v/>
      </c>
      <c r="AI1329" s="154">
        <f>IF(X1329="","",X1329*IFERROR(INDEX(Lists!$M$2:$M$12,MATCH(C1329,Lists!$I$2:$I$12,0)),1)/Lists!$Q$2)</f>
        <v/>
      </c>
      <c r="AJ1329" s="154">
        <f>IF(Y1329="","",Y1329*IFERROR(INDEX(Lists!$M$2:$M$12,MATCH(C1329,Lists!$I$2:$I$12,0)),1)/Lists!$Q$2)</f>
        <v/>
      </c>
      <c r="AK1329" s="106" t="n"/>
      <c r="AL1329" s="106" t="n"/>
      <c r="AM1329" s="106" t="n"/>
      <c r="AN1329" s="106" t="n"/>
      <c r="AO1329" s="106" t="n"/>
    </row>
    <row r="1330" ht="18" customHeight="1" s="74">
      <c r="A1330" s="154">
        <f>IF(OR(F1330="",C1330="",D1330=""),"",IFERROR(INDEX(Lists!$J$2:$J$12,MATCH(C1330,Lists!$I$2:$I$12,0)),"XX")&amp;"-"&amp;D1330&amp;"-"&amp;TEXT(SUMPRODUCT(($C$2:C1330=C1330)*($D$2:D1330=D1330)),"0000"))</f>
        <v/>
      </c>
      <c r="B1330" s="155" t="n"/>
      <c r="C1330" s="155" t="n"/>
      <c r="D1330" s="155" t="n"/>
      <c r="E1330" s="155" t="n"/>
      <c r="F1330" s="155" t="n"/>
      <c r="G1330" s="155" t="n"/>
      <c r="H1330" s="155" t="n"/>
      <c r="I1330" s="155" t="n"/>
      <c r="J1330" s="155" t="n"/>
      <c r="K1330" s="155" t="n"/>
      <c r="L1330" s="155" t="n"/>
      <c r="M1330" s="155" t="n"/>
      <c r="N1330" s="155" t="n"/>
      <c r="O1330" s="155" t="n"/>
      <c r="P1330" s="155" t="n"/>
      <c r="Q1330" s="151" t="n"/>
      <c r="R1330" s="155" t="n"/>
      <c r="S1330" s="155" t="n"/>
      <c r="T1330" s="155" t="n"/>
      <c r="U1330" s="155" t="n"/>
      <c r="V1330" s="155" t="n"/>
      <c r="W1330" s="155" t="n"/>
      <c r="X1330" s="155" t="n"/>
      <c r="Y1330" s="155" t="n"/>
      <c r="Z1330" s="155" t="n"/>
      <c r="AA1330" s="155" t="n"/>
      <c r="AB1330" s="155" t="n"/>
      <c r="AC1330" s="155" t="n"/>
      <c r="AD1330" s="155" t="n"/>
      <c r="AE1330" s="155" t="n"/>
      <c r="AF1330" s="155" t="n"/>
      <c r="AG1330" s="154">
        <f>IF(OR(C1330="",G1330="",G1330=0),"",IFERROR(INDEX(Lists!$K$2:$K$12,MATCH(C1330,Lists!$I$2:$I$12,0)),"AUD"))</f>
        <v/>
      </c>
      <c r="AH1330" s="154">
        <f>IF(OR(G1330="",G1330=0),"",IF(G1330&lt;1,TEXT(G1330*100,"0")&amp;IFERROR(INDEX(Lists!$U$2:$U$12,MATCH(C1330,Lists!$I$2:$I$12,0)),"c"),IFERROR(INDEX(Lists!$L$2:$L$12,MATCH(C1330,Lists!$I$2:$I$12,0)),"$")&amp;IF(G1330=INT(G1330),TEXT(G1330,"0"),TEXT(G1330,"0.00")))&amp;" "&amp;AG1330)</f>
        <v/>
      </c>
      <c r="AI1330" s="154">
        <f>IF(X1330="","",X1330*IFERROR(INDEX(Lists!$M$2:$M$12,MATCH(C1330,Lists!$I$2:$I$12,0)),1)/Lists!$Q$2)</f>
        <v/>
      </c>
      <c r="AJ1330" s="154">
        <f>IF(Y1330="","",Y1330*IFERROR(INDEX(Lists!$M$2:$M$12,MATCH(C1330,Lists!$I$2:$I$12,0)),1)/Lists!$Q$2)</f>
        <v/>
      </c>
      <c r="AK1330" s="106" t="n"/>
      <c r="AL1330" s="106" t="n"/>
      <c r="AM1330" s="106" t="n"/>
      <c r="AN1330" s="106" t="n"/>
      <c r="AO1330" s="106" t="n"/>
    </row>
    <row r="1331" ht="18" customHeight="1" s="74">
      <c r="A1331" s="154">
        <f>IF(OR(F1331="",C1331="",D1331=""),"",IFERROR(INDEX(Lists!$J$2:$J$12,MATCH(C1331,Lists!$I$2:$I$12,0)),"XX")&amp;"-"&amp;D1331&amp;"-"&amp;TEXT(SUMPRODUCT(($C$2:C1331=C1331)*($D$2:D1331=D1331)),"0000"))</f>
        <v/>
      </c>
      <c r="B1331" s="155" t="n"/>
      <c r="C1331" s="155" t="n"/>
      <c r="D1331" s="155" t="n"/>
      <c r="E1331" s="155" t="n"/>
      <c r="F1331" s="155" t="n"/>
      <c r="G1331" s="155" t="n"/>
      <c r="H1331" s="155" t="n"/>
      <c r="I1331" s="155" t="n"/>
      <c r="J1331" s="155" t="n"/>
      <c r="K1331" s="155" t="n"/>
      <c r="L1331" s="155" t="n"/>
      <c r="M1331" s="155" t="n"/>
      <c r="N1331" s="155" t="n"/>
      <c r="O1331" s="155" t="n"/>
      <c r="P1331" s="155" t="n"/>
      <c r="Q1331" s="151" t="n"/>
      <c r="R1331" s="155" t="n"/>
      <c r="S1331" s="155" t="n"/>
      <c r="T1331" s="155" t="n"/>
      <c r="U1331" s="155" t="n"/>
      <c r="V1331" s="155" t="n"/>
      <c r="W1331" s="155" t="n"/>
      <c r="X1331" s="155" t="n"/>
      <c r="Y1331" s="155" t="n"/>
      <c r="Z1331" s="155" t="n"/>
      <c r="AA1331" s="155" t="n"/>
      <c r="AB1331" s="155" t="n"/>
      <c r="AC1331" s="155" t="n"/>
      <c r="AD1331" s="155" t="n"/>
      <c r="AE1331" s="155" t="n"/>
      <c r="AF1331" s="155" t="n"/>
      <c r="AG1331" s="154">
        <f>IF(OR(C1331="",G1331="",G1331=0),"",IFERROR(INDEX(Lists!$K$2:$K$12,MATCH(C1331,Lists!$I$2:$I$12,0)),"AUD"))</f>
        <v/>
      </c>
      <c r="AH1331" s="154">
        <f>IF(OR(G1331="",G1331=0),"",IF(G1331&lt;1,TEXT(G1331*100,"0")&amp;IFERROR(INDEX(Lists!$U$2:$U$12,MATCH(C1331,Lists!$I$2:$I$12,0)),"c"),IFERROR(INDEX(Lists!$L$2:$L$12,MATCH(C1331,Lists!$I$2:$I$12,0)),"$")&amp;IF(G1331=INT(G1331),TEXT(G1331,"0"),TEXT(G1331,"0.00")))&amp;" "&amp;AG1331)</f>
        <v/>
      </c>
      <c r="AI1331" s="154">
        <f>IF(X1331="","",X1331*IFERROR(INDEX(Lists!$M$2:$M$12,MATCH(C1331,Lists!$I$2:$I$12,0)),1)/Lists!$Q$2)</f>
        <v/>
      </c>
      <c r="AJ1331" s="154">
        <f>IF(Y1331="","",Y1331*IFERROR(INDEX(Lists!$M$2:$M$12,MATCH(C1331,Lists!$I$2:$I$12,0)),1)/Lists!$Q$2)</f>
        <v/>
      </c>
      <c r="AK1331" s="106" t="n"/>
      <c r="AL1331" s="106" t="n"/>
      <c r="AM1331" s="106" t="n"/>
      <c r="AN1331" s="106" t="n"/>
      <c r="AO1331" s="106" t="n"/>
    </row>
    <row r="1332" ht="18" customHeight="1" s="74">
      <c r="A1332" s="154">
        <f>IF(OR(F1332="",C1332="",D1332=""),"",IFERROR(INDEX(Lists!$J$2:$J$12,MATCH(C1332,Lists!$I$2:$I$12,0)),"XX")&amp;"-"&amp;D1332&amp;"-"&amp;TEXT(SUMPRODUCT(($C$2:C1332=C1332)*($D$2:D1332=D1332)),"0000"))</f>
        <v/>
      </c>
      <c r="B1332" s="155" t="n"/>
      <c r="C1332" s="155" t="n"/>
      <c r="D1332" s="155" t="n"/>
      <c r="E1332" s="155" t="n"/>
      <c r="F1332" s="155" t="n"/>
      <c r="G1332" s="155" t="n"/>
      <c r="H1332" s="155" t="n"/>
      <c r="I1332" s="155" t="n"/>
      <c r="J1332" s="155" t="n"/>
      <c r="K1332" s="155" t="n"/>
      <c r="L1332" s="155" t="n"/>
      <c r="M1332" s="155" t="n"/>
      <c r="N1332" s="155" t="n"/>
      <c r="O1332" s="155" t="n"/>
      <c r="P1332" s="155" t="n"/>
      <c r="Q1332" s="151" t="n"/>
      <c r="R1332" s="155" t="n"/>
      <c r="S1332" s="155" t="n"/>
      <c r="T1332" s="155" t="n"/>
      <c r="U1332" s="155" t="n"/>
      <c r="V1332" s="155" t="n"/>
      <c r="W1332" s="155" t="n"/>
      <c r="X1332" s="155" t="n"/>
      <c r="Y1332" s="155" t="n"/>
      <c r="Z1332" s="155" t="n"/>
      <c r="AA1332" s="155" t="n"/>
      <c r="AB1332" s="155" t="n"/>
      <c r="AC1332" s="155" t="n"/>
      <c r="AD1332" s="155" t="n"/>
      <c r="AE1332" s="155" t="n"/>
      <c r="AF1332" s="155" t="n"/>
      <c r="AG1332" s="154">
        <f>IF(OR(C1332="",G1332="",G1332=0),"",IFERROR(INDEX(Lists!$K$2:$K$12,MATCH(C1332,Lists!$I$2:$I$12,0)),"AUD"))</f>
        <v/>
      </c>
      <c r="AH1332" s="154">
        <f>IF(OR(G1332="",G1332=0),"",IF(G1332&lt;1,TEXT(G1332*100,"0")&amp;IFERROR(INDEX(Lists!$U$2:$U$12,MATCH(C1332,Lists!$I$2:$I$12,0)),"c"),IFERROR(INDEX(Lists!$L$2:$L$12,MATCH(C1332,Lists!$I$2:$I$12,0)),"$")&amp;IF(G1332=INT(G1332),TEXT(G1332,"0"),TEXT(G1332,"0.00")))&amp;" "&amp;AG1332)</f>
        <v/>
      </c>
      <c r="AI1332" s="154">
        <f>IF(X1332="","",X1332*IFERROR(INDEX(Lists!$M$2:$M$12,MATCH(C1332,Lists!$I$2:$I$12,0)),1)/Lists!$Q$2)</f>
        <v/>
      </c>
      <c r="AJ1332" s="154">
        <f>IF(Y1332="","",Y1332*IFERROR(INDEX(Lists!$M$2:$M$12,MATCH(C1332,Lists!$I$2:$I$12,0)),1)/Lists!$Q$2)</f>
        <v/>
      </c>
      <c r="AK1332" s="106" t="n"/>
      <c r="AL1332" s="106" t="n"/>
      <c r="AM1332" s="106" t="n"/>
      <c r="AN1332" s="106" t="n"/>
      <c r="AO1332" s="106" t="n"/>
    </row>
    <row r="1333" ht="18" customHeight="1" s="74">
      <c r="A1333" s="154">
        <f>IF(OR(F1333="",C1333="",D1333=""),"",IFERROR(INDEX(Lists!$J$2:$J$12,MATCH(C1333,Lists!$I$2:$I$12,0)),"XX")&amp;"-"&amp;D1333&amp;"-"&amp;TEXT(SUMPRODUCT(($C$2:C1333=C1333)*($D$2:D1333=D1333)),"0000"))</f>
        <v/>
      </c>
      <c r="B1333" s="155" t="n"/>
      <c r="C1333" s="155" t="n"/>
      <c r="D1333" s="155" t="n"/>
      <c r="E1333" s="155" t="n"/>
      <c r="F1333" s="155" t="n"/>
      <c r="G1333" s="155" t="n"/>
      <c r="H1333" s="155" t="n"/>
      <c r="I1333" s="155" t="n"/>
      <c r="J1333" s="155" t="n"/>
      <c r="K1333" s="155" t="n"/>
      <c r="L1333" s="155" t="n"/>
      <c r="M1333" s="155" t="n"/>
      <c r="N1333" s="155" t="n"/>
      <c r="O1333" s="155" t="n"/>
      <c r="P1333" s="155" t="n"/>
      <c r="Q1333" s="151" t="n"/>
      <c r="R1333" s="155" t="n"/>
      <c r="S1333" s="155" t="n"/>
      <c r="T1333" s="155" t="n"/>
      <c r="U1333" s="155" t="n"/>
      <c r="V1333" s="155" t="n"/>
      <c r="W1333" s="155" t="n"/>
      <c r="X1333" s="155" t="n"/>
      <c r="Y1333" s="155" t="n"/>
      <c r="Z1333" s="155" t="n"/>
      <c r="AA1333" s="155" t="n"/>
      <c r="AB1333" s="155" t="n"/>
      <c r="AC1333" s="155" t="n"/>
      <c r="AD1333" s="155" t="n"/>
      <c r="AE1333" s="155" t="n"/>
      <c r="AF1333" s="155" t="n"/>
      <c r="AG1333" s="154">
        <f>IF(OR(C1333="",G1333="",G1333=0),"",IFERROR(INDEX(Lists!$K$2:$K$12,MATCH(C1333,Lists!$I$2:$I$12,0)),"AUD"))</f>
        <v/>
      </c>
      <c r="AH1333" s="154">
        <f>IF(OR(G1333="",G1333=0),"",IF(G1333&lt;1,TEXT(G1333*100,"0")&amp;IFERROR(INDEX(Lists!$U$2:$U$12,MATCH(C1333,Lists!$I$2:$I$12,0)),"c"),IFERROR(INDEX(Lists!$L$2:$L$12,MATCH(C1333,Lists!$I$2:$I$12,0)),"$")&amp;IF(G1333=INT(G1333),TEXT(G1333,"0"),TEXT(G1333,"0.00")))&amp;" "&amp;AG1333)</f>
        <v/>
      </c>
      <c r="AI1333" s="154">
        <f>IF(X1333="","",X1333*IFERROR(INDEX(Lists!$M$2:$M$12,MATCH(C1333,Lists!$I$2:$I$12,0)),1)/Lists!$Q$2)</f>
        <v/>
      </c>
      <c r="AJ1333" s="154">
        <f>IF(Y1333="","",Y1333*IFERROR(INDEX(Lists!$M$2:$M$12,MATCH(C1333,Lists!$I$2:$I$12,0)),1)/Lists!$Q$2)</f>
        <v/>
      </c>
      <c r="AK1333" s="106" t="n"/>
      <c r="AL1333" s="106" t="n"/>
      <c r="AM1333" s="106" t="n"/>
      <c r="AN1333" s="106" t="n"/>
      <c r="AO1333" s="106" t="n"/>
    </row>
    <row r="1334" ht="18" customHeight="1" s="74">
      <c r="A1334" s="154">
        <f>IF(OR(F1334="",C1334="",D1334=""),"",IFERROR(INDEX(Lists!$J$2:$J$12,MATCH(C1334,Lists!$I$2:$I$12,0)),"XX")&amp;"-"&amp;D1334&amp;"-"&amp;TEXT(SUMPRODUCT(($C$2:C1334=C1334)*($D$2:D1334=D1334)),"0000"))</f>
        <v/>
      </c>
      <c r="B1334" s="155" t="n"/>
      <c r="C1334" s="155" t="n"/>
      <c r="D1334" s="155" t="n"/>
      <c r="E1334" s="155" t="n"/>
      <c r="F1334" s="155" t="n"/>
      <c r="G1334" s="155" t="n"/>
      <c r="H1334" s="155" t="n"/>
      <c r="I1334" s="155" t="n"/>
      <c r="J1334" s="155" t="n"/>
      <c r="K1334" s="155" t="n"/>
      <c r="L1334" s="155" t="n"/>
      <c r="M1334" s="155" t="n"/>
      <c r="N1334" s="155" t="n"/>
      <c r="O1334" s="155" t="n"/>
      <c r="P1334" s="155" t="n"/>
      <c r="Q1334" s="151" t="n"/>
      <c r="R1334" s="155" t="n"/>
      <c r="S1334" s="155" t="n"/>
      <c r="T1334" s="155" t="n"/>
      <c r="U1334" s="155" t="n"/>
      <c r="V1334" s="155" t="n"/>
      <c r="W1334" s="155" t="n"/>
      <c r="X1334" s="155" t="n"/>
      <c r="Y1334" s="155" t="n"/>
      <c r="Z1334" s="155" t="n"/>
      <c r="AA1334" s="155" t="n"/>
      <c r="AB1334" s="155" t="n"/>
      <c r="AC1334" s="155" t="n"/>
      <c r="AD1334" s="155" t="n"/>
      <c r="AE1334" s="155" t="n"/>
      <c r="AF1334" s="155" t="n"/>
      <c r="AG1334" s="154">
        <f>IF(OR(C1334="",G1334="",G1334=0),"",IFERROR(INDEX(Lists!$K$2:$K$12,MATCH(C1334,Lists!$I$2:$I$12,0)),"AUD"))</f>
        <v/>
      </c>
      <c r="AH1334" s="154">
        <f>IF(OR(G1334="",G1334=0),"",IF(G1334&lt;1,TEXT(G1334*100,"0")&amp;IFERROR(INDEX(Lists!$U$2:$U$12,MATCH(C1334,Lists!$I$2:$I$12,0)),"c"),IFERROR(INDEX(Lists!$L$2:$L$12,MATCH(C1334,Lists!$I$2:$I$12,0)),"$")&amp;IF(G1334=INT(G1334),TEXT(G1334,"0"),TEXT(G1334,"0.00")))&amp;" "&amp;AG1334)</f>
        <v/>
      </c>
      <c r="AI1334" s="154">
        <f>IF(X1334="","",X1334*IFERROR(INDEX(Lists!$M$2:$M$12,MATCH(C1334,Lists!$I$2:$I$12,0)),1)/Lists!$Q$2)</f>
        <v/>
      </c>
      <c r="AJ1334" s="154">
        <f>IF(Y1334="","",Y1334*IFERROR(INDEX(Lists!$M$2:$M$12,MATCH(C1334,Lists!$I$2:$I$12,0)),1)/Lists!$Q$2)</f>
        <v/>
      </c>
      <c r="AK1334" s="106" t="n"/>
      <c r="AL1334" s="106" t="n"/>
      <c r="AM1334" s="106" t="n"/>
      <c r="AN1334" s="106" t="n"/>
      <c r="AO1334" s="106" t="n"/>
    </row>
    <row r="1335" ht="18" customHeight="1" s="74">
      <c r="A1335" s="154">
        <f>IF(OR(F1335="",C1335="",D1335=""),"",IFERROR(INDEX(Lists!$J$2:$J$12,MATCH(C1335,Lists!$I$2:$I$12,0)),"XX")&amp;"-"&amp;D1335&amp;"-"&amp;TEXT(SUMPRODUCT(($C$2:C1335=C1335)*($D$2:D1335=D1335)),"0000"))</f>
        <v/>
      </c>
      <c r="B1335" s="155" t="n"/>
      <c r="C1335" s="155" t="n"/>
      <c r="D1335" s="155" t="n"/>
      <c r="E1335" s="155" t="n"/>
      <c r="F1335" s="155" t="n"/>
      <c r="G1335" s="155" t="n"/>
      <c r="H1335" s="155" t="n"/>
      <c r="I1335" s="155" t="n"/>
      <c r="J1335" s="155" t="n"/>
      <c r="K1335" s="155" t="n"/>
      <c r="L1335" s="155" t="n"/>
      <c r="M1335" s="155" t="n"/>
      <c r="N1335" s="155" t="n"/>
      <c r="O1335" s="155" t="n"/>
      <c r="P1335" s="155" t="n"/>
      <c r="Q1335" s="151" t="n"/>
      <c r="R1335" s="155" t="n"/>
      <c r="S1335" s="155" t="n"/>
      <c r="T1335" s="155" t="n"/>
      <c r="U1335" s="155" t="n"/>
      <c r="V1335" s="155" t="n"/>
      <c r="W1335" s="155" t="n"/>
      <c r="X1335" s="155" t="n"/>
      <c r="Y1335" s="155" t="n"/>
      <c r="Z1335" s="155" t="n"/>
      <c r="AA1335" s="155" t="n"/>
      <c r="AB1335" s="155" t="n"/>
      <c r="AC1335" s="155" t="n"/>
      <c r="AD1335" s="155" t="n"/>
      <c r="AE1335" s="155" t="n"/>
      <c r="AF1335" s="155" t="n"/>
      <c r="AG1335" s="154">
        <f>IF(OR(C1335="",G1335="",G1335=0),"",IFERROR(INDEX(Lists!$K$2:$K$12,MATCH(C1335,Lists!$I$2:$I$12,0)),"AUD"))</f>
        <v/>
      </c>
      <c r="AH1335" s="154">
        <f>IF(OR(G1335="",G1335=0),"",IF(G1335&lt;1,TEXT(G1335*100,"0")&amp;IFERROR(INDEX(Lists!$U$2:$U$12,MATCH(C1335,Lists!$I$2:$I$12,0)),"c"),IFERROR(INDEX(Lists!$L$2:$L$12,MATCH(C1335,Lists!$I$2:$I$12,0)),"$")&amp;IF(G1335=INT(G1335),TEXT(G1335,"0"),TEXT(G1335,"0.00")))&amp;" "&amp;AG1335)</f>
        <v/>
      </c>
      <c r="AI1335" s="154">
        <f>IF(X1335="","",X1335*IFERROR(INDEX(Lists!$M$2:$M$12,MATCH(C1335,Lists!$I$2:$I$12,0)),1)/Lists!$Q$2)</f>
        <v/>
      </c>
      <c r="AJ1335" s="154">
        <f>IF(Y1335="","",Y1335*IFERROR(INDEX(Lists!$M$2:$M$12,MATCH(C1335,Lists!$I$2:$I$12,0)),1)/Lists!$Q$2)</f>
        <v/>
      </c>
      <c r="AK1335" s="106" t="n"/>
      <c r="AL1335" s="106" t="n"/>
      <c r="AM1335" s="106" t="n"/>
      <c r="AN1335" s="106" t="n"/>
      <c r="AO1335" s="106" t="n"/>
    </row>
    <row r="1336" ht="18" customHeight="1" s="74">
      <c r="A1336" s="154">
        <f>IF(OR(F1336="",C1336="",D1336=""),"",IFERROR(INDEX(Lists!$J$2:$J$12,MATCH(C1336,Lists!$I$2:$I$12,0)),"XX")&amp;"-"&amp;D1336&amp;"-"&amp;TEXT(SUMPRODUCT(($C$2:C1336=C1336)*($D$2:D1336=D1336)),"0000"))</f>
        <v/>
      </c>
      <c r="B1336" s="155" t="n"/>
      <c r="C1336" s="155" t="n"/>
      <c r="D1336" s="155" t="n"/>
      <c r="E1336" s="155" t="n"/>
      <c r="F1336" s="155" t="n"/>
      <c r="G1336" s="155" t="n"/>
      <c r="H1336" s="155" t="n"/>
      <c r="I1336" s="155" t="n"/>
      <c r="J1336" s="155" t="n"/>
      <c r="K1336" s="155" t="n"/>
      <c r="L1336" s="155" t="n"/>
      <c r="M1336" s="155" t="n"/>
      <c r="N1336" s="155" t="n"/>
      <c r="O1336" s="155" t="n"/>
      <c r="P1336" s="155" t="n"/>
      <c r="Q1336" s="151" t="n"/>
      <c r="R1336" s="155" t="n"/>
      <c r="S1336" s="155" t="n"/>
      <c r="T1336" s="155" t="n"/>
      <c r="U1336" s="155" t="n"/>
      <c r="V1336" s="155" t="n"/>
      <c r="W1336" s="155" t="n"/>
      <c r="X1336" s="155" t="n"/>
      <c r="Y1336" s="155" t="n"/>
      <c r="Z1336" s="155" t="n"/>
      <c r="AA1336" s="155" t="n"/>
      <c r="AB1336" s="155" t="n"/>
      <c r="AC1336" s="155" t="n"/>
      <c r="AD1336" s="155" t="n"/>
      <c r="AE1336" s="155" t="n"/>
      <c r="AF1336" s="155" t="n"/>
      <c r="AG1336" s="154">
        <f>IF(OR(C1336="",G1336="",G1336=0),"",IFERROR(INDEX(Lists!$K$2:$K$12,MATCH(C1336,Lists!$I$2:$I$12,0)),"AUD"))</f>
        <v/>
      </c>
      <c r="AH1336" s="154">
        <f>IF(OR(G1336="",G1336=0),"",IF(G1336&lt;1,TEXT(G1336*100,"0")&amp;IFERROR(INDEX(Lists!$U$2:$U$12,MATCH(C1336,Lists!$I$2:$I$12,0)),"c"),IFERROR(INDEX(Lists!$L$2:$L$12,MATCH(C1336,Lists!$I$2:$I$12,0)),"$")&amp;IF(G1336=INT(G1336),TEXT(G1336,"0"),TEXT(G1336,"0.00")))&amp;" "&amp;AG1336)</f>
        <v/>
      </c>
      <c r="AI1336" s="154">
        <f>IF(X1336="","",X1336*IFERROR(INDEX(Lists!$M$2:$M$12,MATCH(C1336,Lists!$I$2:$I$12,0)),1)/Lists!$Q$2)</f>
        <v/>
      </c>
      <c r="AJ1336" s="154">
        <f>IF(Y1336="","",Y1336*IFERROR(INDEX(Lists!$M$2:$M$12,MATCH(C1336,Lists!$I$2:$I$12,0)),1)/Lists!$Q$2)</f>
        <v/>
      </c>
      <c r="AK1336" s="106" t="n"/>
      <c r="AL1336" s="106" t="n"/>
      <c r="AM1336" s="106" t="n"/>
      <c r="AN1336" s="106" t="n"/>
      <c r="AO1336" s="106" t="n"/>
    </row>
    <row r="1337" ht="18" customHeight="1" s="74">
      <c r="A1337" s="154">
        <f>IF(OR(F1337="",C1337="",D1337=""),"",IFERROR(INDEX(Lists!$J$2:$J$12,MATCH(C1337,Lists!$I$2:$I$12,0)),"XX")&amp;"-"&amp;D1337&amp;"-"&amp;TEXT(SUMPRODUCT(($C$2:C1337=C1337)*($D$2:D1337=D1337)),"0000"))</f>
        <v/>
      </c>
      <c r="B1337" s="155" t="n"/>
      <c r="C1337" s="155" t="n"/>
      <c r="D1337" s="155" t="n"/>
      <c r="E1337" s="155" t="n"/>
      <c r="F1337" s="155" t="n"/>
      <c r="G1337" s="155" t="n"/>
      <c r="H1337" s="155" t="n"/>
      <c r="I1337" s="155" t="n"/>
      <c r="J1337" s="155" t="n"/>
      <c r="K1337" s="155" t="n"/>
      <c r="L1337" s="155" t="n"/>
      <c r="M1337" s="155" t="n"/>
      <c r="N1337" s="155" t="n"/>
      <c r="O1337" s="155" t="n"/>
      <c r="P1337" s="155" t="n"/>
      <c r="Q1337" s="151" t="n"/>
      <c r="R1337" s="155" t="n"/>
      <c r="S1337" s="155" t="n"/>
      <c r="T1337" s="155" t="n"/>
      <c r="U1337" s="155" t="n"/>
      <c r="V1337" s="155" t="n"/>
      <c r="W1337" s="155" t="n"/>
      <c r="X1337" s="155" t="n"/>
      <c r="Y1337" s="155" t="n"/>
      <c r="Z1337" s="155" t="n"/>
      <c r="AA1337" s="155" t="n"/>
      <c r="AB1337" s="155" t="n"/>
      <c r="AC1337" s="155" t="n"/>
      <c r="AD1337" s="155" t="n"/>
      <c r="AE1337" s="155" t="n"/>
      <c r="AF1337" s="155" t="n"/>
      <c r="AG1337" s="154">
        <f>IF(OR(C1337="",G1337="",G1337=0),"",IFERROR(INDEX(Lists!$K$2:$K$12,MATCH(C1337,Lists!$I$2:$I$12,0)),"AUD"))</f>
        <v/>
      </c>
      <c r="AH1337" s="154">
        <f>IF(OR(G1337="",G1337=0),"",IF(G1337&lt;1,TEXT(G1337*100,"0")&amp;IFERROR(INDEX(Lists!$U$2:$U$12,MATCH(C1337,Lists!$I$2:$I$12,0)),"c"),IFERROR(INDEX(Lists!$L$2:$L$12,MATCH(C1337,Lists!$I$2:$I$12,0)),"$")&amp;IF(G1337=INT(G1337),TEXT(G1337,"0"),TEXT(G1337,"0.00")))&amp;" "&amp;AG1337)</f>
        <v/>
      </c>
      <c r="AI1337" s="154">
        <f>IF(X1337="","",X1337*IFERROR(INDEX(Lists!$M$2:$M$12,MATCH(C1337,Lists!$I$2:$I$12,0)),1)/Lists!$Q$2)</f>
        <v/>
      </c>
      <c r="AJ1337" s="154">
        <f>IF(Y1337="","",Y1337*IFERROR(INDEX(Lists!$M$2:$M$12,MATCH(C1337,Lists!$I$2:$I$12,0)),1)/Lists!$Q$2)</f>
        <v/>
      </c>
      <c r="AK1337" s="106" t="n"/>
      <c r="AL1337" s="106" t="n"/>
      <c r="AM1337" s="106" t="n"/>
      <c r="AN1337" s="106" t="n"/>
      <c r="AO1337" s="106" t="n"/>
    </row>
    <row r="1338" ht="18" customHeight="1" s="74">
      <c r="A1338" s="154">
        <f>IF(OR(F1338="",C1338="",D1338=""),"",IFERROR(INDEX(Lists!$J$2:$J$12,MATCH(C1338,Lists!$I$2:$I$12,0)),"XX")&amp;"-"&amp;D1338&amp;"-"&amp;TEXT(SUMPRODUCT(($C$2:C1338=C1338)*($D$2:D1338=D1338)),"0000"))</f>
        <v/>
      </c>
      <c r="B1338" s="155" t="n"/>
      <c r="C1338" s="155" t="n"/>
      <c r="D1338" s="155" t="n"/>
      <c r="E1338" s="155" t="n"/>
      <c r="F1338" s="155" t="n"/>
      <c r="G1338" s="155" t="n"/>
      <c r="H1338" s="155" t="n"/>
      <c r="I1338" s="155" t="n"/>
      <c r="J1338" s="155" t="n"/>
      <c r="K1338" s="155" t="n"/>
      <c r="L1338" s="155" t="n"/>
      <c r="M1338" s="155" t="n"/>
      <c r="N1338" s="155" t="n"/>
      <c r="O1338" s="155" t="n"/>
      <c r="P1338" s="155" t="n"/>
      <c r="Q1338" s="151" t="n"/>
      <c r="R1338" s="155" t="n"/>
      <c r="S1338" s="155" t="n"/>
      <c r="T1338" s="155" t="n"/>
      <c r="U1338" s="155" t="n"/>
      <c r="V1338" s="155" t="n"/>
      <c r="W1338" s="155" t="n"/>
      <c r="X1338" s="155" t="n"/>
      <c r="Y1338" s="155" t="n"/>
      <c r="Z1338" s="155" t="n"/>
      <c r="AA1338" s="155" t="n"/>
      <c r="AB1338" s="155" t="n"/>
      <c r="AC1338" s="155" t="n"/>
      <c r="AD1338" s="155" t="n"/>
      <c r="AE1338" s="155" t="n"/>
      <c r="AF1338" s="155" t="n"/>
      <c r="AG1338" s="154">
        <f>IF(OR(C1338="",G1338="",G1338=0),"",IFERROR(INDEX(Lists!$K$2:$K$12,MATCH(C1338,Lists!$I$2:$I$12,0)),"AUD"))</f>
        <v/>
      </c>
      <c r="AH1338" s="154">
        <f>IF(OR(G1338="",G1338=0),"",IF(G1338&lt;1,TEXT(G1338*100,"0")&amp;IFERROR(INDEX(Lists!$U$2:$U$12,MATCH(C1338,Lists!$I$2:$I$12,0)),"c"),IFERROR(INDEX(Lists!$L$2:$L$12,MATCH(C1338,Lists!$I$2:$I$12,0)),"$")&amp;IF(G1338=INT(G1338),TEXT(G1338,"0"),TEXT(G1338,"0.00")))&amp;" "&amp;AG1338)</f>
        <v/>
      </c>
      <c r="AI1338" s="154">
        <f>IF(X1338="","",X1338*IFERROR(INDEX(Lists!$M$2:$M$12,MATCH(C1338,Lists!$I$2:$I$12,0)),1)/Lists!$Q$2)</f>
        <v/>
      </c>
      <c r="AJ1338" s="154">
        <f>IF(Y1338="","",Y1338*IFERROR(INDEX(Lists!$M$2:$M$12,MATCH(C1338,Lists!$I$2:$I$12,0)),1)/Lists!$Q$2)</f>
        <v/>
      </c>
      <c r="AK1338" s="106" t="n"/>
      <c r="AL1338" s="106" t="n"/>
      <c r="AM1338" s="106" t="n"/>
      <c r="AN1338" s="106" t="n"/>
      <c r="AO1338" s="106" t="n"/>
    </row>
    <row r="1339" ht="18" customHeight="1" s="74">
      <c r="A1339" s="154">
        <f>IF(OR(F1339="",C1339="",D1339=""),"",IFERROR(INDEX(Lists!$J$2:$J$12,MATCH(C1339,Lists!$I$2:$I$12,0)),"XX")&amp;"-"&amp;D1339&amp;"-"&amp;TEXT(SUMPRODUCT(($C$2:C1339=C1339)*($D$2:D1339=D1339)),"0000"))</f>
        <v/>
      </c>
      <c r="B1339" s="155" t="n"/>
      <c r="C1339" s="155" t="n"/>
      <c r="D1339" s="155" t="n"/>
      <c r="E1339" s="155" t="n"/>
      <c r="F1339" s="155" t="n"/>
      <c r="G1339" s="155" t="n"/>
      <c r="H1339" s="155" t="n"/>
      <c r="I1339" s="155" t="n"/>
      <c r="J1339" s="155" t="n"/>
      <c r="K1339" s="155" t="n"/>
      <c r="L1339" s="155" t="n"/>
      <c r="M1339" s="155" t="n"/>
      <c r="N1339" s="155" t="n"/>
      <c r="O1339" s="155" t="n"/>
      <c r="P1339" s="155" t="n"/>
      <c r="Q1339" s="151" t="n"/>
      <c r="R1339" s="155" t="n"/>
      <c r="S1339" s="155" t="n"/>
      <c r="T1339" s="155" t="n"/>
      <c r="U1339" s="155" t="n"/>
      <c r="V1339" s="155" t="n"/>
      <c r="W1339" s="155" t="n"/>
      <c r="X1339" s="155" t="n"/>
      <c r="Y1339" s="155" t="n"/>
      <c r="Z1339" s="155" t="n"/>
      <c r="AA1339" s="155" t="n"/>
      <c r="AB1339" s="155" t="n"/>
      <c r="AC1339" s="155" t="n"/>
      <c r="AD1339" s="155" t="n"/>
      <c r="AE1339" s="155" t="n"/>
      <c r="AF1339" s="155" t="n"/>
      <c r="AG1339" s="154">
        <f>IF(OR(C1339="",G1339="",G1339=0),"",IFERROR(INDEX(Lists!$K$2:$K$12,MATCH(C1339,Lists!$I$2:$I$12,0)),"AUD"))</f>
        <v/>
      </c>
      <c r="AH1339" s="154">
        <f>IF(OR(G1339="",G1339=0),"",IF(G1339&lt;1,TEXT(G1339*100,"0")&amp;IFERROR(INDEX(Lists!$U$2:$U$12,MATCH(C1339,Lists!$I$2:$I$12,0)),"c"),IFERROR(INDEX(Lists!$L$2:$L$12,MATCH(C1339,Lists!$I$2:$I$12,0)),"$")&amp;IF(G1339=INT(G1339),TEXT(G1339,"0"),TEXT(G1339,"0.00")))&amp;" "&amp;AG1339)</f>
        <v/>
      </c>
      <c r="AI1339" s="154">
        <f>IF(X1339="","",X1339*IFERROR(INDEX(Lists!$M$2:$M$12,MATCH(C1339,Lists!$I$2:$I$12,0)),1)/Lists!$Q$2)</f>
        <v/>
      </c>
      <c r="AJ1339" s="154">
        <f>IF(Y1339="","",Y1339*IFERROR(INDEX(Lists!$M$2:$M$12,MATCH(C1339,Lists!$I$2:$I$12,0)),1)/Lists!$Q$2)</f>
        <v/>
      </c>
      <c r="AK1339" s="106" t="n"/>
      <c r="AL1339" s="106" t="n"/>
      <c r="AM1339" s="106" t="n"/>
      <c r="AN1339" s="106" t="n"/>
      <c r="AO1339" s="106" t="n"/>
    </row>
    <row r="1340" ht="18" customHeight="1" s="74">
      <c r="A1340" s="154">
        <f>IF(OR(F1340="",C1340="",D1340=""),"",IFERROR(INDEX(Lists!$J$2:$J$12,MATCH(C1340,Lists!$I$2:$I$12,0)),"XX")&amp;"-"&amp;D1340&amp;"-"&amp;TEXT(SUMPRODUCT(($C$2:C1340=C1340)*($D$2:D1340=D1340)),"0000"))</f>
        <v/>
      </c>
      <c r="B1340" s="155" t="n"/>
      <c r="C1340" s="155" t="n"/>
      <c r="D1340" s="155" t="n"/>
      <c r="E1340" s="155" t="n"/>
      <c r="F1340" s="155" t="n"/>
      <c r="G1340" s="155" t="n"/>
      <c r="H1340" s="155" t="n"/>
      <c r="I1340" s="155" t="n"/>
      <c r="J1340" s="155" t="n"/>
      <c r="K1340" s="155" t="n"/>
      <c r="L1340" s="155" t="n"/>
      <c r="M1340" s="155" t="n"/>
      <c r="N1340" s="155" t="n"/>
      <c r="O1340" s="155" t="n"/>
      <c r="P1340" s="155" t="n"/>
      <c r="Q1340" s="151" t="n"/>
      <c r="R1340" s="155" t="n"/>
      <c r="S1340" s="155" t="n"/>
      <c r="T1340" s="155" t="n"/>
      <c r="U1340" s="155" t="n"/>
      <c r="V1340" s="155" t="n"/>
      <c r="W1340" s="155" t="n"/>
      <c r="X1340" s="155" t="n"/>
      <c r="Y1340" s="155" t="n"/>
      <c r="Z1340" s="155" t="n"/>
      <c r="AA1340" s="155" t="n"/>
      <c r="AB1340" s="155" t="n"/>
      <c r="AC1340" s="155" t="n"/>
      <c r="AD1340" s="155" t="n"/>
      <c r="AE1340" s="155" t="n"/>
      <c r="AF1340" s="155" t="n"/>
      <c r="AG1340" s="154">
        <f>IF(OR(C1340="",G1340="",G1340=0),"",IFERROR(INDEX(Lists!$K$2:$K$12,MATCH(C1340,Lists!$I$2:$I$12,0)),"AUD"))</f>
        <v/>
      </c>
      <c r="AH1340" s="154">
        <f>IF(OR(G1340="",G1340=0),"",IF(G1340&lt;1,TEXT(G1340*100,"0")&amp;IFERROR(INDEX(Lists!$U$2:$U$12,MATCH(C1340,Lists!$I$2:$I$12,0)),"c"),IFERROR(INDEX(Lists!$L$2:$L$12,MATCH(C1340,Lists!$I$2:$I$12,0)),"$")&amp;IF(G1340=INT(G1340),TEXT(G1340,"0"),TEXT(G1340,"0.00")))&amp;" "&amp;AG1340)</f>
        <v/>
      </c>
      <c r="AI1340" s="154">
        <f>IF(X1340="","",X1340*IFERROR(INDEX(Lists!$M$2:$M$12,MATCH(C1340,Lists!$I$2:$I$12,0)),1)/Lists!$Q$2)</f>
        <v/>
      </c>
      <c r="AJ1340" s="154">
        <f>IF(Y1340="","",Y1340*IFERROR(INDEX(Lists!$M$2:$M$12,MATCH(C1340,Lists!$I$2:$I$12,0)),1)/Lists!$Q$2)</f>
        <v/>
      </c>
      <c r="AK1340" s="106" t="n"/>
      <c r="AL1340" s="106" t="n"/>
      <c r="AM1340" s="106" t="n"/>
      <c r="AN1340" s="106" t="n"/>
      <c r="AO1340" s="106" t="n"/>
    </row>
    <row r="1341" ht="18" customHeight="1" s="74">
      <c r="A1341" s="154">
        <f>IF(OR(F1341="",C1341="",D1341=""),"",IFERROR(INDEX(Lists!$J$2:$J$12,MATCH(C1341,Lists!$I$2:$I$12,0)),"XX")&amp;"-"&amp;D1341&amp;"-"&amp;TEXT(SUMPRODUCT(($C$2:C1341=C1341)*($D$2:D1341=D1341)),"0000"))</f>
        <v/>
      </c>
      <c r="B1341" s="155" t="n"/>
      <c r="C1341" s="155" t="n"/>
      <c r="D1341" s="155" t="n"/>
      <c r="E1341" s="155" t="n"/>
      <c r="F1341" s="155" t="n"/>
      <c r="G1341" s="155" t="n"/>
      <c r="H1341" s="155" t="n"/>
      <c r="I1341" s="155" t="n"/>
      <c r="J1341" s="155" t="n"/>
      <c r="K1341" s="155" t="n"/>
      <c r="L1341" s="155" t="n"/>
      <c r="M1341" s="155" t="n"/>
      <c r="N1341" s="155" t="n"/>
      <c r="O1341" s="155" t="n"/>
      <c r="P1341" s="155" t="n"/>
      <c r="Q1341" s="151" t="n"/>
      <c r="R1341" s="155" t="n"/>
      <c r="S1341" s="155" t="n"/>
      <c r="T1341" s="155" t="n"/>
      <c r="U1341" s="155" t="n"/>
      <c r="V1341" s="155" t="n"/>
      <c r="W1341" s="155" t="n"/>
      <c r="X1341" s="155" t="n"/>
      <c r="Y1341" s="155" t="n"/>
      <c r="Z1341" s="155" t="n"/>
      <c r="AA1341" s="155" t="n"/>
      <c r="AB1341" s="155" t="n"/>
      <c r="AC1341" s="155" t="n"/>
      <c r="AD1341" s="155" t="n"/>
      <c r="AE1341" s="155" t="n"/>
      <c r="AF1341" s="155" t="n"/>
      <c r="AG1341" s="154">
        <f>IF(OR(C1341="",G1341="",G1341=0),"",IFERROR(INDEX(Lists!$K$2:$K$12,MATCH(C1341,Lists!$I$2:$I$12,0)),"AUD"))</f>
        <v/>
      </c>
      <c r="AH1341" s="154">
        <f>IF(OR(G1341="",G1341=0),"",IF(G1341&lt;1,TEXT(G1341*100,"0")&amp;IFERROR(INDEX(Lists!$U$2:$U$12,MATCH(C1341,Lists!$I$2:$I$12,0)),"c"),IFERROR(INDEX(Lists!$L$2:$L$12,MATCH(C1341,Lists!$I$2:$I$12,0)),"$")&amp;IF(G1341=INT(G1341),TEXT(G1341,"0"),TEXT(G1341,"0.00")))&amp;" "&amp;AG1341)</f>
        <v/>
      </c>
      <c r="AI1341" s="154">
        <f>IF(X1341="","",X1341*IFERROR(INDEX(Lists!$M$2:$M$12,MATCH(C1341,Lists!$I$2:$I$12,0)),1)/Lists!$Q$2)</f>
        <v/>
      </c>
      <c r="AJ1341" s="154">
        <f>IF(Y1341="","",Y1341*IFERROR(INDEX(Lists!$M$2:$M$12,MATCH(C1341,Lists!$I$2:$I$12,0)),1)/Lists!$Q$2)</f>
        <v/>
      </c>
      <c r="AK1341" s="106" t="n"/>
      <c r="AL1341" s="106" t="n"/>
      <c r="AM1341" s="106" t="n"/>
      <c r="AN1341" s="106" t="n"/>
      <c r="AO1341" s="106" t="n"/>
    </row>
    <row r="1342" ht="18" customHeight="1" s="74">
      <c r="A1342" s="154">
        <f>IF(OR(F1342="",C1342="",D1342=""),"",IFERROR(INDEX(Lists!$J$2:$J$12,MATCH(C1342,Lists!$I$2:$I$12,0)),"XX")&amp;"-"&amp;D1342&amp;"-"&amp;TEXT(SUMPRODUCT(($C$2:C1342=C1342)*($D$2:D1342=D1342)),"0000"))</f>
        <v/>
      </c>
      <c r="B1342" s="155" t="n"/>
      <c r="C1342" s="155" t="n"/>
      <c r="D1342" s="155" t="n"/>
      <c r="E1342" s="155" t="n"/>
      <c r="F1342" s="155" t="n"/>
      <c r="G1342" s="155" t="n"/>
      <c r="H1342" s="155" t="n"/>
      <c r="I1342" s="155" t="n"/>
      <c r="J1342" s="155" t="n"/>
      <c r="K1342" s="155" t="n"/>
      <c r="L1342" s="155" t="n"/>
      <c r="M1342" s="155" t="n"/>
      <c r="N1342" s="155" t="n"/>
      <c r="O1342" s="155" t="n"/>
      <c r="P1342" s="155" t="n"/>
      <c r="Q1342" s="151" t="n"/>
      <c r="R1342" s="155" t="n"/>
      <c r="S1342" s="155" t="n"/>
      <c r="T1342" s="155" t="n"/>
      <c r="U1342" s="155" t="n"/>
      <c r="V1342" s="155" t="n"/>
      <c r="W1342" s="155" t="n"/>
      <c r="X1342" s="155" t="n"/>
      <c r="Y1342" s="155" t="n"/>
      <c r="Z1342" s="155" t="n"/>
      <c r="AA1342" s="155" t="n"/>
      <c r="AB1342" s="155" t="n"/>
      <c r="AC1342" s="155" t="n"/>
      <c r="AD1342" s="155" t="n"/>
      <c r="AE1342" s="155" t="n"/>
      <c r="AF1342" s="155" t="n"/>
      <c r="AG1342" s="154">
        <f>IF(OR(C1342="",G1342="",G1342=0),"",IFERROR(INDEX(Lists!$K$2:$K$12,MATCH(C1342,Lists!$I$2:$I$12,0)),"AUD"))</f>
        <v/>
      </c>
      <c r="AH1342" s="154">
        <f>IF(OR(G1342="",G1342=0),"",IF(G1342&lt;1,TEXT(G1342*100,"0")&amp;IFERROR(INDEX(Lists!$U$2:$U$12,MATCH(C1342,Lists!$I$2:$I$12,0)),"c"),IFERROR(INDEX(Lists!$L$2:$L$12,MATCH(C1342,Lists!$I$2:$I$12,0)),"$")&amp;IF(G1342=INT(G1342),TEXT(G1342,"0"),TEXT(G1342,"0.00")))&amp;" "&amp;AG1342)</f>
        <v/>
      </c>
      <c r="AI1342" s="154">
        <f>IF(X1342="","",X1342*IFERROR(INDEX(Lists!$M$2:$M$12,MATCH(C1342,Lists!$I$2:$I$12,0)),1)/Lists!$Q$2)</f>
        <v/>
      </c>
      <c r="AJ1342" s="154">
        <f>IF(Y1342="","",Y1342*IFERROR(INDEX(Lists!$M$2:$M$12,MATCH(C1342,Lists!$I$2:$I$12,0)),1)/Lists!$Q$2)</f>
        <v/>
      </c>
      <c r="AK1342" s="106" t="n"/>
      <c r="AL1342" s="106" t="n"/>
      <c r="AM1342" s="106" t="n"/>
      <c r="AN1342" s="106" t="n"/>
      <c r="AO1342" s="106" t="n"/>
    </row>
    <row r="1343" ht="18" customHeight="1" s="74">
      <c r="A1343" s="154">
        <f>IF(OR(F1343="",C1343="",D1343=""),"",IFERROR(INDEX(Lists!$J$2:$J$12,MATCH(C1343,Lists!$I$2:$I$12,0)),"XX")&amp;"-"&amp;D1343&amp;"-"&amp;TEXT(SUMPRODUCT(($C$2:C1343=C1343)*($D$2:D1343=D1343)),"0000"))</f>
        <v/>
      </c>
      <c r="B1343" s="155" t="n"/>
      <c r="C1343" s="155" t="n"/>
      <c r="D1343" s="155" t="n"/>
      <c r="E1343" s="155" t="n"/>
      <c r="F1343" s="155" t="n"/>
      <c r="G1343" s="155" t="n"/>
      <c r="H1343" s="155" t="n"/>
      <c r="I1343" s="155" t="n"/>
      <c r="J1343" s="155" t="n"/>
      <c r="K1343" s="155" t="n"/>
      <c r="L1343" s="155" t="n"/>
      <c r="M1343" s="155" t="n"/>
      <c r="N1343" s="155" t="n"/>
      <c r="O1343" s="155" t="n"/>
      <c r="P1343" s="155" t="n"/>
      <c r="Q1343" s="151" t="n"/>
      <c r="R1343" s="155" t="n"/>
      <c r="S1343" s="155" t="n"/>
      <c r="T1343" s="155" t="n"/>
      <c r="U1343" s="155" t="n"/>
      <c r="V1343" s="155" t="n"/>
      <c r="W1343" s="155" t="n"/>
      <c r="X1343" s="155" t="n"/>
      <c r="Y1343" s="155" t="n"/>
      <c r="Z1343" s="155" t="n"/>
      <c r="AA1343" s="155" t="n"/>
      <c r="AB1343" s="155" t="n"/>
      <c r="AC1343" s="155" t="n"/>
      <c r="AD1343" s="155" t="n"/>
      <c r="AE1343" s="155" t="n"/>
      <c r="AF1343" s="155" t="n"/>
      <c r="AG1343" s="154">
        <f>IF(OR(C1343="",G1343="",G1343=0),"",IFERROR(INDEX(Lists!$K$2:$K$12,MATCH(C1343,Lists!$I$2:$I$12,0)),"AUD"))</f>
        <v/>
      </c>
      <c r="AH1343" s="154">
        <f>IF(OR(G1343="",G1343=0),"",IF(G1343&lt;1,TEXT(G1343*100,"0")&amp;IFERROR(INDEX(Lists!$U$2:$U$12,MATCH(C1343,Lists!$I$2:$I$12,0)),"c"),IFERROR(INDEX(Lists!$L$2:$L$12,MATCH(C1343,Lists!$I$2:$I$12,0)),"$")&amp;IF(G1343=INT(G1343),TEXT(G1343,"0"),TEXT(G1343,"0.00")))&amp;" "&amp;AG1343)</f>
        <v/>
      </c>
      <c r="AI1343" s="154">
        <f>IF(X1343="","",X1343*IFERROR(INDEX(Lists!$M$2:$M$12,MATCH(C1343,Lists!$I$2:$I$12,0)),1)/Lists!$Q$2)</f>
        <v/>
      </c>
      <c r="AJ1343" s="154">
        <f>IF(Y1343="","",Y1343*IFERROR(INDEX(Lists!$M$2:$M$12,MATCH(C1343,Lists!$I$2:$I$12,0)),1)/Lists!$Q$2)</f>
        <v/>
      </c>
      <c r="AK1343" s="106" t="n"/>
      <c r="AL1343" s="106" t="n"/>
      <c r="AM1343" s="106" t="n"/>
      <c r="AN1343" s="106" t="n"/>
      <c r="AO1343" s="106" t="n"/>
    </row>
    <row r="1344" ht="18" customHeight="1" s="74">
      <c r="A1344" s="154">
        <f>IF(OR(F1344="",C1344="",D1344=""),"",IFERROR(INDEX(Lists!$J$2:$J$12,MATCH(C1344,Lists!$I$2:$I$12,0)),"XX")&amp;"-"&amp;D1344&amp;"-"&amp;TEXT(SUMPRODUCT(($C$2:C1344=C1344)*($D$2:D1344=D1344)),"0000"))</f>
        <v/>
      </c>
      <c r="B1344" s="155" t="n"/>
      <c r="C1344" s="155" t="n"/>
      <c r="D1344" s="155" t="n"/>
      <c r="E1344" s="155" t="n"/>
      <c r="F1344" s="155" t="n"/>
      <c r="G1344" s="155" t="n"/>
      <c r="H1344" s="155" t="n"/>
      <c r="I1344" s="155" t="n"/>
      <c r="J1344" s="155" t="n"/>
      <c r="K1344" s="155" t="n"/>
      <c r="L1344" s="155" t="n"/>
      <c r="M1344" s="155" t="n"/>
      <c r="N1344" s="155" t="n"/>
      <c r="O1344" s="155" t="n"/>
      <c r="P1344" s="155" t="n"/>
      <c r="Q1344" s="151" t="n"/>
      <c r="R1344" s="155" t="n"/>
      <c r="S1344" s="155" t="n"/>
      <c r="T1344" s="155" t="n"/>
      <c r="U1344" s="155" t="n"/>
      <c r="V1344" s="155" t="n"/>
      <c r="W1344" s="155" t="n"/>
      <c r="X1344" s="155" t="n"/>
      <c r="Y1344" s="155" t="n"/>
      <c r="Z1344" s="155" t="n"/>
      <c r="AA1344" s="155" t="n"/>
      <c r="AB1344" s="155" t="n"/>
      <c r="AC1344" s="155" t="n"/>
      <c r="AD1344" s="155" t="n"/>
      <c r="AE1344" s="155" t="n"/>
      <c r="AF1344" s="155" t="n"/>
      <c r="AG1344" s="154">
        <f>IF(OR(C1344="",G1344="",G1344=0),"",IFERROR(INDEX(Lists!$K$2:$K$12,MATCH(C1344,Lists!$I$2:$I$12,0)),"AUD"))</f>
        <v/>
      </c>
      <c r="AH1344" s="154">
        <f>IF(OR(G1344="",G1344=0),"",IF(G1344&lt;1,TEXT(G1344*100,"0")&amp;IFERROR(INDEX(Lists!$U$2:$U$12,MATCH(C1344,Lists!$I$2:$I$12,0)),"c"),IFERROR(INDEX(Lists!$L$2:$L$12,MATCH(C1344,Lists!$I$2:$I$12,0)),"$")&amp;IF(G1344=INT(G1344),TEXT(G1344,"0"),TEXT(G1344,"0.00")))&amp;" "&amp;AG1344)</f>
        <v/>
      </c>
      <c r="AI1344" s="154">
        <f>IF(X1344="","",X1344*IFERROR(INDEX(Lists!$M$2:$M$12,MATCH(C1344,Lists!$I$2:$I$12,0)),1)/Lists!$Q$2)</f>
        <v/>
      </c>
      <c r="AJ1344" s="154">
        <f>IF(Y1344="","",Y1344*IFERROR(INDEX(Lists!$M$2:$M$12,MATCH(C1344,Lists!$I$2:$I$12,0)),1)/Lists!$Q$2)</f>
        <v/>
      </c>
      <c r="AK1344" s="106" t="n"/>
      <c r="AL1344" s="106" t="n"/>
      <c r="AM1344" s="106" t="n"/>
      <c r="AN1344" s="106" t="n"/>
      <c r="AO1344" s="106" t="n"/>
    </row>
    <row r="1345" ht="18" customHeight="1" s="74">
      <c r="A1345" s="154">
        <f>IF(OR(F1345="",C1345="",D1345=""),"",IFERROR(INDEX(Lists!$J$2:$J$12,MATCH(C1345,Lists!$I$2:$I$12,0)),"XX")&amp;"-"&amp;D1345&amp;"-"&amp;TEXT(SUMPRODUCT(($C$2:C1345=C1345)*($D$2:D1345=D1345)),"0000"))</f>
        <v/>
      </c>
      <c r="B1345" s="155" t="n"/>
      <c r="C1345" s="155" t="n"/>
      <c r="D1345" s="155" t="n"/>
      <c r="E1345" s="155" t="n"/>
      <c r="F1345" s="155" t="n"/>
      <c r="G1345" s="155" t="n"/>
      <c r="H1345" s="155" t="n"/>
      <c r="I1345" s="155" t="n"/>
      <c r="J1345" s="155" t="n"/>
      <c r="K1345" s="155" t="n"/>
      <c r="L1345" s="155" t="n"/>
      <c r="M1345" s="155" t="n"/>
      <c r="N1345" s="155" t="n"/>
      <c r="O1345" s="155" t="n"/>
      <c r="P1345" s="155" t="n"/>
      <c r="Q1345" s="151" t="n"/>
      <c r="R1345" s="155" t="n"/>
      <c r="S1345" s="155" t="n"/>
      <c r="T1345" s="155" t="n"/>
      <c r="U1345" s="155" t="n"/>
      <c r="V1345" s="155" t="n"/>
      <c r="W1345" s="155" t="n"/>
      <c r="X1345" s="155" t="n"/>
      <c r="Y1345" s="155" t="n"/>
      <c r="Z1345" s="155" t="n"/>
      <c r="AA1345" s="155" t="n"/>
      <c r="AB1345" s="155" t="n"/>
      <c r="AC1345" s="155" t="n"/>
      <c r="AD1345" s="155" t="n"/>
      <c r="AE1345" s="155" t="n"/>
      <c r="AF1345" s="155" t="n"/>
      <c r="AG1345" s="154">
        <f>IF(OR(C1345="",G1345="",G1345=0),"",IFERROR(INDEX(Lists!$K$2:$K$12,MATCH(C1345,Lists!$I$2:$I$12,0)),"AUD"))</f>
        <v/>
      </c>
      <c r="AH1345" s="154">
        <f>IF(OR(G1345="",G1345=0),"",IF(G1345&lt;1,TEXT(G1345*100,"0")&amp;IFERROR(INDEX(Lists!$U$2:$U$12,MATCH(C1345,Lists!$I$2:$I$12,0)),"c"),IFERROR(INDEX(Lists!$L$2:$L$12,MATCH(C1345,Lists!$I$2:$I$12,0)),"$")&amp;IF(G1345=INT(G1345),TEXT(G1345,"0"),TEXT(G1345,"0.00")))&amp;" "&amp;AG1345)</f>
        <v/>
      </c>
      <c r="AI1345" s="154">
        <f>IF(X1345="","",X1345*IFERROR(INDEX(Lists!$M$2:$M$12,MATCH(C1345,Lists!$I$2:$I$12,0)),1)/Lists!$Q$2)</f>
        <v/>
      </c>
      <c r="AJ1345" s="154">
        <f>IF(Y1345="","",Y1345*IFERROR(INDEX(Lists!$M$2:$M$12,MATCH(C1345,Lists!$I$2:$I$12,0)),1)/Lists!$Q$2)</f>
        <v/>
      </c>
      <c r="AK1345" s="106" t="n"/>
      <c r="AL1345" s="106" t="n"/>
      <c r="AM1345" s="106" t="n"/>
      <c r="AN1345" s="106" t="n"/>
      <c r="AO1345" s="106" t="n"/>
    </row>
    <row r="1346" ht="18" customHeight="1" s="74">
      <c r="A1346" s="154">
        <f>IF(OR(F1346="",C1346="",D1346=""),"",IFERROR(INDEX(Lists!$J$2:$J$12,MATCH(C1346,Lists!$I$2:$I$12,0)),"XX")&amp;"-"&amp;D1346&amp;"-"&amp;TEXT(SUMPRODUCT(($C$2:C1346=C1346)*($D$2:D1346=D1346)),"0000"))</f>
        <v/>
      </c>
      <c r="B1346" s="155" t="n"/>
      <c r="C1346" s="155" t="n"/>
      <c r="D1346" s="155" t="n"/>
      <c r="E1346" s="155" t="n"/>
      <c r="F1346" s="155" t="n"/>
      <c r="G1346" s="155" t="n"/>
      <c r="H1346" s="155" t="n"/>
      <c r="I1346" s="155" t="n"/>
      <c r="J1346" s="155" t="n"/>
      <c r="K1346" s="155" t="n"/>
      <c r="L1346" s="155" t="n"/>
      <c r="M1346" s="155" t="n"/>
      <c r="N1346" s="155" t="n"/>
      <c r="O1346" s="155" t="n"/>
      <c r="P1346" s="155" t="n"/>
      <c r="Q1346" s="151" t="n"/>
      <c r="R1346" s="155" t="n"/>
      <c r="S1346" s="155" t="n"/>
      <c r="T1346" s="155" t="n"/>
      <c r="U1346" s="155" t="n"/>
      <c r="V1346" s="155" t="n"/>
      <c r="W1346" s="155" t="n"/>
      <c r="X1346" s="155" t="n"/>
      <c r="Y1346" s="155" t="n"/>
      <c r="Z1346" s="155" t="n"/>
      <c r="AA1346" s="155" t="n"/>
      <c r="AB1346" s="155" t="n"/>
      <c r="AC1346" s="155" t="n"/>
      <c r="AD1346" s="155" t="n"/>
      <c r="AE1346" s="155" t="n"/>
      <c r="AF1346" s="155" t="n"/>
      <c r="AG1346" s="154">
        <f>IF(OR(C1346="",G1346="",G1346=0),"",IFERROR(INDEX(Lists!$K$2:$K$12,MATCH(C1346,Lists!$I$2:$I$12,0)),"AUD"))</f>
        <v/>
      </c>
      <c r="AH1346" s="154">
        <f>IF(OR(G1346="",G1346=0),"",IF(G1346&lt;1,TEXT(G1346*100,"0")&amp;IFERROR(INDEX(Lists!$U$2:$U$12,MATCH(C1346,Lists!$I$2:$I$12,0)),"c"),IFERROR(INDEX(Lists!$L$2:$L$12,MATCH(C1346,Lists!$I$2:$I$12,0)),"$")&amp;IF(G1346=INT(G1346),TEXT(G1346,"0"),TEXT(G1346,"0.00")))&amp;" "&amp;AG1346)</f>
        <v/>
      </c>
      <c r="AI1346" s="154">
        <f>IF(X1346="","",X1346*IFERROR(INDEX(Lists!$M$2:$M$12,MATCH(C1346,Lists!$I$2:$I$12,0)),1)/Lists!$Q$2)</f>
        <v/>
      </c>
      <c r="AJ1346" s="154">
        <f>IF(Y1346="","",Y1346*IFERROR(INDEX(Lists!$M$2:$M$12,MATCH(C1346,Lists!$I$2:$I$12,0)),1)/Lists!$Q$2)</f>
        <v/>
      </c>
      <c r="AK1346" s="106" t="n"/>
      <c r="AL1346" s="106" t="n"/>
      <c r="AM1346" s="106" t="n"/>
      <c r="AN1346" s="106" t="n"/>
      <c r="AO1346" s="106" t="n"/>
    </row>
    <row r="1347" ht="18" customHeight="1" s="74">
      <c r="A1347" s="154">
        <f>IF(OR(F1347="",C1347="",D1347=""),"",IFERROR(INDEX(Lists!$J$2:$J$12,MATCH(C1347,Lists!$I$2:$I$12,0)),"XX")&amp;"-"&amp;D1347&amp;"-"&amp;TEXT(SUMPRODUCT(($C$2:C1347=C1347)*($D$2:D1347=D1347)),"0000"))</f>
        <v/>
      </c>
      <c r="B1347" s="155" t="n"/>
      <c r="C1347" s="155" t="n"/>
      <c r="D1347" s="155" t="n"/>
      <c r="E1347" s="155" t="n"/>
      <c r="F1347" s="155" t="n"/>
      <c r="G1347" s="155" t="n"/>
      <c r="H1347" s="155" t="n"/>
      <c r="I1347" s="155" t="n"/>
      <c r="J1347" s="155" t="n"/>
      <c r="K1347" s="155" t="n"/>
      <c r="L1347" s="155" t="n"/>
      <c r="M1347" s="155" t="n"/>
      <c r="N1347" s="155" t="n"/>
      <c r="O1347" s="155" t="n"/>
      <c r="P1347" s="155" t="n"/>
      <c r="Q1347" s="151" t="n"/>
      <c r="R1347" s="155" t="n"/>
      <c r="S1347" s="155" t="n"/>
      <c r="T1347" s="155" t="n"/>
      <c r="U1347" s="155" t="n"/>
      <c r="V1347" s="155" t="n"/>
      <c r="W1347" s="155" t="n"/>
      <c r="X1347" s="155" t="n"/>
      <c r="Y1347" s="155" t="n"/>
      <c r="Z1347" s="155" t="n"/>
      <c r="AA1347" s="155" t="n"/>
      <c r="AB1347" s="155" t="n"/>
      <c r="AC1347" s="155" t="n"/>
      <c r="AD1347" s="155" t="n"/>
      <c r="AE1347" s="155" t="n"/>
      <c r="AF1347" s="155" t="n"/>
      <c r="AG1347" s="154">
        <f>IF(OR(C1347="",G1347="",G1347=0),"",IFERROR(INDEX(Lists!$K$2:$K$12,MATCH(C1347,Lists!$I$2:$I$12,0)),"AUD"))</f>
        <v/>
      </c>
      <c r="AH1347" s="154">
        <f>IF(OR(G1347="",G1347=0),"",IF(G1347&lt;1,TEXT(G1347*100,"0")&amp;IFERROR(INDEX(Lists!$U$2:$U$12,MATCH(C1347,Lists!$I$2:$I$12,0)),"c"),IFERROR(INDEX(Lists!$L$2:$L$12,MATCH(C1347,Lists!$I$2:$I$12,0)),"$")&amp;IF(G1347=INT(G1347),TEXT(G1347,"0"),TEXT(G1347,"0.00")))&amp;" "&amp;AG1347)</f>
        <v/>
      </c>
      <c r="AI1347" s="154">
        <f>IF(X1347="","",X1347*IFERROR(INDEX(Lists!$M$2:$M$12,MATCH(C1347,Lists!$I$2:$I$12,0)),1)/Lists!$Q$2)</f>
        <v/>
      </c>
      <c r="AJ1347" s="154">
        <f>IF(Y1347="","",Y1347*IFERROR(INDEX(Lists!$M$2:$M$12,MATCH(C1347,Lists!$I$2:$I$12,0)),1)/Lists!$Q$2)</f>
        <v/>
      </c>
      <c r="AK1347" s="106" t="n"/>
      <c r="AL1347" s="106" t="n"/>
      <c r="AM1347" s="106" t="n"/>
      <c r="AN1347" s="106" t="n"/>
      <c r="AO1347" s="106" t="n"/>
    </row>
    <row r="1348" ht="18" customHeight="1" s="74">
      <c r="A1348" s="154">
        <f>IF(OR(F1348="",C1348="",D1348=""),"",IFERROR(INDEX(Lists!$J$2:$J$12,MATCH(C1348,Lists!$I$2:$I$12,0)),"XX")&amp;"-"&amp;D1348&amp;"-"&amp;TEXT(SUMPRODUCT(($C$2:C1348=C1348)*($D$2:D1348=D1348)),"0000"))</f>
        <v/>
      </c>
      <c r="B1348" s="155" t="n"/>
      <c r="C1348" s="155" t="n"/>
      <c r="D1348" s="155" t="n"/>
      <c r="E1348" s="155" t="n"/>
      <c r="F1348" s="155" t="n"/>
      <c r="G1348" s="155" t="n"/>
      <c r="H1348" s="155" t="n"/>
      <c r="I1348" s="155" t="n"/>
      <c r="J1348" s="155" t="n"/>
      <c r="K1348" s="155" t="n"/>
      <c r="L1348" s="155" t="n"/>
      <c r="M1348" s="155" t="n"/>
      <c r="N1348" s="155" t="n"/>
      <c r="O1348" s="155" t="n"/>
      <c r="P1348" s="155" t="n"/>
      <c r="Q1348" s="151" t="n"/>
      <c r="R1348" s="155" t="n"/>
      <c r="S1348" s="155" t="n"/>
      <c r="T1348" s="155" t="n"/>
      <c r="U1348" s="155" t="n"/>
      <c r="V1348" s="155" t="n"/>
      <c r="W1348" s="155" t="n"/>
      <c r="X1348" s="155" t="n"/>
      <c r="Y1348" s="155" t="n"/>
      <c r="Z1348" s="155" t="n"/>
      <c r="AA1348" s="155" t="n"/>
      <c r="AB1348" s="155" t="n"/>
      <c r="AC1348" s="155" t="n"/>
      <c r="AD1348" s="155" t="n"/>
      <c r="AE1348" s="155" t="n"/>
      <c r="AF1348" s="155" t="n"/>
      <c r="AG1348" s="154">
        <f>IF(OR(C1348="",G1348="",G1348=0),"",IFERROR(INDEX(Lists!$K$2:$K$12,MATCH(C1348,Lists!$I$2:$I$12,0)),"AUD"))</f>
        <v/>
      </c>
      <c r="AH1348" s="154">
        <f>IF(OR(G1348="",G1348=0),"",IF(G1348&lt;1,TEXT(G1348*100,"0")&amp;IFERROR(INDEX(Lists!$U$2:$U$12,MATCH(C1348,Lists!$I$2:$I$12,0)),"c"),IFERROR(INDEX(Lists!$L$2:$L$12,MATCH(C1348,Lists!$I$2:$I$12,0)),"$")&amp;IF(G1348=INT(G1348),TEXT(G1348,"0"),TEXT(G1348,"0.00")))&amp;" "&amp;AG1348)</f>
        <v/>
      </c>
      <c r="AI1348" s="154">
        <f>IF(X1348="","",X1348*IFERROR(INDEX(Lists!$M$2:$M$12,MATCH(C1348,Lists!$I$2:$I$12,0)),1)/Lists!$Q$2)</f>
        <v/>
      </c>
      <c r="AJ1348" s="154">
        <f>IF(Y1348="","",Y1348*IFERROR(INDEX(Lists!$M$2:$M$12,MATCH(C1348,Lists!$I$2:$I$12,0)),1)/Lists!$Q$2)</f>
        <v/>
      </c>
      <c r="AK1348" s="106" t="n"/>
      <c r="AL1348" s="106" t="n"/>
      <c r="AM1348" s="106" t="n"/>
      <c r="AN1348" s="106" t="n"/>
      <c r="AO1348" s="106" t="n"/>
    </row>
    <row r="1349" ht="18" customHeight="1" s="74">
      <c r="A1349" s="154">
        <f>IF(OR(F1349="",C1349="",D1349=""),"",IFERROR(INDEX(Lists!$J$2:$J$12,MATCH(C1349,Lists!$I$2:$I$12,0)),"XX")&amp;"-"&amp;D1349&amp;"-"&amp;TEXT(SUMPRODUCT(($C$2:C1349=C1349)*($D$2:D1349=D1349)),"0000"))</f>
        <v/>
      </c>
      <c r="B1349" s="155" t="n"/>
      <c r="C1349" s="155" t="n"/>
      <c r="D1349" s="155" t="n"/>
      <c r="E1349" s="155" t="n"/>
      <c r="F1349" s="155" t="n"/>
      <c r="G1349" s="155" t="n"/>
      <c r="H1349" s="155" t="n"/>
      <c r="I1349" s="155" t="n"/>
      <c r="J1349" s="155" t="n"/>
      <c r="K1349" s="155" t="n"/>
      <c r="L1349" s="155" t="n"/>
      <c r="M1349" s="155" t="n"/>
      <c r="N1349" s="155" t="n"/>
      <c r="O1349" s="155" t="n"/>
      <c r="P1349" s="155" t="n"/>
      <c r="Q1349" s="151" t="n"/>
      <c r="R1349" s="155" t="n"/>
      <c r="S1349" s="155" t="n"/>
      <c r="T1349" s="155" t="n"/>
      <c r="U1349" s="155" t="n"/>
      <c r="V1349" s="155" t="n"/>
      <c r="W1349" s="155" t="n"/>
      <c r="X1349" s="155" t="n"/>
      <c r="Y1349" s="155" t="n"/>
      <c r="Z1349" s="155" t="n"/>
      <c r="AA1349" s="155" t="n"/>
      <c r="AB1349" s="155" t="n"/>
      <c r="AC1349" s="155" t="n"/>
      <c r="AD1349" s="155" t="n"/>
      <c r="AE1349" s="155" t="n"/>
      <c r="AF1349" s="155" t="n"/>
      <c r="AG1349" s="154">
        <f>IF(OR(C1349="",G1349="",G1349=0),"",IFERROR(INDEX(Lists!$K$2:$K$12,MATCH(C1349,Lists!$I$2:$I$12,0)),"AUD"))</f>
        <v/>
      </c>
      <c r="AH1349" s="154">
        <f>IF(OR(G1349="",G1349=0),"",IF(G1349&lt;1,TEXT(G1349*100,"0")&amp;IFERROR(INDEX(Lists!$U$2:$U$12,MATCH(C1349,Lists!$I$2:$I$12,0)),"c"),IFERROR(INDEX(Lists!$L$2:$L$12,MATCH(C1349,Lists!$I$2:$I$12,0)),"$")&amp;IF(G1349=INT(G1349),TEXT(G1349,"0"),TEXT(G1349,"0.00")))&amp;" "&amp;AG1349)</f>
        <v/>
      </c>
      <c r="AI1349" s="154">
        <f>IF(X1349="","",X1349*IFERROR(INDEX(Lists!$M$2:$M$12,MATCH(C1349,Lists!$I$2:$I$12,0)),1)/Lists!$Q$2)</f>
        <v/>
      </c>
      <c r="AJ1349" s="154">
        <f>IF(Y1349="","",Y1349*IFERROR(INDEX(Lists!$M$2:$M$12,MATCH(C1349,Lists!$I$2:$I$12,0)),1)/Lists!$Q$2)</f>
        <v/>
      </c>
      <c r="AK1349" s="106" t="n"/>
      <c r="AL1349" s="106" t="n"/>
      <c r="AM1349" s="106" t="n"/>
      <c r="AN1349" s="106" t="n"/>
      <c r="AO1349" s="106" t="n"/>
    </row>
    <row r="1350" ht="18" customHeight="1" s="74">
      <c r="A1350" s="154">
        <f>IF(OR(F1350="",C1350="",D1350=""),"",IFERROR(INDEX(Lists!$J$2:$J$12,MATCH(C1350,Lists!$I$2:$I$12,0)),"XX")&amp;"-"&amp;D1350&amp;"-"&amp;TEXT(SUMPRODUCT(($C$2:C1350=C1350)*($D$2:D1350=D1350)),"0000"))</f>
        <v/>
      </c>
      <c r="B1350" s="155" t="n"/>
      <c r="C1350" s="155" t="n"/>
      <c r="D1350" s="155" t="n"/>
      <c r="E1350" s="155" t="n"/>
      <c r="F1350" s="155" t="n"/>
      <c r="G1350" s="155" t="n"/>
      <c r="H1350" s="155" t="n"/>
      <c r="I1350" s="155" t="n"/>
      <c r="J1350" s="155" t="n"/>
      <c r="K1350" s="155" t="n"/>
      <c r="L1350" s="155" t="n"/>
      <c r="M1350" s="155" t="n"/>
      <c r="N1350" s="155" t="n"/>
      <c r="O1350" s="155" t="n"/>
      <c r="P1350" s="155" t="n"/>
      <c r="Q1350" s="151" t="n"/>
      <c r="R1350" s="155" t="n"/>
      <c r="S1350" s="155" t="n"/>
      <c r="T1350" s="155" t="n"/>
      <c r="U1350" s="155" t="n"/>
      <c r="V1350" s="155" t="n"/>
      <c r="W1350" s="155" t="n"/>
      <c r="X1350" s="155" t="n"/>
      <c r="Y1350" s="155" t="n"/>
      <c r="Z1350" s="155" t="n"/>
      <c r="AA1350" s="155" t="n"/>
      <c r="AB1350" s="155" t="n"/>
      <c r="AC1350" s="155" t="n"/>
      <c r="AD1350" s="155" t="n"/>
      <c r="AE1350" s="155" t="n"/>
      <c r="AF1350" s="155" t="n"/>
      <c r="AG1350" s="154">
        <f>IF(OR(C1350="",G1350="",G1350=0),"",IFERROR(INDEX(Lists!$K$2:$K$12,MATCH(C1350,Lists!$I$2:$I$12,0)),"AUD"))</f>
        <v/>
      </c>
      <c r="AH1350" s="154">
        <f>IF(OR(G1350="",G1350=0),"",IF(G1350&lt;1,TEXT(G1350*100,"0")&amp;IFERROR(INDEX(Lists!$U$2:$U$12,MATCH(C1350,Lists!$I$2:$I$12,0)),"c"),IFERROR(INDEX(Lists!$L$2:$L$12,MATCH(C1350,Lists!$I$2:$I$12,0)),"$")&amp;IF(G1350=INT(G1350),TEXT(G1350,"0"),TEXT(G1350,"0.00")))&amp;" "&amp;AG1350)</f>
        <v/>
      </c>
      <c r="AI1350" s="154">
        <f>IF(X1350="","",X1350*IFERROR(INDEX(Lists!$M$2:$M$12,MATCH(C1350,Lists!$I$2:$I$12,0)),1)/Lists!$Q$2)</f>
        <v/>
      </c>
      <c r="AJ1350" s="154">
        <f>IF(Y1350="","",Y1350*IFERROR(INDEX(Lists!$M$2:$M$12,MATCH(C1350,Lists!$I$2:$I$12,0)),1)/Lists!$Q$2)</f>
        <v/>
      </c>
      <c r="AK1350" s="106" t="n"/>
      <c r="AL1350" s="106" t="n"/>
      <c r="AM1350" s="106" t="n"/>
      <c r="AN1350" s="106" t="n"/>
      <c r="AO1350" s="106" t="n"/>
    </row>
    <row r="1351" ht="18" customHeight="1" s="74">
      <c r="A1351" s="154">
        <f>IF(OR(F1351="",C1351="",D1351=""),"",IFERROR(INDEX(Lists!$J$2:$J$12,MATCH(C1351,Lists!$I$2:$I$12,0)),"XX")&amp;"-"&amp;D1351&amp;"-"&amp;TEXT(SUMPRODUCT(($C$2:C1351=C1351)*($D$2:D1351=D1351)),"0000"))</f>
        <v/>
      </c>
      <c r="B1351" s="155" t="n"/>
      <c r="C1351" s="155" t="n"/>
      <c r="D1351" s="155" t="n"/>
      <c r="E1351" s="155" t="n"/>
      <c r="F1351" s="155" t="n"/>
      <c r="G1351" s="155" t="n"/>
      <c r="H1351" s="155" t="n"/>
      <c r="I1351" s="155" t="n"/>
      <c r="J1351" s="155" t="n"/>
      <c r="K1351" s="155" t="n"/>
      <c r="L1351" s="155" t="n"/>
      <c r="M1351" s="155" t="n"/>
      <c r="N1351" s="155" t="n"/>
      <c r="O1351" s="155" t="n"/>
      <c r="P1351" s="155" t="n"/>
      <c r="Q1351" s="151" t="n"/>
      <c r="R1351" s="155" t="n"/>
      <c r="S1351" s="155" t="n"/>
      <c r="T1351" s="155" t="n"/>
      <c r="U1351" s="155" t="n"/>
      <c r="V1351" s="155" t="n"/>
      <c r="W1351" s="155" t="n"/>
      <c r="X1351" s="155" t="n"/>
      <c r="Y1351" s="155" t="n"/>
      <c r="Z1351" s="155" t="n"/>
      <c r="AA1351" s="155" t="n"/>
      <c r="AB1351" s="155" t="n"/>
      <c r="AC1351" s="155" t="n"/>
      <c r="AD1351" s="155" t="n"/>
      <c r="AE1351" s="155" t="n"/>
      <c r="AF1351" s="155" t="n"/>
      <c r="AG1351" s="154">
        <f>IF(OR(C1351="",G1351="",G1351=0),"",IFERROR(INDEX(Lists!$K$2:$K$12,MATCH(C1351,Lists!$I$2:$I$12,0)),"AUD"))</f>
        <v/>
      </c>
      <c r="AH1351" s="154">
        <f>IF(OR(G1351="",G1351=0),"",IF(G1351&lt;1,TEXT(G1351*100,"0")&amp;IFERROR(INDEX(Lists!$U$2:$U$12,MATCH(C1351,Lists!$I$2:$I$12,0)),"c"),IFERROR(INDEX(Lists!$L$2:$L$12,MATCH(C1351,Lists!$I$2:$I$12,0)),"$")&amp;IF(G1351=INT(G1351),TEXT(G1351,"0"),TEXT(G1351,"0.00")))&amp;" "&amp;AG1351)</f>
        <v/>
      </c>
      <c r="AI1351" s="154">
        <f>IF(X1351="","",X1351*IFERROR(INDEX(Lists!$M$2:$M$12,MATCH(C1351,Lists!$I$2:$I$12,0)),1)/Lists!$Q$2)</f>
        <v/>
      </c>
      <c r="AJ1351" s="154">
        <f>IF(Y1351="","",Y1351*IFERROR(INDEX(Lists!$M$2:$M$12,MATCH(C1351,Lists!$I$2:$I$12,0)),1)/Lists!$Q$2)</f>
        <v/>
      </c>
      <c r="AK1351" s="106" t="n"/>
      <c r="AL1351" s="106" t="n"/>
      <c r="AM1351" s="106" t="n"/>
      <c r="AN1351" s="106" t="n"/>
      <c r="AO1351" s="106" t="n"/>
    </row>
    <row r="1352" ht="18" customHeight="1" s="74">
      <c r="A1352" s="154">
        <f>IF(OR(F1352="",C1352="",D1352=""),"",IFERROR(INDEX(Lists!$J$2:$J$12,MATCH(C1352,Lists!$I$2:$I$12,0)),"XX")&amp;"-"&amp;D1352&amp;"-"&amp;TEXT(SUMPRODUCT(($C$2:C1352=C1352)*($D$2:D1352=D1352)),"0000"))</f>
        <v/>
      </c>
      <c r="B1352" s="155" t="n"/>
      <c r="C1352" s="155" t="n"/>
      <c r="D1352" s="155" t="n"/>
      <c r="E1352" s="155" t="n"/>
      <c r="F1352" s="155" t="n"/>
      <c r="G1352" s="155" t="n"/>
      <c r="H1352" s="155" t="n"/>
      <c r="I1352" s="155" t="n"/>
      <c r="J1352" s="155" t="n"/>
      <c r="K1352" s="155" t="n"/>
      <c r="L1352" s="155" t="n"/>
      <c r="M1352" s="155" t="n"/>
      <c r="N1352" s="155" t="n"/>
      <c r="O1352" s="155" t="n"/>
      <c r="P1352" s="155" t="n"/>
      <c r="Q1352" s="151" t="n"/>
      <c r="R1352" s="155" t="n"/>
      <c r="S1352" s="155" t="n"/>
      <c r="T1352" s="155" t="n"/>
      <c r="U1352" s="155" t="n"/>
      <c r="V1352" s="155" t="n"/>
      <c r="W1352" s="155" t="n"/>
      <c r="X1352" s="155" t="n"/>
      <c r="Y1352" s="155" t="n"/>
      <c r="Z1352" s="155" t="n"/>
      <c r="AA1352" s="155" t="n"/>
      <c r="AB1352" s="155" t="n"/>
      <c r="AC1352" s="155" t="n"/>
      <c r="AD1352" s="155" t="n"/>
      <c r="AE1352" s="155" t="n"/>
      <c r="AF1352" s="155" t="n"/>
      <c r="AG1352" s="154">
        <f>IF(OR(C1352="",G1352="",G1352=0),"",IFERROR(INDEX(Lists!$K$2:$K$12,MATCH(C1352,Lists!$I$2:$I$12,0)),"AUD"))</f>
        <v/>
      </c>
      <c r="AH1352" s="154">
        <f>IF(OR(G1352="",G1352=0),"",IF(G1352&lt;1,TEXT(G1352*100,"0")&amp;IFERROR(INDEX(Lists!$U$2:$U$12,MATCH(C1352,Lists!$I$2:$I$12,0)),"c"),IFERROR(INDEX(Lists!$L$2:$L$12,MATCH(C1352,Lists!$I$2:$I$12,0)),"$")&amp;IF(G1352=INT(G1352),TEXT(G1352,"0"),TEXT(G1352,"0.00")))&amp;" "&amp;AG1352)</f>
        <v/>
      </c>
      <c r="AI1352" s="154">
        <f>IF(X1352="","",X1352*IFERROR(INDEX(Lists!$M$2:$M$12,MATCH(C1352,Lists!$I$2:$I$12,0)),1)/Lists!$Q$2)</f>
        <v/>
      </c>
      <c r="AJ1352" s="154">
        <f>IF(Y1352="","",Y1352*IFERROR(INDEX(Lists!$M$2:$M$12,MATCH(C1352,Lists!$I$2:$I$12,0)),1)/Lists!$Q$2)</f>
        <v/>
      </c>
      <c r="AK1352" s="106" t="n"/>
      <c r="AL1352" s="106" t="n"/>
      <c r="AM1352" s="106" t="n"/>
      <c r="AN1352" s="106" t="n"/>
      <c r="AO1352" s="106" t="n"/>
    </row>
    <row r="1353" ht="18" customHeight="1" s="74">
      <c r="A1353" s="154">
        <f>IF(OR(F1353="",C1353="",D1353=""),"",IFERROR(INDEX(Lists!$J$2:$J$12,MATCH(C1353,Lists!$I$2:$I$12,0)),"XX")&amp;"-"&amp;D1353&amp;"-"&amp;TEXT(SUMPRODUCT(($C$2:C1353=C1353)*($D$2:D1353=D1353)),"0000"))</f>
        <v/>
      </c>
      <c r="B1353" s="155" t="n"/>
      <c r="C1353" s="155" t="n"/>
      <c r="D1353" s="155" t="n"/>
      <c r="E1353" s="155" t="n"/>
      <c r="F1353" s="155" t="n"/>
      <c r="G1353" s="155" t="n"/>
      <c r="H1353" s="155" t="n"/>
      <c r="I1353" s="155" t="n"/>
      <c r="J1353" s="155" t="n"/>
      <c r="K1353" s="155" t="n"/>
      <c r="L1353" s="155" t="n"/>
      <c r="M1353" s="155" t="n"/>
      <c r="N1353" s="155" t="n"/>
      <c r="O1353" s="155" t="n"/>
      <c r="P1353" s="155" t="n"/>
      <c r="Q1353" s="151" t="n"/>
      <c r="R1353" s="155" t="n"/>
      <c r="S1353" s="155" t="n"/>
      <c r="T1353" s="155" t="n"/>
      <c r="U1353" s="155" t="n"/>
      <c r="V1353" s="155" t="n"/>
      <c r="W1353" s="155" t="n"/>
      <c r="X1353" s="155" t="n"/>
      <c r="Y1353" s="155" t="n"/>
      <c r="Z1353" s="155" t="n"/>
      <c r="AA1353" s="155" t="n"/>
      <c r="AB1353" s="155" t="n"/>
      <c r="AC1353" s="155" t="n"/>
      <c r="AD1353" s="155" t="n"/>
      <c r="AE1353" s="155" t="n"/>
      <c r="AF1353" s="155" t="n"/>
      <c r="AG1353" s="154">
        <f>IF(OR(C1353="",G1353="",G1353=0),"",IFERROR(INDEX(Lists!$K$2:$K$12,MATCH(C1353,Lists!$I$2:$I$12,0)),"AUD"))</f>
        <v/>
      </c>
      <c r="AH1353" s="154">
        <f>IF(OR(G1353="",G1353=0),"",IF(G1353&lt;1,TEXT(G1353*100,"0")&amp;IFERROR(INDEX(Lists!$U$2:$U$12,MATCH(C1353,Lists!$I$2:$I$12,0)),"c"),IFERROR(INDEX(Lists!$L$2:$L$12,MATCH(C1353,Lists!$I$2:$I$12,0)),"$")&amp;IF(G1353=INT(G1353),TEXT(G1353,"0"),TEXT(G1353,"0.00")))&amp;" "&amp;AG1353)</f>
        <v/>
      </c>
      <c r="AI1353" s="154">
        <f>IF(X1353="","",X1353*IFERROR(INDEX(Lists!$M$2:$M$12,MATCH(C1353,Lists!$I$2:$I$12,0)),1)/Lists!$Q$2)</f>
        <v/>
      </c>
      <c r="AJ1353" s="154">
        <f>IF(Y1353="","",Y1353*IFERROR(INDEX(Lists!$M$2:$M$12,MATCH(C1353,Lists!$I$2:$I$12,0)),1)/Lists!$Q$2)</f>
        <v/>
      </c>
      <c r="AK1353" s="106" t="n"/>
      <c r="AL1353" s="106" t="n"/>
      <c r="AM1353" s="106" t="n"/>
      <c r="AN1353" s="106" t="n"/>
      <c r="AO1353" s="106" t="n"/>
    </row>
    <row r="1354" ht="18" customHeight="1" s="74">
      <c r="A1354" s="154">
        <f>IF(OR(F1354="",C1354="",D1354=""),"",IFERROR(INDEX(Lists!$J$2:$J$12,MATCH(C1354,Lists!$I$2:$I$12,0)),"XX")&amp;"-"&amp;D1354&amp;"-"&amp;TEXT(SUMPRODUCT(($C$2:C1354=C1354)*($D$2:D1354=D1354)),"0000"))</f>
        <v/>
      </c>
      <c r="B1354" s="155" t="n"/>
      <c r="C1354" s="155" t="n"/>
      <c r="D1354" s="155" t="n"/>
      <c r="E1354" s="155" t="n"/>
      <c r="F1354" s="155" t="n"/>
      <c r="G1354" s="155" t="n"/>
      <c r="H1354" s="155" t="n"/>
      <c r="I1354" s="155" t="n"/>
      <c r="J1354" s="155" t="n"/>
      <c r="K1354" s="155" t="n"/>
      <c r="L1354" s="155" t="n"/>
      <c r="M1354" s="155" t="n"/>
      <c r="N1354" s="155" t="n"/>
      <c r="O1354" s="155" t="n"/>
      <c r="P1354" s="155" t="n"/>
      <c r="Q1354" s="151" t="n"/>
      <c r="R1354" s="155" t="n"/>
      <c r="S1354" s="155" t="n"/>
      <c r="T1354" s="155" t="n"/>
      <c r="U1354" s="155" t="n"/>
      <c r="V1354" s="155" t="n"/>
      <c r="W1354" s="155" t="n"/>
      <c r="X1354" s="155" t="n"/>
      <c r="Y1354" s="155" t="n"/>
      <c r="Z1354" s="155" t="n"/>
      <c r="AA1354" s="155" t="n"/>
      <c r="AB1354" s="155" t="n"/>
      <c r="AC1354" s="155" t="n"/>
      <c r="AD1354" s="155" t="n"/>
      <c r="AE1354" s="155" t="n"/>
      <c r="AF1354" s="155" t="n"/>
      <c r="AG1354" s="154">
        <f>IF(OR(C1354="",G1354="",G1354=0),"",IFERROR(INDEX(Lists!$K$2:$K$12,MATCH(C1354,Lists!$I$2:$I$12,0)),"AUD"))</f>
        <v/>
      </c>
      <c r="AH1354" s="154">
        <f>IF(OR(G1354="",G1354=0),"",IF(G1354&lt;1,TEXT(G1354*100,"0")&amp;IFERROR(INDEX(Lists!$U$2:$U$12,MATCH(C1354,Lists!$I$2:$I$12,0)),"c"),IFERROR(INDEX(Lists!$L$2:$L$12,MATCH(C1354,Lists!$I$2:$I$12,0)),"$")&amp;IF(G1354=INT(G1354),TEXT(G1354,"0"),TEXT(G1354,"0.00")))&amp;" "&amp;AG1354)</f>
        <v/>
      </c>
      <c r="AI1354" s="154">
        <f>IF(X1354="","",X1354*IFERROR(INDEX(Lists!$M$2:$M$12,MATCH(C1354,Lists!$I$2:$I$12,0)),1)/Lists!$Q$2)</f>
        <v/>
      </c>
      <c r="AJ1354" s="154">
        <f>IF(Y1354="","",Y1354*IFERROR(INDEX(Lists!$M$2:$M$12,MATCH(C1354,Lists!$I$2:$I$12,0)),1)/Lists!$Q$2)</f>
        <v/>
      </c>
      <c r="AK1354" s="106" t="n"/>
      <c r="AL1354" s="106" t="n"/>
      <c r="AM1354" s="106" t="n"/>
      <c r="AN1354" s="106" t="n"/>
      <c r="AO1354" s="106" t="n"/>
    </row>
    <row r="1355" ht="18" customHeight="1" s="74">
      <c r="A1355" s="154">
        <f>IF(OR(F1355="",C1355="",D1355=""),"",IFERROR(INDEX(Lists!$J$2:$J$12,MATCH(C1355,Lists!$I$2:$I$12,0)),"XX")&amp;"-"&amp;D1355&amp;"-"&amp;TEXT(SUMPRODUCT(($C$2:C1355=C1355)*($D$2:D1355=D1355)),"0000"))</f>
        <v/>
      </c>
      <c r="B1355" s="155" t="n"/>
      <c r="C1355" s="155" t="n"/>
      <c r="D1355" s="155" t="n"/>
      <c r="E1355" s="155" t="n"/>
      <c r="F1355" s="155" t="n"/>
      <c r="G1355" s="155" t="n"/>
      <c r="H1355" s="155" t="n"/>
      <c r="I1355" s="155" t="n"/>
      <c r="J1355" s="155" t="n"/>
      <c r="K1355" s="155" t="n"/>
      <c r="L1355" s="155" t="n"/>
      <c r="M1355" s="155" t="n"/>
      <c r="N1355" s="155" t="n"/>
      <c r="O1355" s="155" t="n"/>
      <c r="P1355" s="155" t="n"/>
      <c r="Q1355" s="151" t="n"/>
      <c r="R1355" s="155" t="n"/>
      <c r="S1355" s="155" t="n"/>
      <c r="T1355" s="155" t="n"/>
      <c r="U1355" s="155" t="n"/>
      <c r="V1355" s="155" t="n"/>
      <c r="W1355" s="155" t="n"/>
      <c r="X1355" s="155" t="n"/>
      <c r="Y1355" s="155" t="n"/>
      <c r="Z1355" s="155" t="n"/>
      <c r="AA1355" s="155" t="n"/>
      <c r="AB1355" s="155" t="n"/>
      <c r="AC1355" s="155" t="n"/>
      <c r="AD1355" s="155" t="n"/>
      <c r="AE1355" s="155" t="n"/>
      <c r="AF1355" s="155" t="n"/>
      <c r="AG1355" s="154">
        <f>IF(OR(C1355="",G1355="",G1355=0),"",IFERROR(INDEX(Lists!$K$2:$K$12,MATCH(C1355,Lists!$I$2:$I$12,0)),"AUD"))</f>
        <v/>
      </c>
      <c r="AH1355" s="154">
        <f>IF(OR(G1355="",G1355=0),"",IF(G1355&lt;1,TEXT(G1355*100,"0")&amp;IFERROR(INDEX(Lists!$U$2:$U$12,MATCH(C1355,Lists!$I$2:$I$12,0)),"c"),IFERROR(INDEX(Lists!$L$2:$L$12,MATCH(C1355,Lists!$I$2:$I$12,0)),"$")&amp;IF(G1355=INT(G1355),TEXT(G1355,"0"),TEXT(G1355,"0.00")))&amp;" "&amp;AG1355)</f>
        <v/>
      </c>
      <c r="AI1355" s="154">
        <f>IF(X1355="","",X1355*IFERROR(INDEX(Lists!$M$2:$M$12,MATCH(C1355,Lists!$I$2:$I$12,0)),1)/Lists!$Q$2)</f>
        <v/>
      </c>
      <c r="AJ1355" s="154">
        <f>IF(Y1355="","",Y1355*IFERROR(INDEX(Lists!$M$2:$M$12,MATCH(C1355,Lists!$I$2:$I$12,0)),1)/Lists!$Q$2)</f>
        <v/>
      </c>
      <c r="AK1355" s="106" t="n"/>
      <c r="AL1355" s="106" t="n"/>
      <c r="AM1355" s="106" t="n"/>
      <c r="AN1355" s="106" t="n"/>
      <c r="AO1355" s="106" t="n"/>
    </row>
    <row r="1356" ht="18" customHeight="1" s="74">
      <c r="A1356" s="154">
        <f>IF(OR(F1356="",C1356="",D1356=""),"",IFERROR(INDEX(Lists!$J$2:$J$12,MATCH(C1356,Lists!$I$2:$I$12,0)),"XX")&amp;"-"&amp;D1356&amp;"-"&amp;TEXT(SUMPRODUCT(($C$2:C1356=C1356)*($D$2:D1356=D1356)),"0000"))</f>
        <v/>
      </c>
      <c r="B1356" s="155" t="n"/>
      <c r="C1356" s="155" t="n"/>
      <c r="D1356" s="155" t="n"/>
      <c r="E1356" s="155" t="n"/>
      <c r="F1356" s="155" t="n"/>
      <c r="G1356" s="155" t="n"/>
      <c r="H1356" s="155" t="n"/>
      <c r="I1356" s="155" t="n"/>
      <c r="J1356" s="155" t="n"/>
      <c r="K1356" s="155" t="n"/>
      <c r="L1356" s="155" t="n"/>
      <c r="M1356" s="155" t="n"/>
      <c r="N1356" s="155" t="n"/>
      <c r="O1356" s="155" t="n"/>
      <c r="P1356" s="155" t="n"/>
      <c r="Q1356" s="151" t="n"/>
      <c r="R1356" s="155" t="n"/>
      <c r="S1356" s="155" t="n"/>
      <c r="T1356" s="155" t="n"/>
      <c r="U1356" s="155" t="n"/>
      <c r="V1356" s="155" t="n"/>
      <c r="W1356" s="155" t="n"/>
      <c r="X1356" s="155" t="n"/>
      <c r="Y1356" s="155" t="n"/>
      <c r="Z1356" s="155" t="n"/>
      <c r="AA1356" s="155" t="n"/>
      <c r="AB1356" s="155" t="n"/>
      <c r="AC1356" s="155" t="n"/>
      <c r="AD1356" s="155" t="n"/>
      <c r="AE1356" s="155" t="n"/>
      <c r="AF1356" s="155" t="n"/>
      <c r="AG1356" s="154">
        <f>IF(OR(C1356="",G1356="",G1356=0),"",IFERROR(INDEX(Lists!$K$2:$K$12,MATCH(C1356,Lists!$I$2:$I$12,0)),"AUD"))</f>
        <v/>
      </c>
      <c r="AH1356" s="154">
        <f>IF(OR(G1356="",G1356=0),"",IF(G1356&lt;1,TEXT(G1356*100,"0")&amp;IFERROR(INDEX(Lists!$U$2:$U$12,MATCH(C1356,Lists!$I$2:$I$12,0)),"c"),IFERROR(INDEX(Lists!$L$2:$L$12,MATCH(C1356,Lists!$I$2:$I$12,0)),"$")&amp;IF(G1356=INT(G1356),TEXT(G1356,"0"),TEXT(G1356,"0.00")))&amp;" "&amp;AG1356)</f>
        <v/>
      </c>
      <c r="AI1356" s="154">
        <f>IF(X1356="","",X1356*IFERROR(INDEX(Lists!$M$2:$M$12,MATCH(C1356,Lists!$I$2:$I$12,0)),1)/Lists!$Q$2)</f>
        <v/>
      </c>
      <c r="AJ1356" s="154">
        <f>IF(Y1356="","",Y1356*IFERROR(INDEX(Lists!$M$2:$M$12,MATCH(C1356,Lists!$I$2:$I$12,0)),1)/Lists!$Q$2)</f>
        <v/>
      </c>
      <c r="AK1356" s="106" t="n"/>
      <c r="AL1356" s="106" t="n"/>
      <c r="AM1356" s="106" t="n"/>
      <c r="AN1356" s="106" t="n"/>
      <c r="AO1356" s="106" t="n"/>
    </row>
    <row r="1357" ht="18" customHeight="1" s="74">
      <c r="A1357" s="154">
        <f>IF(OR(F1357="",C1357="",D1357=""),"",IFERROR(INDEX(Lists!$J$2:$J$12,MATCH(C1357,Lists!$I$2:$I$12,0)),"XX")&amp;"-"&amp;D1357&amp;"-"&amp;TEXT(SUMPRODUCT(($C$2:C1357=C1357)*($D$2:D1357=D1357)),"0000"))</f>
        <v/>
      </c>
      <c r="B1357" s="155" t="n"/>
      <c r="C1357" s="155" t="n"/>
      <c r="D1357" s="155" t="n"/>
      <c r="E1357" s="155" t="n"/>
      <c r="F1357" s="155" t="n"/>
      <c r="G1357" s="155" t="n"/>
      <c r="H1357" s="155" t="n"/>
      <c r="I1357" s="155" t="n"/>
      <c r="J1357" s="155" t="n"/>
      <c r="K1357" s="155" t="n"/>
      <c r="L1357" s="155" t="n"/>
      <c r="M1357" s="155" t="n"/>
      <c r="N1357" s="155" t="n"/>
      <c r="O1357" s="155" t="n"/>
      <c r="P1357" s="155" t="n"/>
      <c r="Q1357" s="151" t="n"/>
      <c r="R1357" s="155" t="n"/>
      <c r="S1357" s="155" t="n"/>
      <c r="T1357" s="155" t="n"/>
      <c r="U1357" s="155" t="n"/>
      <c r="V1357" s="155" t="n"/>
      <c r="W1357" s="155" t="n"/>
      <c r="X1357" s="155" t="n"/>
      <c r="Y1357" s="155" t="n"/>
      <c r="Z1357" s="155" t="n"/>
      <c r="AA1357" s="155" t="n"/>
      <c r="AB1357" s="155" t="n"/>
      <c r="AC1357" s="155" t="n"/>
      <c r="AD1357" s="155" t="n"/>
      <c r="AE1357" s="155" t="n"/>
      <c r="AF1357" s="155" t="n"/>
      <c r="AG1357" s="154">
        <f>IF(OR(C1357="",G1357="",G1357=0),"",IFERROR(INDEX(Lists!$K$2:$K$12,MATCH(C1357,Lists!$I$2:$I$12,0)),"AUD"))</f>
        <v/>
      </c>
      <c r="AH1357" s="154">
        <f>IF(OR(G1357="",G1357=0),"",IF(G1357&lt;1,TEXT(G1357*100,"0")&amp;IFERROR(INDEX(Lists!$U$2:$U$12,MATCH(C1357,Lists!$I$2:$I$12,0)),"c"),IFERROR(INDEX(Lists!$L$2:$L$12,MATCH(C1357,Lists!$I$2:$I$12,0)),"$")&amp;IF(G1357=INT(G1357),TEXT(G1357,"0"),TEXT(G1357,"0.00")))&amp;" "&amp;AG1357)</f>
        <v/>
      </c>
      <c r="AI1357" s="154">
        <f>IF(X1357="","",X1357*IFERROR(INDEX(Lists!$M$2:$M$12,MATCH(C1357,Lists!$I$2:$I$12,0)),1)/Lists!$Q$2)</f>
        <v/>
      </c>
      <c r="AJ1357" s="154">
        <f>IF(Y1357="","",Y1357*IFERROR(INDEX(Lists!$M$2:$M$12,MATCH(C1357,Lists!$I$2:$I$12,0)),1)/Lists!$Q$2)</f>
        <v/>
      </c>
      <c r="AK1357" s="106" t="n"/>
      <c r="AL1357" s="106" t="n"/>
      <c r="AM1357" s="106" t="n"/>
      <c r="AN1357" s="106" t="n"/>
      <c r="AO1357" s="106" t="n"/>
    </row>
    <row r="1358" ht="18" customHeight="1" s="74">
      <c r="A1358" s="154">
        <f>IF(OR(F1358="",C1358="",D1358=""),"",IFERROR(INDEX(Lists!$J$2:$J$12,MATCH(C1358,Lists!$I$2:$I$12,0)),"XX")&amp;"-"&amp;D1358&amp;"-"&amp;TEXT(SUMPRODUCT(($C$2:C1358=C1358)*($D$2:D1358=D1358)),"0000"))</f>
        <v/>
      </c>
      <c r="B1358" s="155" t="n"/>
      <c r="C1358" s="155" t="n"/>
      <c r="D1358" s="155" t="n"/>
      <c r="E1358" s="155" t="n"/>
      <c r="F1358" s="155" t="n"/>
      <c r="G1358" s="155" t="n"/>
      <c r="H1358" s="155" t="n"/>
      <c r="I1358" s="155" t="n"/>
      <c r="J1358" s="155" t="n"/>
      <c r="K1358" s="155" t="n"/>
      <c r="L1358" s="155" t="n"/>
      <c r="M1358" s="155" t="n"/>
      <c r="N1358" s="155" t="n"/>
      <c r="O1358" s="155" t="n"/>
      <c r="P1358" s="155" t="n"/>
      <c r="Q1358" s="151" t="n"/>
      <c r="R1358" s="155" t="n"/>
      <c r="S1358" s="155" t="n"/>
      <c r="T1358" s="155" t="n"/>
      <c r="U1358" s="155" t="n"/>
      <c r="V1358" s="155" t="n"/>
      <c r="W1358" s="155" t="n"/>
      <c r="X1358" s="155" t="n"/>
      <c r="Y1358" s="155" t="n"/>
      <c r="Z1358" s="155" t="n"/>
      <c r="AA1358" s="155" t="n"/>
      <c r="AB1358" s="155" t="n"/>
      <c r="AC1358" s="155" t="n"/>
      <c r="AD1358" s="155" t="n"/>
      <c r="AE1358" s="155" t="n"/>
      <c r="AF1358" s="155" t="n"/>
      <c r="AG1358" s="154">
        <f>IF(OR(C1358="",G1358="",G1358=0),"",IFERROR(INDEX(Lists!$K$2:$K$12,MATCH(C1358,Lists!$I$2:$I$12,0)),"AUD"))</f>
        <v/>
      </c>
      <c r="AH1358" s="154">
        <f>IF(OR(G1358="",G1358=0),"",IF(G1358&lt;1,TEXT(G1358*100,"0")&amp;IFERROR(INDEX(Lists!$U$2:$U$12,MATCH(C1358,Lists!$I$2:$I$12,0)),"c"),IFERROR(INDEX(Lists!$L$2:$L$12,MATCH(C1358,Lists!$I$2:$I$12,0)),"$")&amp;IF(G1358=INT(G1358),TEXT(G1358,"0"),TEXT(G1358,"0.00")))&amp;" "&amp;AG1358)</f>
        <v/>
      </c>
      <c r="AI1358" s="154">
        <f>IF(X1358="","",X1358*IFERROR(INDEX(Lists!$M$2:$M$12,MATCH(C1358,Lists!$I$2:$I$12,0)),1)/Lists!$Q$2)</f>
        <v/>
      </c>
      <c r="AJ1358" s="154">
        <f>IF(Y1358="","",Y1358*IFERROR(INDEX(Lists!$M$2:$M$12,MATCH(C1358,Lists!$I$2:$I$12,0)),1)/Lists!$Q$2)</f>
        <v/>
      </c>
      <c r="AK1358" s="106" t="n"/>
      <c r="AL1358" s="106" t="n"/>
      <c r="AM1358" s="106" t="n"/>
      <c r="AN1358" s="106" t="n"/>
      <c r="AO1358" s="106" t="n"/>
    </row>
    <row r="1359" ht="18" customHeight="1" s="74">
      <c r="A1359" s="154">
        <f>IF(OR(F1359="",C1359="",D1359=""),"",IFERROR(INDEX(Lists!$J$2:$J$12,MATCH(C1359,Lists!$I$2:$I$12,0)),"XX")&amp;"-"&amp;D1359&amp;"-"&amp;TEXT(SUMPRODUCT(($C$2:C1359=C1359)*($D$2:D1359=D1359)),"0000"))</f>
        <v/>
      </c>
      <c r="B1359" s="155" t="n"/>
      <c r="C1359" s="155" t="n"/>
      <c r="D1359" s="155" t="n"/>
      <c r="E1359" s="155" t="n"/>
      <c r="F1359" s="155" t="n"/>
      <c r="G1359" s="155" t="n"/>
      <c r="H1359" s="155" t="n"/>
      <c r="I1359" s="155" t="n"/>
      <c r="J1359" s="155" t="n"/>
      <c r="K1359" s="155" t="n"/>
      <c r="L1359" s="155" t="n"/>
      <c r="M1359" s="155" t="n"/>
      <c r="N1359" s="155" t="n"/>
      <c r="O1359" s="155" t="n"/>
      <c r="P1359" s="155" t="n"/>
      <c r="Q1359" s="151" t="n"/>
      <c r="R1359" s="155" t="n"/>
      <c r="S1359" s="155" t="n"/>
      <c r="T1359" s="155" t="n"/>
      <c r="U1359" s="155" t="n"/>
      <c r="V1359" s="155" t="n"/>
      <c r="W1359" s="155" t="n"/>
      <c r="X1359" s="155" t="n"/>
      <c r="Y1359" s="155" t="n"/>
      <c r="Z1359" s="155" t="n"/>
      <c r="AA1359" s="155" t="n"/>
      <c r="AB1359" s="155" t="n"/>
      <c r="AC1359" s="155" t="n"/>
      <c r="AD1359" s="155" t="n"/>
      <c r="AE1359" s="155" t="n"/>
      <c r="AF1359" s="155" t="n"/>
      <c r="AG1359" s="154">
        <f>IF(OR(C1359="",G1359="",G1359=0),"",IFERROR(INDEX(Lists!$K$2:$K$12,MATCH(C1359,Lists!$I$2:$I$12,0)),"AUD"))</f>
        <v/>
      </c>
      <c r="AH1359" s="154">
        <f>IF(OR(G1359="",G1359=0),"",IF(G1359&lt;1,TEXT(G1359*100,"0")&amp;IFERROR(INDEX(Lists!$U$2:$U$12,MATCH(C1359,Lists!$I$2:$I$12,0)),"c"),IFERROR(INDEX(Lists!$L$2:$L$12,MATCH(C1359,Lists!$I$2:$I$12,0)),"$")&amp;IF(G1359=INT(G1359),TEXT(G1359,"0"),TEXT(G1359,"0.00")))&amp;" "&amp;AG1359)</f>
        <v/>
      </c>
      <c r="AI1359" s="154">
        <f>IF(X1359="","",X1359*IFERROR(INDEX(Lists!$M$2:$M$12,MATCH(C1359,Lists!$I$2:$I$12,0)),1)/Lists!$Q$2)</f>
        <v/>
      </c>
      <c r="AJ1359" s="154">
        <f>IF(Y1359="","",Y1359*IFERROR(INDEX(Lists!$M$2:$M$12,MATCH(C1359,Lists!$I$2:$I$12,0)),1)/Lists!$Q$2)</f>
        <v/>
      </c>
      <c r="AK1359" s="106" t="n"/>
      <c r="AL1359" s="106" t="n"/>
      <c r="AM1359" s="106" t="n"/>
      <c r="AN1359" s="106" t="n"/>
      <c r="AO1359" s="106" t="n"/>
    </row>
    <row r="1360" ht="18" customHeight="1" s="74">
      <c r="A1360" s="154">
        <f>IF(OR(F1360="",C1360="",D1360=""),"",IFERROR(INDEX(Lists!$J$2:$J$12,MATCH(C1360,Lists!$I$2:$I$12,0)),"XX")&amp;"-"&amp;D1360&amp;"-"&amp;TEXT(SUMPRODUCT(($C$2:C1360=C1360)*($D$2:D1360=D1360)),"0000"))</f>
        <v/>
      </c>
      <c r="B1360" s="155" t="n"/>
      <c r="C1360" s="155" t="n"/>
      <c r="D1360" s="155" t="n"/>
      <c r="E1360" s="155" t="n"/>
      <c r="F1360" s="155" t="n"/>
      <c r="G1360" s="155" t="n"/>
      <c r="H1360" s="155" t="n"/>
      <c r="I1360" s="155" t="n"/>
      <c r="J1360" s="155" t="n"/>
      <c r="K1360" s="155" t="n"/>
      <c r="L1360" s="155" t="n"/>
      <c r="M1360" s="155" t="n"/>
      <c r="N1360" s="155" t="n"/>
      <c r="O1360" s="155" t="n"/>
      <c r="P1360" s="155" t="n"/>
      <c r="Q1360" s="151" t="n"/>
      <c r="R1360" s="155" t="n"/>
      <c r="S1360" s="155" t="n"/>
      <c r="T1360" s="155" t="n"/>
      <c r="U1360" s="155" t="n"/>
      <c r="V1360" s="155" t="n"/>
      <c r="W1360" s="155" t="n"/>
      <c r="X1360" s="155" t="n"/>
      <c r="Y1360" s="155" t="n"/>
      <c r="Z1360" s="155" t="n"/>
      <c r="AA1360" s="155" t="n"/>
      <c r="AB1360" s="155" t="n"/>
      <c r="AC1360" s="155" t="n"/>
      <c r="AD1360" s="155" t="n"/>
      <c r="AE1360" s="155" t="n"/>
      <c r="AF1360" s="155" t="n"/>
      <c r="AG1360" s="154">
        <f>IF(OR(C1360="",G1360="",G1360=0),"",IFERROR(INDEX(Lists!$K$2:$K$12,MATCH(C1360,Lists!$I$2:$I$12,0)),"AUD"))</f>
        <v/>
      </c>
      <c r="AH1360" s="154">
        <f>IF(OR(G1360="",G1360=0),"",IF(G1360&lt;1,TEXT(G1360*100,"0")&amp;IFERROR(INDEX(Lists!$U$2:$U$12,MATCH(C1360,Lists!$I$2:$I$12,0)),"c"),IFERROR(INDEX(Lists!$L$2:$L$12,MATCH(C1360,Lists!$I$2:$I$12,0)),"$")&amp;IF(G1360=INT(G1360),TEXT(G1360,"0"),TEXT(G1360,"0.00")))&amp;" "&amp;AG1360)</f>
        <v/>
      </c>
      <c r="AI1360" s="154">
        <f>IF(X1360="","",X1360*IFERROR(INDEX(Lists!$M$2:$M$12,MATCH(C1360,Lists!$I$2:$I$12,0)),1)/Lists!$Q$2)</f>
        <v/>
      </c>
      <c r="AJ1360" s="154">
        <f>IF(Y1360="","",Y1360*IFERROR(INDEX(Lists!$M$2:$M$12,MATCH(C1360,Lists!$I$2:$I$12,0)),1)/Lists!$Q$2)</f>
        <v/>
      </c>
      <c r="AK1360" s="106" t="n"/>
      <c r="AL1360" s="106" t="n"/>
      <c r="AM1360" s="106" t="n"/>
      <c r="AN1360" s="106" t="n"/>
      <c r="AO1360" s="106" t="n"/>
    </row>
    <row r="1361" ht="18" customHeight="1" s="74">
      <c r="A1361" s="154">
        <f>IF(OR(F1361="",C1361="",D1361=""),"",IFERROR(INDEX(Lists!$J$2:$J$12,MATCH(C1361,Lists!$I$2:$I$12,0)),"XX")&amp;"-"&amp;D1361&amp;"-"&amp;TEXT(SUMPRODUCT(($C$2:C1361=C1361)*($D$2:D1361=D1361)),"0000"))</f>
        <v/>
      </c>
      <c r="B1361" s="155" t="n"/>
      <c r="C1361" s="155" t="n"/>
      <c r="D1361" s="155" t="n"/>
      <c r="E1361" s="155" t="n"/>
      <c r="F1361" s="155" t="n"/>
      <c r="G1361" s="155" t="n"/>
      <c r="H1361" s="155" t="n"/>
      <c r="I1361" s="155" t="n"/>
      <c r="J1361" s="155" t="n"/>
      <c r="K1361" s="155" t="n"/>
      <c r="L1361" s="155" t="n"/>
      <c r="M1361" s="155" t="n"/>
      <c r="N1361" s="155" t="n"/>
      <c r="O1361" s="155" t="n"/>
      <c r="P1361" s="155" t="n"/>
      <c r="Q1361" s="151" t="n"/>
      <c r="R1361" s="155" t="n"/>
      <c r="S1361" s="155" t="n"/>
      <c r="T1361" s="155" t="n"/>
      <c r="U1361" s="155" t="n"/>
      <c r="V1361" s="155" t="n"/>
      <c r="W1361" s="155" t="n"/>
      <c r="X1361" s="155" t="n"/>
      <c r="Y1361" s="155" t="n"/>
      <c r="Z1361" s="155" t="n"/>
      <c r="AA1361" s="155" t="n"/>
      <c r="AB1361" s="155" t="n"/>
      <c r="AC1361" s="155" t="n"/>
      <c r="AD1361" s="155" t="n"/>
      <c r="AE1361" s="155" t="n"/>
      <c r="AF1361" s="155" t="n"/>
      <c r="AG1361" s="154">
        <f>IF(OR(C1361="",G1361="",G1361=0),"",IFERROR(INDEX(Lists!$K$2:$K$12,MATCH(C1361,Lists!$I$2:$I$12,0)),"AUD"))</f>
        <v/>
      </c>
      <c r="AH1361" s="154">
        <f>IF(OR(G1361="",G1361=0),"",IF(G1361&lt;1,TEXT(G1361*100,"0")&amp;IFERROR(INDEX(Lists!$U$2:$U$12,MATCH(C1361,Lists!$I$2:$I$12,0)),"c"),IFERROR(INDEX(Lists!$L$2:$L$12,MATCH(C1361,Lists!$I$2:$I$12,0)),"$")&amp;IF(G1361=INT(G1361),TEXT(G1361,"0"),TEXT(G1361,"0.00")))&amp;" "&amp;AG1361)</f>
        <v/>
      </c>
      <c r="AI1361" s="154">
        <f>IF(X1361="","",X1361*IFERROR(INDEX(Lists!$M$2:$M$12,MATCH(C1361,Lists!$I$2:$I$12,0)),1)/Lists!$Q$2)</f>
        <v/>
      </c>
      <c r="AJ1361" s="154">
        <f>IF(Y1361="","",Y1361*IFERROR(INDEX(Lists!$M$2:$M$12,MATCH(C1361,Lists!$I$2:$I$12,0)),1)/Lists!$Q$2)</f>
        <v/>
      </c>
      <c r="AK1361" s="106" t="n"/>
      <c r="AL1361" s="106" t="n"/>
      <c r="AM1361" s="106" t="n"/>
      <c r="AN1361" s="106" t="n"/>
      <c r="AO1361" s="106" t="n"/>
    </row>
    <row r="1362" ht="18" customHeight="1" s="74">
      <c r="A1362" s="154">
        <f>IF(OR(F1362="",C1362="",D1362=""),"",IFERROR(INDEX(Lists!$J$2:$J$12,MATCH(C1362,Lists!$I$2:$I$12,0)),"XX")&amp;"-"&amp;D1362&amp;"-"&amp;TEXT(SUMPRODUCT(($C$2:C1362=C1362)*($D$2:D1362=D1362)),"0000"))</f>
        <v/>
      </c>
      <c r="B1362" s="155" t="n"/>
      <c r="C1362" s="155" t="n"/>
      <c r="D1362" s="155" t="n"/>
      <c r="E1362" s="155" t="n"/>
      <c r="F1362" s="155" t="n"/>
      <c r="G1362" s="155" t="n"/>
      <c r="H1362" s="155" t="n"/>
      <c r="I1362" s="155" t="n"/>
      <c r="J1362" s="155" t="n"/>
      <c r="K1362" s="155" t="n"/>
      <c r="L1362" s="155" t="n"/>
      <c r="M1362" s="155" t="n"/>
      <c r="N1362" s="155" t="n"/>
      <c r="O1362" s="155" t="n"/>
      <c r="P1362" s="155" t="n"/>
      <c r="Q1362" s="151" t="n"/>
      <c r="R1362" s="155" t="n"/>
      <c r="S1362" s="155" t="n"/>
      <c r="T1362" s="155" t="n"/>
      <c r="U1362" s="155" t="n"/>
      <c r="V1362" s="155" t="n"/>
      <c r="W1362" s="155" t="n"/>
      <c r="X1362" s="155" t="n"/>
      <c r="Y1362" s="155" t="n"/>
      <c r="Z1362" s="155" t="n"/>
      <c r="AA1362" s="155" t="n"/>
      <c r="AB1362" s="155" t="n"/>
      <c r="AC1362" s="155" t="n"/>
      <c r="AD1362" s="155" t="n"/>
      <c r="AE1362" s="155" t="n"/>
      <c r="AF1362" s="155" t="n"/>
      <c r="AG1362" s="154">
        <f>IF(OR(C1362="",G1362="",G1362=0),"",IFERROR(INDEX(Lists!$K$2:$K$12,MATCH(C1362,Lists!$I$2:$I$12,0)),"AUD"))</f>
        <v/>
      </c>
      <c r="AH1362" s="154">
        <f>IF(OR(G1362="",G1362=0),"",IF(G1362&lt;1,TEXT(G1362*100,"0")&amp;IFERROR(INDEX(Lists!$U$2:$U$12,MATCH(C1362,Lists!$I$2:$I$12,0)),"c"),IFERROR(INDEX(Lists!$L$2:$L$12,MATCH(C1362,Lists!$I$2:$I$12,0)),"$")&amp;IF(G1362=INT(G1362),TEXT(G1362,"0"),TEXT(G1362,"0.00")))&amp;" "&amp;AG1362)</f>
        <v/>
      </c>
      <c r="AI1362" s="154">
        <f>IF(X1362="","",X1362*IFERROR(INDEX(Lists!$M$2:$M$12,MATCH(C1362,Lists!$I$2:$I$12,0)),1)/Lists!$Q$2)</f>
        <v/>
      </c>
      <c r="AJ1362" s="154">
        <f>IF(Y1362="","",Y1362*IFERROR(INDEX(Lists!$M$2:$M$12,MATCH(C1362,Lists!$I$2:$I$12,0)),1)/Lists!$Q$2)</f>
        <v/>
      </c>
      <c r="AK1362" s="106" t="n"/>
      <c r="AL1362" s="106" t="n"/>
      <c r="AM1362" s="106" t="n"/>
      <c r="AN1362" s="106" t="n"/>
      <c r="AO1362" s="106" t="n"/>
    </row>
    <row r="1363" ht="18" customHeight="1" s="74">
      <c r="A1363" s="154">
        <f>IF(OR(F1363="",C1363="",D1363=""),"",IFERROR(INDEX(Lists!$J$2:$J$12,MATCH(C1363,Lists!$I$2:$I$12,0)),"XX")&amp;"-"&amp;D1363&amp;"-"&amp;TEXT(SUMPRODUCT(($C$2:C1363=C1363)*($D$2:D1363=D1363)),"0000"))</f>
        <v/>
      </c>
      <c r="B1363" s="155" t="n"/>
      <c r="C1363" s="155" t="n"/>
      <c r="D1363" s="155" t="n"/>
      <c r="E1363" s="155" t="n"/>
      <c r="F1363" s="155" t="n"/>
      <c r="G1363" s="155" t="n"/>
      <c r="H1363" s="155" t="n"/>
      <c r="I1363" s="155" t="n"/>
      <c r="J1363" s="155" t="n"/>
      <c r="K1363" s="155" t="n"/>
      <c r="L1363" s="155" t="n"/>
      <c r="M1363" s="155" t="n"/>
      <c r="N1363" s="155" t="n"/>
      <c r="O1363" s="155" t="n"/>
      <c r="P1363" s="155" t="n"/>
      <c r="Q1363" s="151" t="n"/>
      <c r="R1363" s="155" t="n"/>
      <c r="S1363" s="155" t="n"/>
      <c r="T1363" s="155" t="n"/>
      <c r="U1363" s="155" t="n"/>
      <c r="V1363" s="155" t="n"/>
      <c r="W1363" s="155" t="n"/>
      <c r="X1363" s="155" t="n"/>
      <c r="Y1363" s="155" t="n"/>
      <c r="Z1363" s="155" t="n"/>
      <c r="AA1363" s="155" t="n"/>
      <c r="AB1363" s="155" t="n"/>
      <c r="AC1363" s="155" t="n"/>
      <c r="AD1363" s="155" t="n"/>
      <c r="AE1363" s="155" t="n"/>
      <c r="AF1363" s="155" t="n"/>
      <c r="AG1363" s="154">
        <f>IF(OR(C1363="",G1363="",G1363=0),"",IFERROR(INDEX(Lists!$K$2:$K$12,MATCH(C1363,Lists!$I$2:$I$12,0)),"AUD"))</f>
        <v/>
      </c>
      <c r="AH1363" s="154">
        <f>IF(OR(G1363="",G1363=0),"",IF(G1363&lt;1,TEXT(G1363*100,"0")&amp;IFERROR(INDEX(Lists!$U$2:$U$12,MATCH(C1363,Lists!$I$2:$I$12,0)),"c"),IFERROR(INDEX(Lists!$L$2:$L$12,MATCH(C1363,Lists!$I$2:$I$12,0)),"$")&amp;IF(G1363=INT(G1363),TEXT(G1363,"0"),TEXT(G1363,"0.00")))&amp;" "&amp;AG1363)</f>
        <v/>
      </c>
      <c r="AI1363" s="154">
        <f>IF(X1363="","",X1363*IFERROR(INDEX(Lists!$M$2:$M$12,MATCH(C1363,Lists!$I$2:$I$12,0)),1)/Lists!$Q$2)</f>
        <v/>
      </c>
      <c r="AJ1363" s="154">
        <f>IF(Y1363="","",Y1363*IFERROR(INDEX(Lists!$M$2:$M$12,MATCH(C1363,Lists!$I$2:$I$12,0)),1)/Lists!$Q$2)</f>
        <v/>
      </c>
      <c r="AK1363" s="106" t="n"/>
      <c r="AL1363" s="106" t="n"/>
      <c r="AM1363" s="106" t="n"/>
      <c r="AN1363" s="106" t="n"/>
      <c r="AO1363" s="106" t="n"/>
    </row>
    <row r="1364" ht="18" customHeight="1" s="74">
      <c r="A1364" s="154">
        <f>IF(OR(F1364="",C1364="",D1364=""),"",IFERROR(INDEX(Lists!$J$2:$J$12,MATCH(C1364,Lists!$I$2:$I$12,0)),"XX")&amp;"-"&amp;D1364&amp;"-"&amp;TEXT(SUMPRODUCT(($C$2:C1364=C1364)*($D$2:D1364=D1364)),"0000"))</f>
        <v/>
      </c>
      <c r="B1364" s="155" t="n"/>
      <c r="C1364" s="155" t="n"/>
      <c r="D1364" s="155" t="n"/>
      <c r="E1364" s="155" t="n"/>
      <c r="F1364" s="155" t="n"/>
      <c r="G1364" s="155" t="n"/>
      <c r="H1364" s="155" t="n"/>
      <c r="I1364" s="155" t="n"/>
      <c r="J1364" s="155" t="n"/>
      <c r="K1364" s="155" t="n"/>
      <c r="L1364" s="155" t="n"/>
      <c r="M1364" s="155" t="n"/>
      <c r="N1364" s="155" t="n"/>
      <c r="O1364" s="155" t="n"/>
      <c r="P1364" s="155" t="n"/>
      <c r="Q1364" s="151" t="n"/>
      <c r="R1364" s="155" t="n"/>
      <c r="S1364" s="155" t="n"/>
      <c r="T1364" s="155" t="n"/>
      <c r="U1364" s="155" t="n"/>
      <c r="V1364" s="155" t="n"/>
      <c r="W1364" s="155" t="n"/>
      <c r="X1364" s="155" t="n"/>
      <c r="Y1364" s="155" t="n"/>
      <c r="Z1364" s="155" t="n"/>
      <c r="AA1364" s="155" t="n"/>
      <c r="AB1364" s="155" t="n"/>
      <c r="AC1364" s="155" t="n"/>
      <c r="AD1364" s="155" t="n"/>
      <c r="AE1364" s="155" t="n"/>
      <c r="AF1364" s="155" t="n"/>
      <c r="AG1364" s="154">
        <f>IF(OR(C1364="",G1364="",G1364=0),"",IFERROR(INDEX(Lists!$K$2:$K$12,MATCH(C1364,Lists!$I$2:$I$12,0)),"AUD"))</f>
        <v/>
      </c>
      <c r="AH1364" s="154">
        <f>IF(OR(G1364="",G1364=0),"",IF(G1364&lt;1,TEXT(G1364*100,"0")&amp;IFERROR(INDEX(Lists!$U$2:$U$12,MATCH(C1364,Lists!$I$2:$I$12,0)),"c"),IFERROR(INDEX(Lists!$L$2:$L$12,MATCH(C1364,Lists!$I$2:$I$12,0)),"$")&amp;IF(G1364=INT(G1364),TEXT(G1364,"0"),TEXT(G1364,"0.00")))&amp;" "&amp;AG1364)</f>
        <v/>
      </c>
      <c r="AI1364" s="154">
        <f>IF(X1364="","",X1364*IFERROR(INDEX(Lists!$M$2:$M$12,MATCH(C1364,Lists!$I$2:$I$12,0)),1)/Lists!$Q$2)</f>
        <v/>
      </c>
      <c r="AJ1364" s="154">
        <f>IF(Y1364="","",Y1364*IFERROR(INDEX(Lists!$M$2:$M$12,MATCH(C1364,Lists!$I$2:$I$12,0)),1)/Lists!$Q$2)</f>
        <v/>
      </c>
      <c r="AK1364" s="106" t="n"/>
      <c r="AL1364" s="106" t="n"/>
      <c r="AM1364" s="106" t="n"/>
      <c r="AN1364" s="106" t="n"/>
      <c r="AO1364" s="106" t="n"/>
    </row>
    <row r="1365" ht="18" customHeight="1" s="74">
      <c r="A1365" s="154">
        <f>IF(OR(F1365="",C1365="",D1365=""),"",IFERROR(INDEX(Lists!$J$2:$J$12,MATCH(C1365,Lists!$I$2:$I$12,0)),"XX")&amp;"-"&amp;D1365&amp;"-"&amp;TEXT(SUMPRODUCT(($C$2:C1365=C1365)*($D$2:D1365=D1365)),"0000"))</f>
        <v/>
      </c>
      <c r="B1365" s="155" t="n"/>
      <c r="C1365" s="155" t="n"/>
      <c r="D1365" s="155" t="n"/>
      <c r="E1365" s="155" t="n"/>
      <c r="F1365" s="155" t="n"/>
      <c r="G1365" s="155" t="n"/>
      <c r="H1365" s="155" t="n"/>
      <c r="I1365" s="155" t="n"/>
      <c r="J1365" s="155" t="n"/>
      <c r="K1365" s="155" t="n"/>
      <c r="L1365" s="155" t="n"/>
      <c r="M1365" s="155" t="n"/>
      <c r="N1365" s="155" t="n"/>
      <c r="O1365" s="155" t="n"/>
      <c r="P1365" s="155" t="n"/>
      <c r="Q1365" s="151" t="n"/>
      <c r="R1365" s="155" t="n"/>
      <c r="S1365" s="155" t="n"/>
      <c r="T1365" s="155" t="n"/>
      <c r="U1365" s="155" t="n"/>
      <c r="V1365" s="155" t="n"/>
      <c r="W1365" s="155" t="n"/>
      <c r="X1365" s="155" t="n"/>
      <c r="Y1365" s="155" t="n"/>
      <c r="Z1365" s="155" t="n"/>
      <c r="AA1365" s="155" t="n"/>
      <c r="AB1365" s="155" t="n"/>
      <c r="AC1365" s="155" t="n"/>
      <c r="AD1365" s="155" t="n"/>
      <c r="AE1365" s="155" t="n"/>
      <c r="AF1365" s="155" t="n"/>
      <c r="AG1365" s="154">
        <f>IF(OR(C1365="",G1365="",G1365=0),"",IFERROR(INDEX(Lists!$K$2:$K$12,MATCH(C1365,Lists!$I$2:$I$12,0)),"AUD"))</f>
        <v/>
      </c>
      <c r="AH1365" s="154">
        <f>IF(OR(G1365="",G1365=0),"",IF(G1365&lt;1,TEXT(G1365*100,"0")&amp;IFERROR(INDEX(Lists!$U$2:$U$12,MATCH(C1365,Lists!$I$2:$I$12,0)),"c"),IFERROR(INDEX(Lists!$L$2:$L$12,MATCH(C1365,Lists!$I$2:$I$12,0)),"$")&amp;IF(G1365=INT(G1365),TEXT(G1365,"0"),TEXT(G1365,"0.00")))&amp;" "&amp;AG1365)</f>
        <v/>
      </c>
      <c r="AI1365" s="154">
        <f>IF(X1365="","",X1365*IFERROR(INDEX(Lists!$M$2:$M$12,MATCH(C1365,Lists!$I$2:$I$12,0)),1)/Lists!$Q$2)</f>
        <v/>
      </c>
      <c r="AJ1365" s="154">
        <f>IF(Y1365="","",Y1365*IFERROR(INDEX(Lists!$M$2:$M$12,MATCH(C1365,Lists!$I$2:$I$12,0)),1)/Lists!$Q$2)</f>
        <v/>
      </c>
      <c r="AK1365" s="106" t="n"/>
      <c r="AL1365" s="106" t="n"/>
      <c r="AM1365" s="106" t="n"/>
      <c r="AN1365" s="106" t="n"/>
      <c r="AO1365" s="106" t="n"/>
    </row>
    <row r="1366" ht="18" customHeight="1" s="74">
      <c r="A1366" s="154">
        <f>IF(OR(F1366="",C1366="",D1366=""),"",IFERROR(INDEX(Lists!$J$2:$J$12,MATCH(C1366,Lists!$I$2:$I$12,0)),"XX")&amp;"-"&amp;D1366&amp;"-"&amp;TEXT(SUMPRODUCT(($C$2:C1366=C1366)*($D$2:D1366=D1366)),"0000"))</f>
        <v/>
      </c>
      <c r="B1366" s="155" t="n"/>
      <c r="C1366" s="155" t="n"/>
      <c r="D1366" s="155" t="n"/>
      <c r="E1366" s="155" t="n"/>
      <c r="F1366" s="155" t="n"/>
      <c r="G1366" s="155" t="n"/>
      <c r="H1366" s="155" t="n"/>
      <c r="I1366" s="155" t="n"/>
      <c r="J1366" s="155" t="n"/>
      <c r="K1366" s="155" t="n"/>
      <c r="L1366" s="155" t="n"/>
      <c r="M1366" s="155" t="n"/>
      <c r="N1366" s="155" t="n"/>
      <c r="O1366" s="155" t="n"/>
      <c r="P1366" s="155" t="n"/>
      <c r="Q1366" s="151" t="n"/>
      <c r="R1366" s="155" t="n"/>
      <c r="S1366" s="155" t="n"/>
      <c r="T1366" s="155" t="n"/>
      <c r="U1366" s="155" t="n"/>
      <c r="V1366" s="155" t="n"/>
      <c r="W1366" s="155" t="n"/>
      <c r="X1366" s="155" t="n"/>
      <c r="Y1366" s="155" t="n"/>
      <c r="Z1366" s="155" t="n"/>
      <c r="AA1366" s="155" t="n"/>
      <c r="AB1366" s="155" t="n"/>
      <c r="AC1366" s="155" t="n"/>
      <c r="AD1366" s="155" t="n"/>
      <c r="AE1366" s="155" t="n"/>
      <c r="AF1366" s="155" t="n"/>
      <c r="AG1366" s="154">
        <f>IF(OR(C1366="",G1366="",G1366=0),"",IFERROR(INDEX(Lists!$K$2:$K$12,MATCH(C1366,Lists!$I$2:$I$12,0)),"AUD"))</f>
        <v/>
      </c>
      <c r="AH1366" s="154">
        <f>IF(OR(G1366="",G1366=0),"",IF(G1366&lt;1,TEXT(G1366*100,"0")&amp;IFERROR(INDEX(Lists!$U$2:$U$12,MATCH(C1366,Lists!$I$2:$I$12,0)),"c"),IFERROR(INDEX(Lists!$L$2:$L$12,MATCH(C1366,Lists!$I$2:$I$12,0)),"$")&amp;IF(G1366=INT(G1366),TEXT(G1366,"0"),TEXT(G1366,"0.00")))&amp;" "&amp;AG1366)</f>
        <v/>
      </c>
      <c r="AI1366" s="154">
        <f>IF(X1366="","",X1366*IFERROR(INDEX(Lists!$M$2:$M$12,MATCH(C1366,Lists!$I$2:$I$12,0)),1)/Lists!$Q$2)</f>
        <v/>
      </c>
      <c r="AJ1366" s="154">
        <f>IF(Y1366="","",Y1366*IFERROR(INDEX(Lists!$M$2:$M$12,MATCH(C1366,Lists!$I$2:$I$12,0)),1)/Lists!$Q$2)</f>
        <v/>
      </c>
      <c r="AK1366" s="106" t="n"/>
      <c r="AL1366" s="106" t="n"/>
      <c r="AM1366" s="106" t="n"/>
      <c r="AN1366" s="106" t="n"/>
      <c r="AO1366" s="106" t="n"/>
    </row>
    <row r="1367" ht="18" customHeight="1" s="74">
      <c r="A1367" s="154">
        <f>IF(OR(F1367="",C1367="",D1367=""),"",IFERROR(INDEX(Lists!$J$2:$J$12,MATCH(C1367,Lists!$I$2:$I$12,0)),"XX")&amp;"-"&amp;D1367&amp;"-"&amp;TEXT(SUMPRODUCT(($C$2:C1367=C1367)*($D$2:D1367=D1367)),"0000"))</f>
        <v/>
      </c>
      <c r="B1367" s="155" t="n"/>
      <c r="C1367" s="155" t="n"/>
      <c r="D1367" s="155" t="n"/>
      <c r="E1367" s="155" t="n"/>
      <c r="F1367" s="155" t="n"/>
      <c r="G1367" s="155" t="n"/>
      <c r="H1367" s="155" t="n"/>
      <c r="I1367" s="155" t="n"/>
      <c r="J1367" s="155" t="n"/>
      <c r="K1367" s="155" t="n"/>
      <c r="L1367" s="155" t="n"/>
      <c r="M1367" s="155" t="n"/>
      <c r="N1367" s="155" t="n"/>
      <c r="O1367" s="155" t="n"/>
      <c r="P1367" s="155" t="n"/>
      <c r="Q1367" s="151" t="n"/>
      <c r="R1367" s="155" t="n"/>
      <c r="S1367" s="155" t="n"/>
      <c r="T1367" s="155" t="n"/>
      <c r="U1367" s="155" t="n"/>
      <c r="V1367" s="155" t="n"/>
      <c r="W1367" s="155" t="n"/>
      <c r="X1367" s="155" t="n"/>
      <c r="Y1367" s="155" t="n"/>
      <c r="Z1367" s="155" t="n"/>
      <c r="AA1367" s="155" t="n"/>
      <c r="AB1367" s="155" t="n"/>
      <c r="AC1367" s="155" t="n"/>
      <c r="AD1367" s="155" t="n"/>
      <c r="AE1367" s="155" t="n"/>
      <c r="AF1367" s="155" t="n"/>
      <c r="AG1367" s="154">
        <f>IF(OR(C1367="",G1367="",G1367=0),"",IFERROR(INDEX(Lists!$K$2:$K$12,MATCH(C1367,Lists!$I$2:$I$12,0)),"AUD"))</f>
        <v/>
      </c>
      <c r="AH1367" s="154">
        <f>IF(OR(G1367="",G1367=0),"",IF(G1367&lt;1,TEXT(G1367*100,"0")&amp;IFERROR(INDEX(Lists!$U$2:$U$12,MATCH(C1367,Lists!$I$2:$I$12,0)),"c"),IFERROR(INDEX(Lists!$L$2:$L$12,MATCH(C1367,Lists!$I$2:$I$12,0)),"$")&amp;IF(G1367=INT(G1367),TEXT(G1367,"0"),TEXT(G1367,"0.00")))&amp;" "&amp;AG1367)</f>
        <v/>
      </c>
      <c r="AI1367" s="154">
        <f>IF(X1367="","",X1367*IFERROR(INDEX(Lists!$M$2:$M$12,MATCH(C1367,Lists!$I$2:$I$12,0)),1)/Lists!$Q$2)</f>
        <v/>
      </c>
      <c r="AJ1367" s="154">
        <f>IF(Y1367="","",Y1367*IFERROR(INDEX(Lists!$M$2:$M$12,MATCH(C1367,Lists!$I$2:$I$12,0)),1)/Lists!$Q$2)</f>
        <v/>
      </c>
      <c r="AK1367" s="106" t="n"/>
      <c r="AL1367" s="106" t="n"/>
      <c r="AM1367" s="106" t="n"/>
      <c r="AN1367" s="106" t="n"/>
      <c r="AO1367" s="106" t="n"/>
    </row>
    <row r="1368" ht="18" customHeight="1" s="74">
      <c r="A1368" s="154">
        <f>IF(OR(F1368="",C1368="",D1368=""),"",IFERROR(INDEX(Lists!$J$2:$J$12,MATCH(C1368,Lists!$I$2:$I$12,0)),"XX")&amp;"-"&amp;D1368&amp;"-"&amp;TEXT(SUMPRODUCT(($C$2:C1368=C1368)*($D$2:D1368=D1368)),"0000"))</f>
        <v/>
      </c>
      <c r="B1368" s="155" t="n"/>
      <c r="C1368" s="155" t="n"/>
      <c r="D1368" s="155" t="n"/>
      <c r="E1368" s="155" t="n"/>
      <c r="F1368" s="155" t="n"/>
      <c r="G1368" s="155" t="n"/>
      <c r="H1368" s="155" t="n"/>
      <c r="I1368" s="155" t="n"/>
      <c r="J1368" s="155" t="n"/>
      <c r="K1368" s="155" t="n"/>
      <c r="L1368" s="155" t="n"/>
      <c r="M1368" s="155" t="n"/>
      <c r="N1368" s="155" t="n"/>
      <c r="O1368" s="155" t="n"/>
      <c r="P1368" s="155" t="n"/>
      <c r="Q1368" s="151" t="n"/>
      <c r="R1368" s="155" t="n"/>
      <c r="S1368" s="155" t="n"/>
      <c r="T1368" s="155" t="n"/>
      <c r="U1368" s="155" t="n"/>
      <c r="V1368" s="155" t="n"/>
      <c r="W1368" s="155" t="n"/>
      <c r="X1368" s="155" t="n"/>
      <c r="Y1368" s="155" t="n"/>
      <c r="Z1368" s="155" t="n"/>
      <c r="AA1368" s="155" t="n"/>
      <c r="AB1368" s="155" t="n"/>
      <c r="AC1368" s="155" t="n"/>
      <c r="AD1368" s="155" t="n"/>
      <c r="AE1368" s="155" t="n"/>
      <c r="AF1368" s="155" t="n"/>
      <c r="AG1368" s="154">
        <f>IF(OR(C1368="",G1368="",G1368=0),"",IFERROR(INDEX(Lists!$K$2:$K$12,MATCH(C1368,Lists!$I$2:$I$12,0)),"AUD"))</f>
        <v/>
      </c>
      <c r="AH1368" s="154">
        <f>IF(OR(G1368="",G1368=0),"",IF(G1368&lt;1,TEXT(G1368*100,"0")&amp;IFERROR(INDEX(Lists!$U$2:$U$12,MATCH(C1368,Lists!$I$2:$I$12,0)),"c"),IFERROR(INDEX(Lists!$L$2:$L$12,MATCH(C1368,Lists!$I$2:$I$12,0)),"$")&amp;IF(G1368=INT(G1368),TEXT(G1368,"0"),TEXT(G1368,"0.00")))&amp;" "&amp;AG1368)</f>
        <v/>
      </c>
      <c r="AI1368" s="154">
        <f>IF(X1368="","",X1368*IFERROR(INDEX(Lists!$M$2:$M$12,MATCH(C1368,Lists!$I$2:$I$12,0)),1)/Lists!$Q$2)</f>
        <v/>
      </c>
      <c r="AJ1368" s="154">
        <f>IF(Y1368="","",Y1368*IFERROR(INDEX(Lists!$M$2:$M$12,MATCH(C1368,Lists!$I$2:$I$12,0)),1)/Lists!$Q$2)</f>
        <v/>
      </c>
      <c r="AK1368" s="106" t="n"/>
      <c r="AL1368" s="106" t="n"/>
      <c r="AM1368" s="106" t="n"/>
      <c r="AN1368" s="106" t="n"/>
      <c r="AO1368" s="106" t="n"/>
    </row>
    <row r="1369" ht="18" customHeight="1" s="74">
      <c r="A1369" s="154">
        <f>IF(OR(F1369="",C1369="",D1369=""),"",IFERROR(INDEX(Lists!$J$2:$J$12,MATCH(C1369,Lists!$I$2:$I$12,0)),"XX")&amp;"-"&amp;D1369&amp;"-"&amp;TEXT(SUMPRODUCT(($C$2:C1369=C1369)*($D$2:D1369=D1369)),"0000"))</f>
        <v/>
      </c>
      <c r="B1369" s="155" t="n"/>
      <c r="C1369" s="155" t="n"/>
      <c r="D1369" s="155" t="n"/>
      <c r="E1369" s="155" t="n"/>
      <c r="F1369" s="155" t="n"/>
      <c r="G1369" s="155" t="n"/>
      <c r="H1369" s="155" t="n"/>
      <c r="I1369" s="155" t="n"/>
      <c r="J1369" s="155" t="n"/>
      <c r="K1369" s="155" t="n"/>
      <c r="L1369" s="155" t="n"/>
      <c r="M1369" s="155" t="n"/>
      <c r="N1369" s="155" t="n"/>
      <c r="O1369" s="155" t="n"/>
      <c r="P1369" s="155" t="n"/>
      <c r="Q1369" s="151" t="n"/>
      <c r="R1369" s="155" t="n"/>
      <c r="S1369" s="155" t="n"/>
      <c r="T1369" s="155" t="n"/>
      <c r="U1369" s="155" t="n"/>
      <c r="V1369" s="155" t="n"/>
      <c r="W1369" s="155" t="n"/>
      <c r="X1369" s="155" t="n"/>
      <c r="Y1369" s="155" t="n"/>
      <c r="Z1369" s="155" t="n"/>
      <c r="AA1369" s="155" t="n"/>
      <c r="AB1369" s="155" t="n"/>
      <c r="AC1369" s="155" t="n"/>
      <c r="AD1369" s="155" t="n"/>
      <c r="AE1369" s="155" t="n"/>
      <c r="AF1369" s="155" t="n"/>
      <c r="AG1369" s="154">
        <f>IF(OR(C1369="",G1369="",G1369=0),"",IFERROR(INDEX(Lists!$K$2:$K$12,MATCH(C1369,Lists!$I$2:$I$12,0)),"AUD"))</f>
        <v/>
      </c>
      <c r="AH1369" s="154">
        <f>IF(OR(G1369="",G1369=0),"",IF(G1369&lt;1,TEXT(G1369*100,"0")&amp;IFERROR(INDEX(Lists!$U$2:$U$12,MATCH(C1369,Lists!$I$2:$I$12,0)),"c"),IFERROR(INDEX(Lists!$L$2:$L$12,MATCH(C1369,Lists!$I$2:$I$12,0)),"$")&amp;IF(G1369=INT(G1369),TEXT(G1369,"0"),TEXT(G1369,"0.00")))&amp;" "&amp;AG1369)</f>
        <v/>
      </c>
      <c r="AI1369" s="154">
        <f>IF(X1369="","",X1369*IFERROR(INDEX(Lists!$M$2:$M$12,MATCH(C1369,Lists!$I$2:$I$12,0)),1)/Lists!$Q$2)</f>
        <v/>
      </c>
      <c r="AJ1369" s="154">
        <f>IF(Y1369="","",Y1369*IFERROR(INDEX(Lists!$M$2:$M$12,MATCH(C1369,Lists!$I$2:$I$12,0)),1)/Lists!$Q$2)</f>
        <v/>
      </c>
      <c r="AK1369" s="106" t="n"/>
      <c r="AL1369" s="106" t="n"/>
      <c r="AM1369" s="106" t="n"/>
      <c r="AN1369" s="106" t="n"/>
      <c r="AO1369" s="106" t="n"/>
    </row>
    <row r="1370" ht="18" customHeight="1" s="74">
      <c r="A1370" s="154">
        <f>IF(OR(F1370="",C1370="",D1370=""),"",IFERROR(INDEX(Lists!$J$2:$J$12,MATCH(C1370,Lists!$I$2:$I$12,0)),"XX")&amp;"-"&amp;D1370&amp;"-"&amp;TEXT(SUMPRODUCT(($C$2:C1370=C1370)*($D$2:D1370=D1370)),"0000"))</f>
        <v/>
      </c>
      <c r="B1370" s="155" t="n"/>
      <c r="C1370" s="155" t="n"/>
      <c r="D1370" s="155" t="n"/>
      <c r="E1370" s="155" t="n"/>
      <c r="F1370" s="155" t="n"/>
      <c r="G1370" s="155" t="n"/>
      <c r="H1370" s="155" t="n"/>
      <c r="I1370" s="155" t="n"/>
      <c r="J1370" s="155" t="n"/>
      <c r="K1370" s="155" t="n"/>
      <c r="L1370" s="155" t="n"/>
      <c r="M1370" s="155" t="n"/>
      <c r="N1370" s="155" t="n"/>
      <c r="O1370" s="155" t="n"/>
      <c r="P1370" s="155" t="n"/>
      <c r="Q1370" s="151" t="n"/>
      <c r="R1370" s="155" t="n"/>
      <c r="S1370" s="155" t="n"/>
      <c r="T1370" s="155" t="n"/>
      <c r="U1370" s="155" t="n"/>
      <c r="V1370" s="155" t="n"/>
      <c r="W1370" s="155" t="n"/>
      <c r="X1370" s="155" t="n"/>
      <c r="Y1370" s="155" t="n"/>
      <c r="Z1370" s="155" t="n"/>
      <c r="AA1370" s="155" t="n"/>
      <c r="AB1370" s="155" t="n"/>
      <c r="AC1370" s="155" t="n"/>
      <c r="AD1370" s="155" t="n"/>
      <c r="AE1370" s="155" t="n"/>
      <c r="AF1370" s="155" t="n"/>
      <c r="AG1370" s="154">
        <f>IF(OR(C1370="",G1370="",G1370=0),"",IFERROR(INDEX(Lists!$K$2:$K$12,MATCH(C1370,Lists!$I$2:$I$12,0)),"AUD"))</f>
        <v/>
      </c>
      <c r="AH1370" s="154">
        <f>IF(OR(G1370="",G1370=0),"",IF(G1370&lt;1,TEXT(G1370*100,"0")&amp;IFERROR(INDEX(Lists!$U$2:$U$12,MATCH(C1370,Lists!$I$2:$I$12,0)),"c"),IFERROR(INDEX(Lists!$L$2:$L$12,MATCH(C1370,Lists!$I$2:$I$12,0)),"$")&amp;IF(G1370=INT(G1370),TEXT(G1370,"0"),TEXT(G1370,"0.00")))&amp;" "&amp;AG1370)</f>
        <v/>
      </c>
      <c r="AI1370" s="154">
        <f>IF(X1370="","",X1370*IFERROR(INDEX(Lists!$M$2:$M$12,MATCH(C1370,Lists!$I$2:$I$12,0)),1)/Lists!$Q$2)</f>
        <v/>
      </c>
      <c r="AJ1370" s="154">
        <f>IF(Y1370="","",Y1370*IFERROR(INDEX(Lists!$M$2:$M$12,MATCH(C1370,Lists!$I$2:$I$12,0)),1)/Lists!$Q$2)</f>
        <v/>
      </c>
      <c r="AK1370" s="106" t="n"/>
      <c r="AL1370" s="106" t="n"/>
      <c r="AM1370" s="106" t="n"/>
      <c r="AN1370" s="106" t="n"/>
      <c r="AO1370" s="106" t="n"/>
    </row>
    <row r="1371" ht="18" customHeight="1" s="74">
      <c r="A1371" s="154">
        <f>IF(OR(F1371="",C1371="",D1371=""),"",IFERROR(INDEX(Lists!$J$2:$J$12,MATCH(C1371,Lists!$I$2:$I$12,0)),"XX")&amp;"-"&amp;D1371&amp;"-"&amp;TEXT(SUMPRODUCT(($C$2:C1371=C1371)*($D$2:D1371=D1371)),"0000"))</f>
        <v/>
      </c>
      <c r="B1371" s="155" t="n"/>
      <c r="C1371" s="155" t="n"/>
      <c r="D1371" s="155" t="n"/>
      <c r="E1371" s="155" t="n"/>
      <c r="F1371" s="155" t="n"/>
      <c r="G1371" s="155" t="n"/>
      <c r="H1371" s="155" t="n"/>
      <c r="I1371" s="155" t="n"/>
      <c r="J1371" s="155" t="n"/>
      <c r="K1371" s="155" t="n"/>
      <c r="L1371" s="155" t="n"/>
      <c r="M1371" s="155" t="n"/>
      <c r="N1371" s="155" t="n"/>
      <c r="O1371" s="155" t="n"/>
      <c r="P1371" s="155" t="n"/>
      <c r="Q1371" s="151" t="n"/>
      <c r="R1371" s="155" t="n"/>
      <c r="S1371" s="155" t="n"/>
      <c r="T1371" s="155" t="n"/>
      <c r="U1371" s="155" t="n"/>
      <c r="V1371" s="155" t="n"/>
      <c r="W1371" s="155" t="n"/>
      <c r="X1371" s="155" t="n"/>
      <c r="Y1371" s="155" t="n"/>
      <c r="Z1371" s="155" t="n"/>
      <c r="AA1371" s="155" t="n"/>
      <c r="AB1371" s="155" t="n"/>
      <c r="AC1371" s="155" t="n"/>
      <c r="AD1371" s="155" t="n"/>
      <c r="AE1371" s="155" t="n"/>
      <c r="AF1371" s="155" t="n"/>
      <c r="AG1371" s="154">
        <f>IF(OR(C1371="",G1371="",G1371=0),"",IFERROR(INDEX(Lists!$K$2:$K$12,MATCH(C1371,Lists!$I$2:$I$12,0)),"AUD"))</f>
        <v/>
      </c>
      <c r="AH1371" s="154">
        <f>IF(OR(G1371="",G1371=0),"",IF(G1371&lt;1,TEXT(G1371*100,"0")&amp;IFERROR(INDEX(Lists!$U$2:$U$12,MATCH(C1371,Lists!$I$2:$I$12,0)),"c"),IFERROR(INDEX(Lists!$L$2:$L$12,MATCH(C1371,Lists!$I$2:$I$12,0)),"$")&amp;IF(G1371=INT(G1371),TEXT(G1371,"0"),TEXT(G1371,"0.00")))&amp;" "&amp;AG1371)</f>
        <v/>
      </c>
      <c r="AI1371" s="154">
        <f>IF(X1371="","",X1371*IFERROR(INDEX(Lists!$M$2:$M$12,MATCH(C1371,Lists!$I$2:$I$12,0)),1)/Lists!$Q$2)</f>
        <v/>
      </c>
      <c r="AJ1371" s="154">
        <f>IF(Y1371="","",Y1371*IFERROR(INDEX(Lists!$M$2:$M$12,MATCH(C1371,Lists!$I$2:$I$12,0)),1)/Lists!$Q$2)</f>
        <v/>
      </c>
      <c r="AK1371" s="106" t="n"/>
      <c r="AL1371" s="106" t="n"/>
      <c r="AM1371" s="106" t="n"/>
      <c r="AN1371" s="106" t="n"/>
      <c r="AO1371" s="106" t="n"/>
    </row>
    <row r="1372" ht="18" customHeight="1" s="74">
      <c r="A1372" s="154">
        <f>IF(OR(F1372="",C1372="",D1372=""),"",IFERROR(INDEX(Lists!$J$2:$J$12,MATCH(C1372,Lists!$I$2:$I$12,0)),"XX")&amp;"-"&amp;D1372&amp;"-"&amp;TEXT(SUMPRODUCT(($C$2:C1372=C1372)*($D$2:D1372=D1372)),"0000"))</f>
        <v/>
      </c>
      <c r="B1372" s="155" t="n"/>
      <c r="C1372" s="155" t="n"/>
      <c r="D1372" s="155" t="n"/>
      <c r="E1372" s="155" t="n"/>
      <c r="F1372" s="155" t="n"/>
      <c r="G1372" s="155" t="n"/>
      <c r="H1372" s="155" t="n"/>
      <c r="I1372" s="155" t="n"/>
      <c r="J1372" s="155" t="n"/>
      <c r="K1372" s="155" t="n"/>
      <c r="L1372" s="155" t="n"/>
      <c r="M1372" s="155" t="n"/>
      <c r="N1372" s="155" t="n"/>
      <c r="O1372" s="155" t="n"/>
      <c r="P1372" s="155" t="n"/>
      <c r="Q1372" s="151" t="n"/>
      <c r="R1372" s="155" t="n"/>
      <c r="S1372" s="155" t="n"/>
      <c r="T1372" s="155" t="n"/>
      <c r="U1372" s="155" t="n"/>
      <c r="V1372" s="155" t="n"/>
      <c r="W1372" s="155" t="n"/>
      <c r="X1372" s="155" t="n"/>
      <c r="Y1372" s="155" t="n"/>
      <c r="Z1372" s="155" t="n"/>
      <c r="AA1372" s="155" t="n"/>
      <c r="AB1372" s="155" t="n"/>
      <c r="AC1372" s="155" t="n"/>
      <c r="AD1372" s="155" t="n"/>
      <c r="AE1372" s="155" t="n"/>
      <c r="AF1372" s="155" t="n"/>
      <c r="AG1372" s="154">
        <f>IF(OR(C1372="",G1372="",G1372=0),"",IFERROR(INDEX(Lists!$K$2:$K$12,MATCH(C1372,Lists!$I$2:$I$12,0)),"AUD"))</f>
        <v/>
      </c>
      <c r="AH1372" s="154">
        <f>IF(OR(G1372="",G1372=0),"",IF(G1372&lt;1,TEXT(G1372*100,"0")&amp;IFERROR(INDEX(Lists!$U$2:$U$12,MATCH(C1372,Lists!$I$2:$I$12,0)),"c"),IFERROR(INDEX(Lists!$L$2:$L$12,MATCH(C1372,Lists!$I$2:$I$12,0)),"$")&amp;IF(G1372=INT(G1372),TEXT(G1372,"0"),TEXT(G1372,"0.00")))&amp;" "&amp;AG1372)</f>
        <v/>
      </c>
      <c r="AI1372" s="154">
        <f>IF(X1372="","",X1372*IFERROR(INDEX(Lists!$M$2:$M$12,MATCH(C1372,Lists!$I$2:$I$12,0)),1)/Lists!$Q$2)</f>
        <v/>
      </c>
      <c r="AJ1372" s="154">
        <f>IF(Y1372="","",Y1372*IFERROR(INDEX(Lists!$M$2:$M$12,MATCH(C1372,Lists!$I$2:$I$12,0)),1)/Lists!$Q$2)</f>
        <v/>
      </c>
      <c r="AK1372" s="106" t="n"/>
      <c r="AL1372" s="106" t="n"/>
      <c r="AM1372" s="106" t="n"/>
      <c r="AN1372" s="106" t="n"/>
      <c r="AO1372" s="106" t="n"/>
    </row>
    <row r="1373" ht="18" customHeight="1" s="74">
      <c r="A1373" s="154">
        <f>IF(OR(F1373="",C1373="",D1373=""),"",IFERROR(INDEX(Lists!$J$2:$J$12,MATCH(C1373,Lists!$I$2:$I$12,0)),"XX")&amp;"-"&amp;D1373&amp;"-"&amp;TEXT(SUMPRODUCT(($C$2:C1373=C1373)*($D$2:D1373=D1373)),"0000"))</f>
        <v/>
      </c>
      <c r="B1373" s="155" t="n"/>
      <c r="C1373" s="155" t="n"/>
      <c r="D1373" s="155" t="n"/>
      <c r="E1373" s="155" t="n"/>
      <c r="F1373" s="155" t="n"/>
      <c r="G1373" s="155" t="n"/>
      <c r="H1373" s="155" t="n"/>
      <c r="I1373" s="155" t="n"/>
      <c r="J1373" s="155" t="n"/>
      <c r="K1373" s="155" t="n"/>
      <c r="L1373" s="155" t="n"/>
      <c r="M1373" s="155" t="n"/>
      <c r="N1373" s="155" t="n"/>
      <c r="O1373" s="155" t="n"/>
      <c r="P1373" s="155" t="n"/>
      <c r="Q1373" s="151" t="n"/>
      <c r="R1373" s="155" t="n"/>
      <c r="S1373" s="155" t="n"/>
      <c r="T1373" s="155" t="n"/>
      <c r="U1373" s="155" t="n"/>
      <c r="V1373" s="155" t="n"/>
      <c r="W1373" s="155" t="n"/>
      <c r="X1373" s="155" t="n"/>
      <c r="Y1373" s="155" t="n"/>
      <c r="Z1373" s="155" t="n"/>
      <c r="AA1373" s="155" t="n"/>
      <c r="AB1373" s="155" t="n"/>
      <c r="AC1373" s="155" t="n"/>
      <c r="AD1373" s="155" t="n"/>
      <c r="AE1373" s="155" t="n"/>
      <c r="AF1373" s="155" t="n"/>
      <c r="AG1373" s="154">
        <f>IF(OR(C1373="",G1373="",G1373=0),"",IFERROR(INDEX(Lists!$K$2:$K$12,MATCH(C1373,Lists!$I$2:$I$12,0)),"AUD"))</f>
        <v/>
      </c>
      <c r="AH1373" s="154">
        <f>IF(OR(G1373="",G1373=0),"",IF(G1373&lt;1,TEXT(G1373*100,"0")&amp;IFERROR(INDEX(Lists!$U$2:$U$12,MATCH(C1373,Lists!$I$2:$I$12,0)),"c"),IFERROR(INDEX(Lists!$L$2:$L$12,MATCH(C1373,Lists!$I$2:$I$12,0)),"$")&amp;IF(G1373=INT(G1373),TEXT(G1373,"0"),TEXT(G1373,"0.00")))&amp;" "&amp;AG1373)</f>
        <v/>
      </c>
      <c r="AI1373" s="154">
        <f>IF(X1373="","",X1373*IFERROR(INDEX(Lists!$M$2:$M$12,MATCH(C1373,Lists!$I$2:$I$12,0)),1)/Lists!$Q$2)</f>
        <v/>
      </c>
      <c r="AJ1373" s="154">
        <f>IF(Y1373="","",Y1373*IFERROR(INDEX(Lists!$M$2:$M$12,MATCH(C1373,Lists!$I$2:$I$12,0)),1)/Lists!$Q$2)</f>
        <v/>
      </c>
      <c r="AK1373" s="106" t="n"/>
      <c r="AL1373" s="106" t="n"/>
      <c r="AM1373" s="106" t="n"/>
      <c r="AN1373" s="106" t="n"/>
      <c r="AO1373" s="106" t="n"/>
    </row>
    <row r="1374" ht="18" customHeight="1" s="74">
      <c r="A1374" s="154">
        <f>IF(OR(F1374="",C1374="",D1374=""),"",IFERROR(INDEX(Lists!$J$2:$J$12,MATCH(C1374,Lists!$I$2:$I$12,0)),"XX")&amp;"-"&amp;D1374&amp;"-"&amp;TEXT(SUMPRODUCT(($C$2:C1374=C1374)*($D$2:D1374=D1374)),"0000"))</f>
        <v/>
      </c>
      <c r="B1374" s="155" t="n"/>
      <c r="C1374" s="155" t="n"/>
      <c r="D1374" s="155" t="n"/>
      <c r="E1374" s="155" t="n"/>
      <c r="F1374" s="155" t="n"/>
      <c r="G1374" s="155" t="n"/>
      <c r="H1374" s="155" t="n"/>
      <c r="I1374" s="155" t="n"/>
      <c r="J1374" s="155" t="n"/>
      <c r="K1374" s="155" t="n"/>
      <c r="L1374" s="155" t="n"/>
      <c r="M1374" s="155" t="n"/>
      <c r="N1374" s="155" t="n"/>
      <c r="O1374" s="155" t="n"/>
      <c r="P1374" s="155" t="n"/>
      <c r="Q1374" s="151" t="n"/>
      <c r="R1374" s="155" t="n"/>
      <c r="S1374" s="155" t="n"/>
      <c r="T1374" s="155" t="n"/>
      <c r="U1374" s="155" t="n"/>
      <c r="V1374" s="155" t="n"/>
      <c r="W1374" s="155" t="n"/>
      <c r="X1374" s="155" t="n"/>
      <c r="Y1374" s="155" t="n"/>
      <c r="Z1374" s="155" t="n"/>
      <c r="AA1374" s="155" t="n"/>
      <c r="AB1374" s="155" t="n"/>
      <c r="AC1374" s="155" t="n"/>
      <c r="AD1374" s="155" t="n"/>
      <c r="AE1374" s="155" t="n"/>
      <c r="AF1374" s="155" t="n"/>
      <c r="AG1374" s="154">
        <f>IF(OR(C1374="",G1374="",G1374=0),"",IFERROR(INDEX(Lists!$K$2:$K$12,MATCH(C1374,Lists!$I$2:$I$12,0)),"AUD"))</f>
        <v/>
      </c>
      <c r="AH1374" s="154">
        <f>IF(OR(G1374="",G1374=0),"",IF(G1374&lt;1,TEXT(G1374*100,"0")&amp;IFERROR(INDEX(Lists!$U$2:$U$12,MATCH(C1374,Lists!$I$2:$I$12,0)),"c"),IFERROR(INDEX(Lists!$L$2:$L$12,MATCH(C1374,Lists!$I$2:$I$12,0)),"$")&amp;IF(G1374=INT(G1374),TEXT(G1374,"0"),TEXT(G1374,"0.00")))&amp;" "&amp;AG1374)</f>
        <v/>
      </c>
      <c r="AI1374" s="154">
        <f>IF(X1374="","",X1374*IFERROR(INDEX(Lists!$M$2:$M$12,MATCH(C1374,Lists!$I$2:$I$12,0)),1)/Lists!$Q$2)</f>
        <v/>
      </c>
      <c r="AJ1374" s="154">
        <f>IF(Y1374="","",Y1374*IFERROR(INDEX(Lists!$M$2:$M$12,MATCH(C1374,Lists!$I$2:$I$12,0)),1)/Lists!$Q$2)</f>
        <v/>
      </c>
      <c r="AK1374" s="106" t="n"/>
      <c r="AL1374" s="106" t="n"/>
      <c r="AM1374" s="106" t="n"/>
      <c r="AN1374" s="106" t="n"/>
      <c r="AO1374" s="106" t="n"/>
    </row>
    <row r="1375" ht="18" customHeight="1" s="74">
      <c r="A1375" s="154">
        <f>IF(OR(F1375="",C1375="",D1375=""),"",IFERROR(INDEX(Lists!$J$2:$J$12,MATCH(C1375,Lists!$I$2:$I$12,0)),"XX")&amp;"-"&amp;D1375&amp;"-"&amp;TEXT(SUMPRODUCT(($C$2:C1375=C1375)*($D$2:D1375=D1375)),"0000"))</f>
        <v/>
      </c>
      <c r="B1375" s="155" t="n"/>
      <c r="C1375" s="155" t="n"/>
      <c r="D1375" s="155" t="n"/>
      <c r="E1375" s="155" t="n"/>
      <c r="F1375" s="155" t="n"/>
      <c r="G1375" s="155" t="n"/>
      <c r="H1375" s="155" t="n"/>
      <c r="I1375" s="155" t="n"/>
      <c r="J1375" s="155" t="n"/>
      <c r="K1375" s="155" t="n"/>
      <c r="L1375" s="155" t="n"/>
      <c r="M1375" s="155" t="n"/>
      <c r="N1375" s="155" t="n"/>
      <c r="O1375" s="155" t="n"/>
      <c r="P1375" s="155" t="n"/>
      <c r="Q1375" s="151" t="n"/>
      <c r="R1375" s="155" t="n"/>
      <c r="S1375" s="155" t="n"/>
      <c r="T1375" s="155" t="n"/>
      <c r="U1375" s="155" t="n"/>
      <c r="V1375" s="155" t="n"/>
      <c r="W1375" s="155" t="n"/>
      <c r="X1375" s="155" t="n"/>
      <c r="Y1375" s="155" t="n"/>
      <c r="Z1375" s="155" t="n"/>
      <c r="AA1375" s="155" t="n"/>
      <c r="AB1375" s="155" t="n"/>
      <c r="AC1375" s="155" t="n"/>
      <c r="AD1375" s="155" t="n"/>
      <c r="AE1375" s="155" t="n"/>
      <c r="AF1375" s="155" t="n"/>
      <c r="AG1375" s="154">
        <f>IF(OR(C1375="",G1375="",G1375=0),"",IFERROR(INDEX(Lists!$K$2:$K$12,MATCH(C1375,Lists!$I$2:$I$12,0)),"AUD"))</f>
        <v/>
      </c>
      <c r="AH1375" s="154">
        <f>IF(OR(G1375="",G1375=0),"",IF(G1375&lt;1,TEXT(G1375*100,"0")&amp;IFERROR(INDEX(Lists!$U$2:$U$12,MATCH(C1375,Lists!$I$2:$I$12,0)),"c"),IFERROR(INDEX(Lists!$L$2:$L$12,MATCH(C1375,Lists!$I$2:$I$12,0)),"$")&amp;IF(G1375=INT(G1375),TEXT(G1375,"0"),TEXT(G1375,"0.00")))&amp;" "&amp;AG1375)</f>
        <v/>
      </c>
      <c r="AI1375" s="154">
        <f>IF(X1375="","",X1375*IFERROR(INDEX(Lists!$M$2:$M$12,MATCH(C1375,Lists!$I$2:$I$12,0)),1)/Lists!$Q$2)</f>
        <v/>
      </c>
      <c r="AJ1375" s="154">
        <f>IF(Y1375="","",Y1375*IFERROR(INDEX(Lists!$M$2:$M$12,MATCH(C1375,Lists!$I$2:$I$12,0)),1)/Lists!$Q$2)</f>
        <v/>
      </c>
      <c r="AK1375" s="106" t="n"/>
      <c r="AL1375" s="106" t="n"/>
      <c r="AM1375" s="106" t="n"/>
      <c r="AN1375" s="106" t="n"/>
      <c r="AO1375" s="106" t="n"/>
    </row>
    <row r="1376" ht="18" customHeight="1" s="74">
      <c r="A1376" s="154">
        <f>IF(OR(F1376="",C1376="",D1376=""),"",IFERROR(INDEX(Lists!$J$2:$J$12,MATCH(C1376,Lists!$I$2:$I$12,0)),"XX")&amp;"-"&amp;D1376&amp;"-"&amp;TEXT(SUMPRODUCT(($C$2:C1376=C1376)*($D$2:D1376=D1376)),"0000"))</f>
        <v/>
      </c>
      <c r="B1376" s="155" t="n"/>
      <c r="C1376" s="155" t="n"/>
      <c r="D1376" s="155" t="n"/>
      <c r="E1376" s="155" t="n"/>
      <c r="F1376" s="155" t="n"/>
      <c r="G1376" s="155" t="n"/>
      <c r="H1376" s="155" t="n"/>
      <c r="I1376" s="155" t="n"/>
      <c r="J1376" s="155" t="n"/>
      <c r="K1376" s="155" t="n"/>
      <c r="L1376" s="155" t="n"/>
      <c r="M1376" s="155" t="n"/>
      <c r="N1376" s="155" t="n"/>
      <c r="O1376" s="155" t="n"/>
      <c r="P1376" s="155" t="n"/>
      <c r="Q1376" s="151" t="n"/>
      <c r="R1376" s="155" t="n"/>
      <c r="S1376" s="155" t="n"/>
      <c r="T1376" s="155" t="n"/>
      <c r="U1376" s="155" t="n"/>
      <c r="V1376" s="155" t="n"/>
      <c r="W1376" s="155" t="n"/>
      <c r="X1376" s="155" t="n"/>
      <c r="Y1376" s="155" t="n"/>
      <c r="Z1376" s="155" t="n"/>
      <c r="AA1376" s="155" t="n"/>
      <c r="AB1376" s="155" t="n"/>
      <c r="AC1376" s="155" t="n"/>
      <c r="AD1376" s="155" t="n"/>
      <c r="AE1376" s="155" t="n"/>
      <c r="AF1376" s="155" t="n"/>
      <c r="AG1376" s="154">
        <f>IF(OR(C1376="",G1376="",G1376=0),"",IFERROR(INDEX(Lists!$K$2:$K$12,MATCH(C1376,Lists!$I$2:$I$12,0)),"AUD"))</f>
        <v/>
      </c>
      <c r="AH1376" s="154">
        <f>IF(OR(G1376="",G1376=0),"",IF(G1376&lt;1,TEXT(G1376*100,"0")&amp;IFERROR(INDEX(Lists!$U$2:$U$12,MATCH(C1376,Lists!$I$2:$I$12,0)),"c"),IFERROR(INDEX(Lists!$L$2:$L$12,MATCH(C1376,Lists!$I$2:$I$12,0)),"$")&amp;IF(G1376=INT(G1376),TEXT(G1376,"0"),TEXT(G1376,"0.00")))&amp;" "&amp;AG1376)</f>
        <v/>
      </c>
      <c r="AI1376" s="154">
        <f>IF(X1376="","",X1376*IFERROR(INDEX(Lists!$M$2:$M$12,MATCH(C1376,Lists!$I$2:$I$12,0)),1)/Lists!$Q$2)</f>
        <v/>
      </c>
      <c r="AJ1376" s="154">
        <f>IF(Y1376="","",Y1376*IFERROR(INDEX(Lists!$M$2:$M$12,MATCH(C1376,Lists!$I$2:$I$12,0)),1)/Lists!$Q$2)</f>
        <v/>
      </c>
      <c r="AK1376" s="106" t="n"/>
      <c r="AL1376" s="106" t="n"/>
      <c r="AM1376" s="106" t="n"/>
      <c r="AN1376" s="106" t="n"/>
      <c r="AO1376" s="106" t="n"/>
    </row>
    <row r="1377" ht="18" customHeight="1" s="74">
      <c r="A1377" s="154">
        <f>IF(OR(F1377="",C1377="",D1377=""),"",IFERROR(INDEX(Lists!$J$2:$J$12,MATCH(C1377,Lists!$I$2:$I$12,0)),"XX")&amp;"-"&amp;D1377&amp;"-"&amp;TEXT(SUMPRODUCT(($C$2:C1377=C1377)*($D$2:D1377=D1377)),"0000"))</f>
        <v/>
      </c>
      <c r="B1377" s="155" t="n"/>
      <c r="C1377" s="155" t="n"/>
      <c r="D1377" s="155" t="n"/>
      <c r="E1377" s="155" t="n"/>
      <c r="F1377" s="155" t="n"/>
      <c r="G1377" s="155" t="n"/>
      <c r="H1377" s="155" t="n"/>
      <c r="I1377" s="155" t="n"/>
      <c r="J1377" s="155" t="n"/>
      <c r="K1377" s="155" t="n"/>
      <c r="L1377" s="155" t="n"/>
      <c r="M1377" s="155" t="n"/>
      <c r="N1377" s="155" t="n"/>
      <c r="O1377" s="155" t="n"/>
      <c r="P1377" s="155" t="n"/>
      <c r="Q1377" s="151" t="n"/>
      <c r="R1377" s="155" t="n"/>
      <c r="S1377" s="155" t="n"/>
      <c r="T1377" s="155" t="n"/>
      <c r="U1377" s="155" t="n"/>
      <c r="V1377" s="155" t="n"/>
      <c r="W1377" s="155" t="n"/>
      <c r="X1377" s="155" t="n"/>
      <c r="Y1377" s="155" t="n"/>
      <c r="Z1377" s="155" t="n"/>
      <c r="AA1377" s="155" t="n"/>
      <c r="AB1377" s="155" t="n"/>
      <c r="AC1377" s="155" t="n"/>
      <c r="AD1377" s="155" t="n"/>
      <c r="AE1377" s="155" t="n"/>
      <c r="AF1377" s="155" t="n"/>
      <c r="AG1377" s="154">
        <f>IF(OR(C1377="",G1377="",G1377=0),"",IFERROR(INDEX(Lists!$K$2:$K$12,MATCH(C1377,Lists!$I$2:$I$12,0)),"AUD"))</f>
        <v/>
      </c>
      <c r="AH1377" s="154">
        <f>IF(OR(G1377="",G1377=0),"",IF(G1377&lt;1,TEXT(G1377*100,"0")&amp;IFERROR(INDEX(Lists!$U$2:$U$12,MATCH(C1377,Lists!$I$2:$I$12,0)),"c"),IFERROR(INDEX(Lists!$L$2:$L$12,MATCH(C1377,Lists!$I$2:$I$12,0)),"$")&amp;IF(G1377=INT(G1377),TEXT(G1377,"0"),TEXT(G1377,"0.00")))&amp;" "&amp;AG1377)</f>
        <v/>
      </c>
      <c r="AI1377" s="154">
        <f>IF(X1377="","",X1377*IFERROR(INDEX(Lists!$M$2:$M$12,MATCH(C1377,Lists!$I$2:$I$12,0)),1)/Lists!$Q$2)</f>
        <v/>
      </c>
      <c r="AJ1377" s="154">
        <f>IF(Y1377="","",Y1377*IFERROR(INDEX(Lists!$M$2:$M$12,MATCH(C1377,Lists!$I$2:$I$12,0)),1)/Lists!$Q$2)</f>
        <v/>
      </c>
      <c r="AK1377" s="106" t="n"/>
      <c r="AL1377" s="106" t="n"/>
      <c r="AM1377" s="106" t="n"/>
      <c r="AN1377" s="106" t="n"/>
      <c r="AO1377" s="106" t="n"/>
    </row>
    <row r="1378" ht="18" customHeight="1" s="74">
      <c r="A1378" s="154">
        <f>IF(OR(F1378="",C1378="",D1378=""),"",IFERROR(INDEX(Lists!$J$2:$J$12,MATCH(C1378,Lists!$I$2:$I$12,0)),"XX")&amp;"-"&amp;D1378&amp;"-"&amp;TEXT(SUMPRODUCT(($C$2:C1378=C1378)*($D$2:D1378=D1378)),"0000"))</f>
        <v/>
      </c>
      <c r="B1378" s="155" t="n"/>
      <c r="C1378" s="155" t="n"/>
      <c r="D1378" s="155" t="n"/>
      <c r="E1378" s="155" t="n"/>
      <c r="F1378" s="155" t="n"/>
      <c r="G1378" s="155" t="n"/>
      <c r="H1378" s="155" t="n"/>
      <c r="I1378" s="155" t="n"/>
      <c r="J1378" s="155" t="n"/>
      <c r="K1378" s="155" t="n"/>
      <c r="L1378" s="155" t="n"/>
      <c r="M1378" s="155" t="n"/>
      <c r="N1378" s="155" t="n"/>
      <c r="O1378" s="155" t="n"/>
      <c r="P1378" s="155" t="n"/>
      <c r="Q1378" s="151" t="n"/>
      <c r="R1378" s="155" t="n"/>
      <c r="S1378" s="155" t="n"/>
      <c r="T1378" s="155" t="n"/>
      <c r="U1378" s="155" t="n"/>
      <c r="V1378" s="155" t="n"/>
      <c r="W1378" s="155" t="n"/>
      <c r="X1378" s="155" t="n"/>
      <c r="Y1378" s="155" t="n"/>
      <c r="Z1378" s="155" t="n"/>
      <c r="AA1378" s="155" t="n"/>
      <c r="AB1378" s="155" t="n"/>
      <c r="AC1378" s="155" t="n"/>
      <c r="AD1378" s="155" t="n"/>
      <c r="AE1378" s="155" t="n"/>
      <c r="AF1378" s="155" t="n"/>
      <c r="AG1378" s="154">
        <f>IF(OR(C1378="",G1378="",G1378=0),"",IFERROR(INDEX(Lists!$K$2:$K$12,MATCH(C1378,Lists!$I$2:$I$12,0)),"AUD"))</f>
        <v/>
      </c>
      <c r="AH1378" s="154">
        <f>IF(OR(G1378="",G1378=0),"",IF(G1378&lt;1,TEXT(G1378*100,"0")&amp;IFERROR(INDEX(Lists!$U$2:$U$12,MATCH(C1378,Lists!$I$2:$I$12,0)),"c"),IFERROR(INDEX(Lists!$L$2:$L$12,MATCH(C1378,Lists!$I$2:$I$12,0)),"$")&amp;IF(G1378=INT(G1378),TEXT(G1378,"0"),TEXT(G1378,"0.00")))&amp;" "&amp;AG1378)</f>
        <v/>
      </c>
      <c r="AI1378" s="154">
        <f>IF(X1378="","",X1378*IFERROR(INDEX(Lists!$M$2:$M$12,MATCH(C1378,Lists!$I$2:$I$12,0)),1)/Lists!$Q$2)</f>
        <v/>
      </c>
      <c r="AJ1378" s="154">
        <f>IF(Y1378="","",Y1378*IFERROR(INDEX(Lists!$M$2:$M$12,MATCH(C1378,Lists!$I$2:$I$12,0)),1)/Lists!$Q$2)</f>
        <v/>
      </c>
      <c r="AK1378" s="106" t="n"/>
      <c r="AL1378" s="106" t="n"/>
      <c r="AM1378" s="106" t="n"/>
      <c r="AN1378" s="106" t="n"/>
      <c r="AO1378" s="106" t="n"/>
    </row>
    <row r="1379" ht="18" customHeight="1" s="74">
      <c r="A1379" s="154">
        <f>IF(OR(F1379="",C1379="",D1379=""),"",IFERROR(INDEX(Lists!$J$2:$J$12,MATCH(C1379,Lists!$I$2:$I$12,0)),"XX")&amp;"-"&amp;D1379&amp;"-"&amp;TEXT(SUMPRODUCT(($C$2:C1379=C1379)*($D$2:D1379=D1379)),"0000"))</f>
        <v/>
      </c>
      <c r="B1379" s="155" t="n"/>
      <c r="C1379" s="155" t="n"/>
      <c r="D1379" s="155" t="n"/>
      <c r="E1379" s="155" t="n"/>
      <c r="F1379" s="155" t="n"/>
      <c r="G1379" s="155" t="n"/>
      <c r="H1379" s="155" t="n"/>
      <c r="I1379" s="155" t="n"/>
      <c r="J1379" s="155" t="n"/>
      <c r="K1379" s="155" t="n"/>
      <c r="L1379" s="155" t="n"/>
      <c r="M1379" s="155" t="n"/>
      <c r="N1379" s="155" t="n"/>
      <c r="O1379" s="155" t="n"/>
      <c r="P1379" s="155" t="n"/>
      <c r="Q1379" s="151" t="n"/>
      <c r="R1379" s="155" t="n"/>
      <c r="S1379" s="155" t="n"/>
      <c r="T1379" s="155" t="n"/>
      <c r="U1379" s="155" t="n"/>
      <c r="V1379" s="155" t="n"/>
      <c r="W1379" s="155" t="n"/>
      <c r="X1379" s="155" t="n"/>
      <c r="Y1379" s="155" t="n"/>
      <c r="Z1379" s="155" t="n"/>
      <c r="AA1379" s="155" t="n"/>
      <c r="AB1379" s="155" t="n"/>
      <c r="AC1379" s="155" t="n"/>
      <c r="AD1379" s="155" t="n"/>
      <c r="AE1379" s="155" t="n"/>
      <c r="AF1379" s="155" t="n"/>
      <c r="AG1379" s="154">
        <f>IF(OR(C1379="",G1379="",G1379=0),"",IFERROR(INDEX(Lists!$K$2:$K$12,MATCH(C1379,Lists!$I$2:$I$12,0)),"AUD"))</f>
        <v/>
      </c>
      <c r="AH1379" s="154">
        <f>IF(OR(G1379="",G1379=0),"",IF(G1379&lt;1,TEXT(G1379*100,"0")&amp;IFERROR(INDEX(Lists!$U$2:$U$12,MATCH(C1379,Lists!$I$2:$I$12,0)),"c"),IFERROR(INDEX(Lists!$L$2:$L$12,MATCH(C1379,Lists!$I$2:$I$12,0)),"$")&amp;IF(G1379=INT(G1379),TEXT(G1379,"0"),TEXT(G1379,"0.00")))&amp;" "&amp;AG1379)</f>
        <v/>
      </c>
      <c r="AI1379" s="154">
        <f>IF(X1379="","",X1379*IFERROR(INDEX(Lists!$M$2:$M$12,MATCH(C1379,Lists!$I$2:$I$12,0)),1)/Lists!$Q$2)</f>
        <v/>
      </c>
      <c r="AJ1379" s="154">
        <f>IF(Y1379="","",Y1379*IFERROR(INDEX(Lists!$M$2:$M$12,MATCH(C1379,Lists!$I$2:$I$12,0)),1)/Lists!$Q$2)</f>
        <v/>
      </c>
      <c r="AK1379" s="106" t="n"/>
      <c r="AL1379" s="106" t="n"/>
      <c r="AM1379" s="106" t="n"/>
      <c r="AN1379" s="106" t="n"/>
      <c r="AO1379" s="106" t="n"/>
    </row>
    <row r="1380" ht="18" customHeight="1" s="74">
      <c r="A1380" s="154">
        <f>IF(OR(F1380="",C1380="",D1380=""),"",IFERROR(INDEX(Lists!$J$2:$J$12,MATCH(C1380,Lists!$I$2:$I$12,0)),"XX")&amp;"-"&amp;D1380&amp;"-"&amp;TEXT(SUMPRODUCT(($C$2:C1380=C1380)*($D$2:D1380=D1380)),"0000"))</f>
        <v/>
      </c>
      <c r="B1380" s="155" t="n"/>
      <c r="C1380" s="155" t="n"/>
      <c r="D1380" s="155" t="n"/>
      <c r="E1380" s="155" t="n"/>
      <c r="F1380" s="155" t="n"/>
      <c r="G1380" s="155" t="n"/>
      <c r="H1380" s="155" t="n"/>
      <c r="I1380" s="155" t="n"/>
      <c r="J1380" s="155" t="n"/>
      <c r="K1380" s="155" t="n"/>
      <c r="L1380" s="155" t="n"/>
      <c r="M1380" s="155" t="n"/>
      <c r="N1380" s="155" t="n"/>
      <c r="O1380" s="155" t="n"/>
      <c r="P1380" s="155" t="n"/>
      <c r="Q1380" s="151" t="n"/>
      <c r="R1380" s="155" t="n"/>
      <c r="S1380" s="155" t="n"/>
      <c r="T1380" s="155" t="n"/>
      <c r="U1380" s="155" t="n"/>
      <c r="V1380" s="155" t="n"/>
      <c r="W1380" s="155" t="n"/>
      <c r="X1380" s="155" t="n"/>
      <c r="Y1380" s="155" t="n"/>
      <c r="Z1380" s="155" t="n"/>
      <c r="AA1380" s="155" t="n"/>
      <c r="AB1380" s="155" t="n"/>
      <c r="AC1380" s="155" t="n"/>
      <c r="AD1380" s="155" t="n"/>
      <c r="AE1380" s="155" t="n"/>
      <c r="AF1380" s="155" t="n"/>
      <c r="AG1380" s="154">
        <f>IF(OR(C1380="",G1380="",G1380=0),"",IFERROR(INDEX(Lists!$K$2:$K$12,MATCH(C1380,Lists!$I$2:$I$12,0)),"AUD"))</f>
        <v/>
      </c>
      <c r="AH1380" s="154">
        <f>IF(OR(G1380="",G1380=0),"",IF(G1380&lt;1,TEXT(G1380*100,"0")&amp;IFERROR(INDEX(Lists!$U$2:$U$12,MATCH(C1380,Lists!$I$2:$I$12,0)),"c"),IFERROR(INDEX(Lists!$L$2:$L$12,MATCH(C1380,Lists!$I$2:$I$12,0)),"$")&amp;IF(G1380=INT(G1380),TEXT(G1380,"0"),TEXT(G1380,"0.00")))&amp;" "&amp;AG1380)</f>
        <v/>
      </c>
      <c r="AI1380" s="154">
        <f>IF(X1380="","",X1380*IFERROR(INDEX(Lists!$M$2:$M$12,MATCH(C1380,Lists!$I$2:$I$12,0)),1)/Lists!$Q$2)</f>
        <v/>
      </c>
      <c r="AJ1380" s="154">
        <f>IF(Y1380="","",Y1380*IFERROR(INDEX(Lists!$M$2:$M$12,MATCH(C1380,Lists!$I$2:$I$12,0)),1)/Lists!$Q$2)</f>
        <v/>
      </c>
      <c r="AK1380" s="106" t="n"/>
      <c r="AL1380" s="106" t="n"/>
      <c r="AM1380" s="106" t="n"/>
      <c r="AN1380" s="106" t="n"/>
      <c r="AO1380" s="106" t="n"/>
    </row>
    <row r="1381" ht="18" customHeight="1" s="74">
      <c r="A1381" s="154">
        <f>IF(OR(F1381="",C1381="",D1381=""),"",IFERROR(INDEX(Lists!$J$2:$J$12,MATCH(C1381,Lists!$I$2:$I$12,0)),"XX")&amp;"-"&amp;D1381&amp;"-"&amp;TEXT(SUMPRODUCT(($C$2:C1381=C1381)*($D$2:D1381=D1381)),"0000"))</f>
        <v/>
      </c>
      <c r="B1381" s="155" t="n"/>
      <c r="C1381" s="155" t="n"/>
      <c r="D1381" s="155" t="n"/>
      <c r="E1381" s="155" t="n"/>
      <c r="F1381" s="155" t="n"/>
      <c r="G1381" s="155" t="n"/>
      <c r="H1381" s="155" t="n"/>
      <c r="I1381" s="155" t="n"/>
      <c r="J1381" s="155" t="n"/>
      <c r="K1381" s="155" t="n"/>
      <c r="L1381" s="155" t="n"/>
      <c r="M1381" s="155" t="n"/>
      <c r="N1381" s="155" t="n"/>
      <c r="O1381" s="155" t="n"/>
      <c r="P1381" s="155" t="n"/>
      <c r="Q1381" s="151" t="n"/>
      <c r="R1381" s="155" t="n"/>
      <c r="S1381" s="155" t="n"/>
      <c r="T1381" s="155" t="n"/>
      <c r="U1381" s="155" t="n"/>
      <c r="V1381" s="155" t="n"/>
      <c r="W1381" s="155" t="n"/>
      <c r="X1381" s="155" t="n"/>
      <c r="Y1381" s="155" t="n"/>
      <c r="Z1381" s="155" t="n"/>
      <c r="AA1381" s="155" t="n"/>
      <c r="AB1381" s="155" t="n"/>
      <c r="AC1381" s="155" t="n"/>
      <c r="AD1381" s="155" t="n"/>
      <c r="AE1381" s="155" t="n"/>
      <c r="AF1381" s="155" t="n"/>
      <c r="AG1381" s="154">
        <f>IF(OR(C1381="",G1381="",G1381=0),"",IFERROR(INDEX(Lists!$K$2:$K$12,MATCH(C1381,Lists!$I$2:$I$12,0)),"AUD"))</f>
        <v/>
      </c>
      <c r="AH1381" s="154">
        <f>IF(OR(G1381="",G1381=0),"",IF(G1381&lt;1,TEXT(G1381*100,"0")&amp;IFERROR(INDEX(Lists!$U$2:$U$12,MATCH(C1381,Lists!$I$2:$I$12,0)),"c"),IFERROR(INDEX(Lists!$L$2:$L$12,MATCH(C1381,Lists!$I$2:$I$12,0)),"$")&amp;IF(G1381=INT(G1381),TEXT(G1381,"0"),TEXT(G1381,"0.00")))&amp;" "&amp;AG1381)</f>
        <v/>
      </c>
      <c r="AI1381" s="154">
        <f>IF(X1381="","",X1381*IFERROR(INDEX(Lists!$M$2:$M$12,MATCH(C1381,Lists!$I$2:$I$12,0)),1)/Lists!$Q$2)</f>
        <v/>
      </c>
      <c r="AJ1381" s="154">
        <f>IF(Y1381="","",Y1381*IFERROR(INDEX(Lists!$M$2:$M$12,MATCH(C1381,Lists!$I$2:$I$12,0)),1)/Lists!$Q$2)</f>
        <v/>
      </c>
      <c r="AK1381" s="106" t="n"/>
      <c r="AL1381" s="106" t="n"/>
      <c r="AM1381" s="106" t="n"/>
      <c r="AN1381" s="106" t="n"/>
      <c r="AO1381" s="106" t="n"/>
    </row>
    <row r="1382" ht="18" customHeight="1" s="74">
      <c r="A1382" s="154">
        <f>IF(OR(F1382="",C1382="",D1382=""),"",IFERROR(INDEX(Lists!$J$2:$J$12,MATCH(C1382,Lists!$I$2:$I$12,0)),"XX")&amp;"-"&amp;D1382&amp;"-"&amp;TEXT(SUMPRODUCT(($C$2:C1382=C1382)*($D$2:D1382=D1382)),"0000"))</f>
        <v/>
      </c>
      <c r="B1382" s="155" t="n"/>
      <c r="C1382" s="155" t="n"/>
      <c r="D1382" s="155" t="n"/>
      <c r="E1382" s="155" t="n"/>
      <c r="F1382" s="155" t="n"/>
      <c r="G1382" s="155" t="n"/>
      <c r="H1382" s="155" t="n"/>
      <c r="I1382" s="155" t="n"/>
      <c r="J1382" s="155" t="n"/>
      <c r="K1382" s="155" t="n"/>
      <c r="L1382" s="155" t="n"/>
      <c r="M1382" s="155" t="n"/>
      <c r="N1382" s="155" t="n"/>
      <c r="O1382" s="155" t="n"/>
      <c r="P1382" s="155" t="n"/>
      <c r="Q1382" s="151" t="n"/>
      <c r="R1382" s="155" t="n"/>
      <c r="S1382" s="155" t="n"/>
      <c r="T1382" s="155" t="n"/>
      <c r="U1382" s="155" t="n"/>
      <c r="V1382" s="155" t="n"/>
      <c r="W1382" s="155" t="n"/>
      <c r="X1382" s="155" t="n"/>
      <c r="Y1382" s="155" t="n"/>
      <c r="Z1382" s="155" t="n"/>
      <c r="AA1382" s="155" t="n"/>
      <c r="AB1382" s="155" t="n"/>
      <c r="AC1382" s="155" t="n"/>
      <c r="AD1382" s="155" t="n"/>
      <c r="AE1382" s="155" t="n"/>
      <c r="AF1382" s="155" t="n"/>
      <c r="AG1382" s="154">
        <f>IF(OR(C1382="",G1382="",G1382=0),"",IFERROR(INDEX(Lists!$K$2:$K$12,MATCH(C1382,Lists!$I$2:$I$12,0)),"AUD"))</f>
        <v/>
      </c>
      <c r="AH1382" s="154">
        <f>IF(OR(G1382="",G1382=0),"",IF(G1382&lt;1,TEXT(G1382*100,"0")&amp;IFERROR(INDEX(Lists!$U$2:$U$12,MATCH(C1382,Lists!$I$2:$I$12,0)),"c"),IFERROR(INDEX(Lists!$L$2:$L$12,MATCH(C1382,Lists!$I$2:$I$12,0)),"$")&amp;IF(G1382=INT(G1382),TEXT(G1382,"0"),TEXT(G1382,"0.00")))&amp;" "&amp;AG1382)</f>
        <v/>
      </c>
      <c r="AI1382" s="154">
        <f>IF(X1382="","",X1382*IFERROR(INDEX(Lists!$M$2:$M$12,MATCH(C1382,Lists!$I$2:$I$12,0)),1)/Lists!$Q$2)</f>
        <v/>
      </c>
      <c r="AJ1382" s="154">
        <f>IF(Y1382="","",Y1382*IFERROR(INDEX(Lists!$M$2:$M$12,MATCH(C1382,Lists!$I$2:$I$12,0)),1)/Lists!$Q$2)</f>
        <v/>
      </c>
      <c r="AK1382" s="106" t="n"/>
      <c r="AL1382" s="106" t="n"/>
      <c r="AM1382" s="106" t="n"/>
      <c r="AN1382" s="106" t="n"/>
      <c r="AO1382" s="106" t="n"/>
    </row>
    <row r="1383" ht="18" customHeight="1" s="74">
      <c r="A1383" s="154">
        <f>IF(OR(F1383="",C1383="",D1383=""),"",IFERROR(INDEX(Lists!$J$2:$J$12,MATCH(C1383,Lists!$I$2:$I$12,0)),"XX")&amp;"-"&amp;D1383&amp;"-"&amp;TEXT(SUMPRODUCT(($C$2:C1383=C1383)*($D$2:D1383=D1383)),"0000"))</f>
        <v/>
      </c>
      <c r="B1383" s="155" t="n"/>
      <c r="C1383" s="155" t="n"/>
      <c r="D1383" s="155" t="n"/>
      <c r="E1383" s="155" t="n"/>
      <c r="F1383" s="155" t="n"/>
      <c r="G1383" s="155" t="n"/>
      <c r="H1383" s="155" t="n"/>
      <c r="I1383" s="155" t="n"/>
      <c r="J1383" s="155" t="n"/>
      <c r="K1383" s="155" t="n"/>
      <c r="L1383" s="155" t="n"/>
      <c r="M1383" s="155" t="n"/>
      <c r="N1383" s="155" t="n"/>
      <c r="O1383" s="155" t="n"/>
      <c r="P1383" s="155" t="n"/>
      <c r="Q1383" s="151" t="n"/>
      <c r="R1383" s="155" t="n"/>
      <c r="S1383" s="155" t="n"/>
      <c r="T1383" s="155" t="n"/>
      <c r="U1383" s="155" t="n"/>
      <c r="V1383" s="155" t="n"/>
      <c r="W1383" s="155" t="n"/>
      <c r="X1383" s="155" t="n"/>
      <c r="Y1383" s="155" t="n"/>
      <c r="Z1383" s="155" t="n"/>
      <c r="AA1383" s="155" t="n"/>
      <c r="AB1383" s="155" t="n"/>
      <c r="AC1383" s="155" t="n"/>
      <c r="AD1383" s="155" t="n"/>
      <c r="AE1383" s="155" t="n"/>
      <c r="AF1383" s="155" t="n"/>
      <c r="AG1383" s="154">
        <f>IF(OR(C1383="",G1383="",G1383=0),"",IFERROR(INDEX(Lists!$K$2:$K$12,MATCH(C1383,Lists!$I$2:$I$12,0)),"AUD"))</f>
        <v/>
      </c>
      <c r="AH1383" s="154">
        <f>IF(OR(G1383="",G1383=0),"",IF(G1383&lt;1,TEXT(G1383*100,"0")&amp;IFERROR(INDEX(Lists!$U$2:$U$12,MATCH(C1383,Lists!$I$2:$I$12,0)),"c"),IFERROR(INDEX(Lists!$L$2:$L$12,MATCH(C1383,Lists!$I$2:$I$12,0)),"$")&amp;IF(G1383=INT(G1383),TEXT(G1383,"0"),TEXT(G1383,"0.00")))&amp;" "&amp;AG1383)</f>
        <v/>
      </c>
      <c r="AI1383" s="154">
        <f>IF(X1383="","",X1383*IFERROR(INDEX(Lists!$M$2:$M$12,MATCH(C1383,Lists!$I$2:$I$12,0)),1)/Lists!$Q$2)</f>
        <v/>
      </c>
      <c r="AJ1383" s="154">
        <f>IF(Y1383="","",Y1383*IFERROR(INDEX(Lists!$M$2:$M$12,MATCH(C1383,Lists!$I$2:$I$12,0)),1)/Lists!$Q$2)</f>
        <v/>
      </c>
      <c r="AK1383" s="106" t="n"/>
      <c r="AL1383" s="106" t="n"/>
      <c r="AM1383" s="106" t="n"/>
      <c r="AN1383" s="106" t="n"/>
      <c r="AO1383" s="106" t="n"/>
    </row>
    <row r="1384" ht="18" customHeight="1" s="74">
      <c r="A1384" s="154">
        <f>IF(OR(F1384="",C1384="",D1384=""),"",IFERROR(INDEX(Lists!$J$2:$J$12,MATCH(C1384,Lists!$I$2:$I$12,0)),"XX")&amp;"-"&amp;D1384&amp;"-"&amp;TEXT(SUMPRODUCT(($C$2:C1384=C1384)*($D$2:D1384=D1384)),"0000"))</f>
        <v/>
      </c>
      <c r="B1384" s="155" t="n"/>
      <c r="C1384" s="155" t="n"/>
      <c r="D1384" s="155" t="n"/>
      <c r="E1384" s="155" t="n"/>
      <c r="F1384" s="155" t="n"/>
      <c r="G1384" s="155" t="n"/>
      <c r="H1384" s="155" t="n"/>
      <c r="I1384" s="155" t="n"/>
      <c r="J1384" s="155" t="n"/>
      <c r="K1384" s="155" t="n"/>
      <c r="L1384" s="155" t="n"/>
      <c r="M1384" s="155" t="n"/>
      <c r="N1384" s="155" t="n"/>
      <c r="O1384" s="155" t="n"/>
      <c r="P1384" s="155" t="n"/>
      <c r="Q1384" s="151" t="n"/>
      <c r="R1384" s="155" t="n"/>
      <c r="S1384" s="155" t="n"/>
      <c r="T1384" s="155" t="n"/>
      <c r="U1384" s="155" t="n"/>
      <c r="V1384" s="155" t="n"/>
      <c r="W1384" s="155" t="n"/>
      <c r="X1384" s="155" t="n"/>
      <c r="Y1384" s="155" t="n"/>
      <c r="Z1384" s="155" t="n"/>
      <c r="AA1384" s="155" t="n"/>
      <c r="AB1384" s="155" t="n"/>
      <c r="AC1384" s="155" t="n"/>
      <c r="AD1384" s="155" t="n"/>
      <c r="AE1384" s="155" t="n"/>
      <c r="AF1384" s="155" t="n"/>
      <c r="AG1384" s="154">
        <f>IF(OR(C1384="",G1384="",G1384=0),"",IFERROR(INDEX(Lists!$K$2:$K$12,MATCH(C1384,Lists!$I$2:$I$12,0)),"AUD"))</f>
        <v/>
      </c>
      <c r="AH1384" s="154">
        <f>IF(OR(G1384="",G1384=0),"",IF(G1384&lt;1,TEXT(G1384*100,"0")&amp;IFERROR(INDEX(Lists!$U$2:$U$12,MATCH(C1384,Lists!$I$2:$I$12,0)),"c"),IFERROR(INDEX(Lists!$L$2:$L$12,MATCH(C1384,Lists!$I$2:$I$12,0)),"$")&amp;IF(G1384=INT(G1384),TEXT(G1384,"0"),TEXT(G1384,"0.00")))&amp;" "&amp;AG1384)</f>
        <v/>
      </c>
      <c r="AI1384" s="154">
        <f>IF(X1384="","",X1384*IFERROR(INDEX(Lists!$M$2:$M$12,MATCH(C1384,Lists!$I$2:$I$12,0)),1)/Lists!$Q$2)</f>
        <v/>
      </c>
      <c r="AJ1384" s="154">
        <f>IF(Y1384="","",Y1384*IFERROR(INDEX(Lists!$M$2:$M$12,MATCH(C1384,Lists!$I$2:$I$12,0)),1)/Lists!$Q$2)</f>
        <v/>
      </c>
      <c r="AK1384" s="106" t="n"/>
      <c r="AL1384" s="106" t="n"/>
      <c r="AM1384" s="106" t="n"/>
      <c r="AN1384" s="106" t="n"/>
      <c r="AO1384" s="106" t="n"/>
    </row>
    <row r="1385" ht="18" customHeight="1" s="74">
      <c r="A1385" s="154">
        <f>IF(OR(F1385="",C1385="",D1385=""),"",IFERROR(INDEX(Lists!$J$2:$J$12,MATCH(C1385,Lists!$I$2:$I$12,0)),"XX")&amp;"-"&amp;D1385&amp;"-"&amp;TEXT(SUMPRODUCT(($C$2:C1385=C1385)*($D$2:D1385=D1385)),"0000"))</f>
        <v/>
      </c>
      <c r="B1385" s="155" t="n"/>
      <c r="C1385" s="155" t="n"/>
      <c r="D1385" s="155" t="n"/>
      <c r="E1385" s="155" t="n"/>
      <c r="F1385" s="155" t="n"/>
      <c r="G1385" s="155" t="n"/>
      <c r="H1385" s="155" t="n"/>
      <c r="I1385" s="155" t="n"/>
      <c r="J1385" s="155" t="n"/>
      <c r="K1385" s="155" t="n"/>
      <c r="L1385" s="155" t="n"/>
      <c r="M1385" s="155" t="n"/>
      <c r="N1385" s="155" t="n"/>
      <c r="O1385" s="155" t="n"/>
      <c r="P1385" s="155" t="n"/>
      <c r="Q1385" s="151" t="n"/>
      <c r="R1385" s="155" t="n"/>
      <c r="S1385" s="155" t="n"/>
      <c r="T1385" s="155" t="n"/>
      <c r="U1385" s="155" t="n"/>
      <c r="V1385" s="155" t="n"/>
      <c r="W1385" s="155" t="n"/>
      <c r="X1385" s="155" t="n"/>
      <c r="Y1385" s="155" t="n"/>
      <c r="Z1385" s="155" t="n"/>
      <c r="AA1385" s="155" t="n"/>
      <c r="AB1385" s="155" t="n"/>
      <c r="AC1385" s="155" t="n"/>
      <c r="AD1385" s="155" t="n"/>
      <c r="AE1385" s="155" t="n"/>
      <c r="AF1385" s="155" t="n"/>
      <c r="AG1385" s="154">
        <f>IF(OR(C1385="",G1385="",G1385=0),"",IFERROR(INDEX(Lists!$K$2:$K$12,MATCH(C1385,Lists!$I$2:$I$12,0)),"AUD"))</f>
        <v/>
      </c>
      <c r="AH1385" s="154">
        <f>IF(OR(G1385="",G1385=0),"",IF(G1385&lt;1,TEXT(G1385*100,"0")&amp;IFERROR(INDEX(Lists!$U$2:$U$12,MATCH(C1385,Lists!$I$2:$I$12,0)),"c"),IFERROR(INDEX(Lists!$L$2:$L$12,MATCH(C1385,Lists!$I$2:$I$12,0)),"$")&amp;IF(G1385=INT(G1385),TEXT(G1385,"0"),TEXT(G1385,"0.00")))&amp;" "&amp;AG1385)</f>
        <v/>
      </c>
      <c r="AI1385" s="154">
        <f>IF(X1385="","",X1385*IFERROR(INDEX(Lists!$M$2:$M$12,MATCH(C1385,Lists!$I$2:$I$12,0)),1)/Lists!$Q$2)</f>
        <v/>
      </c>
      <c r="AJ1385" s="154">
        <f>IF(Y1385="","",Y1385*IFERROR(INDEX(Lists!$M$2:$M$12,MATCH(C1385,Lists!$I$2:$I$12,0)),1)/Lists!$Q$2)</f>
        <v/>
      </c>
      <c r="AK1385" s="106" t="n"/>
      <c r="AL1385" s="106" t="n"/>
      <c r="AM1385" s="106" t="n"/>
      <c r="AN1385" s="106" t="n"/>
      <c r="AO1385" s="106" t="n"/>
    </row>
    <row r="1386" ht="18" customHeight="1" s="74">
      <c r="A1386" s="154">
        <f>IF(OR(F1386="",C1386="",D1386=""),"",IFERROR(INDEX(Lists!$J$2:$J$12,MATCH(C1386,Lists!$I$2:$I$12,0)),"XX")&amp;"-"&amp;D1386&amp;"-"&amp;TEXT(SUMPRODUCT(($C$2:C1386=C1386)*($D$2:D1386=D1386)),"0000"))</f>
        <v/>
      </c>
      <c r="B1386" s="155" t="n"/>
      <c r="C1386" s="155" t="n"/>
      <c r="D1386" s="155" t="n"/>
      <c r="E1386" s="155" t="n"/>
      <c r="F1386" s="155" t="n"/>
      <c r="G1386" s="155" t="n"/>
      <c r="H1386" s="155" t="n"/>
      <c r="I1386" s="155" t="n"/>
      <c r="J1386" s="155" t="n"/>
      <c r="K1386" s="155" t="n"/>
      <c r="L1386" s="155" t="n"/>
      <c r="M1386" s="155" t="n"/>
      <c r="N1386" s="155" t="n"/>
      <c r="O1386" s="155" t="n"/>
      <c r="P1386" s="155" t="n"/>
      <c r="Q1386" s="151" t="n"/>
      <c r="R1386" s="155" t="n"/>
      <c r="S1386" s="155" t="n"/>
      <c r="T1386" s="155" t="n"/>
      <c r="U1386" s="155" t="n"/>
      <c r="V1386" s="155" t="n"/>
      <c r="W1386" s="155" t="n"/>
      <c r="X1386" s="155" t="n"/>
      <c r="Y1386" s="155" t="n"/>
      <c r="Z1386" s="155" t="n"/>
      <c r="AA1386" s="155" t="n"/>
      <c r="AB1386" s="155" t="n"/>
      <c r="AC1386" s="155" t="n"/>
      <c r="AD1386" s="155" t="n"/>
      <c r="AE1386" s="155" t="n"/>
      <c r="AF1386" s="155" t="n"/>
      <c r="AG1386" s="154">
        <f>IF(OR(C1386="",G1386="",G1386=0),"",IFERROR(INDEX(Lists!$K$2:$K$12,MATCH(C1386,Lists!$I$2:$I$12,0)),"AUD"))</f>
        <v/>
      </c>
      <c r="AH1386" s="154">
        <f>IF(OR(G1386="",G1386=0),"",IF(G1386&lt;1,TEXT(G1386*100,"0")&amp;IFERROR(INDEX(Lists!$U$2:$U$12,MATCH(C1386,Lists!$I$2:$I$12,0)),"c"),IFERROR(INDEX(Lists!$L$2:$L$12,MATCH(C1386,Lists!$I$2:$I$12,0)),"$")&amp;IF(G1386=INT(G1386),TEXT(G1386,"0"),TEXT(G1386,"0.00")))&amp;" "&amp;AG1386)</f>
        <v/>
      </c>
      <c r="AI1386" s="154">
        <f>IF(X1386="","",X1386*IFERROR(INDEX(Lists!$M$2:$M$12,MATCH(C1386,Lists!$I$2:$I$12,0)),1)/Lists!$Q$2)</f>
        <v/>
      </c>
      <c r="AJ1386" s="154">
        <f>IF(Y1386="","",Y1386*IFERROR(INDEX(Lists!$M$2:$M$12,MATCH(C1386,Lists!$I$2:$I$12,0)),1)/Lists!$Q$2)</f>
        <v/>
      </c>
      <c r="AK1386" s="106" t="n"/>
      <c r="AL1386" s="106" t="n"/>
      <c r="AM1386" s="106" t="n"/>
      <c r="AN1386" s="106" t="n"/>
      <c r="AO1386" s="106" t="n"/>
    </row>
    <row r="1387" ht="18" customHeight="1" s="74">
      <c r="A1387" s="154">
        <f>IF(OR(F1387="",C1387="",D1387=""),"",IFERROR(INDEX(Lists!$J$2:$J$12,MATCH(C1387,Lists!$I$2:$I$12,0)),"XX")&amp;"-"&amp;D1387&amp;"-"&amp;TEXT(SUMPRODUCT(($C$2:C1387=C1387)*($D$2:D1387=D1387)),"0000"))</f>
        <v/>
      </c>
      <c r="B1387" s="155" t="n"/>
      <c r="C1387" s="155" t="n"/>
      <c r="D1387" s="155" t="n"/>
      <c r="E1387" s="155" t="n"/>
      <c r="F1387" s="155" t="n"/>
      <c r="G1387" s="155" t="n"/>
      <c r="H1387" s="155" t="n"/>
      <c r="I1387" s="155" t="n"/>
      <c r="J1387" s="155" t="n"/>
      <c r="K1387" s="155" t="n"/>
      <c r="L1387" s="155" t="n"/>
      <c r="M1387" s="155" t="n"/>
      <c r="N1387" s="155" t="n"/>
      <c r="O1387" s="155" t="n"/>
      <c r="P1387" s="155" t="n"/>
      <c r="Q1387" s="151" t="n"/>
      <c r="R1387" s="155" t="n"/>
      <c r="S1387" s="155" t="n"/>
      <c r="T1387" s="155" t="n"/>
      <c r="U1387" s="155" t="n"/>
      <c r="V1387" s="155" t="n"/>
      <c r="W1387" s="155" t="n"/>
      <c r="X1387" s="155" t="n"/>
      <c r="Y1387" s="155" t="n"/>
      <c r="Z1387" s="155" t="n"/>
      <c r="AA1387" s="155" t="n"/>
      <c r="AB1387" s="155" t="n"/>
      <c r="AC1387" s="155" t="n"/>
      <c r="AD1387" s="155" t="n"/>
      <c r="AE1387" s="155" t="n"/>
      <c r="AF1387" s="155" t="n"/>
      <c r="AG1387" s="154">
        <f>IF(OR(C1387="",G1387="",G1387=0),"",IFERROR(INDEX(Lists!$K$2:$K$12,MATCH(C1387,Lists!$I$2:$I$12,0)),"AUD"))</f>
        <v/>
      </c>
      <c r="AH1387" s="154">
        <f>IF(OR(G1387="",G1387=0),"",IF(G1387&lt;1,TEXT(G1387*100,"0")&amp;IFERROR(INDEX(Lists!$U$2:$U$12,MATCH(C1387,Lists!$I$2:$I$12,0)),"c"),IFERROR(INDEX(Lists!$L$2:$L$12,MATCH(C1387,Lists!$I$2:$I$12,0)),"$")&amp;IF(G1387=INT(G1387),TEXT(G1387,"0"),TEXT(G1387,"0.00")))&amp;" "&amp;AG1387)</f>
        <v/>
      </c>
      <c r="AI1387" s="154">
        <f>IF(X1387="","",X1387*IFERROR(INDEX(Lists!$M$2:$M$12,MATCH(C1387,Lists!$I$2:$I$12,0)),1)/Lists!$Q$2)</f>
        <v/>
      </c>
      <c r="AJ1387" s="154">
        <f>IF(Y1387="","",Y1387*IFERROR(INDEX(Lists!$M$2:$M$12,MATCH(C1387,Lists!$I$2:$I$12,0)),1)/Lists!$Q$2)</f>
        <v/>
      </c>
      <c r="AK1387" s="106" t="n"/>
      <c r="AL1387" s="106" t="n"/>
      <c r="AM1387" s="106" t="n"/>
      <c r="AN1387" s="106" t="n"/>
      <c r="AO1387" s="106" t="n"/>
    </row>
    <row r="1388" ht="18" customHeight="1" s="74">
      <c r="A1388" s="154">
        <f>IF(OR(F1388="",C1388="",D1388=""),"",IFERROR(INDEX(Lists!$J$2:$J$12,MATCH(C1388,Lists!$I$2:$I$12,0)),"XX")&amp;"-"&amp;D1388&amp;"-"&amp;TEXT(SUMPRODUCT(($C$2:C1388=C1388)*($D$2:D1388=D1388)),"0000"))</f>
        <v/>
      </c>
      <c r="B1388" s="155" t="n"/>
      <c r="C1388" s="155" t="n"/>
      <c r="D1388" s="155" t="n"/>
      <c r="E1388" s="155" t="n"/>
      <c r="F1388" s="155" t="n"/>
      <c r="G1388" s="155" t="n"/>
      <c r="H1388" s="155" t="n"/>
      <c r="I1388" s="155" t="n"/>
      <c r="J1388" s="155" t="n"/>
      <c r="K1388" s="155" t="n"/>
      <c r="L1388" s="155" t="n"/>
      <c r="M1388" s="155" t="n"/>
      <c r="N1388" s="155" t="n"/>
      <c r="O1388" s="155" t="n"/>
      <c r="P1388" s="155" t="n"/>
      <c r="Q1388" s="151" t="n"/>
      <c r="R1388" s="155" t="n"/>
      <c r="S1388" s="155" t="n"/>
      <c r="T1388" s="155" t="n"/>
      <c r="U1388" s="155" t="n"/>
      <c r="V1388" s="155" t="n"/>
      <c r="W1388" s="155" t="n"/>
      <c r="X1388" s="155" t="n"/>
      <c r="Y1388" s="155" t="n"/>
      <c r="Z1388" s="155" t="n"/>
      <c r="AA1388" s="155" t="n"/>
      <c r="AB1388" s="155" t="n"/>
      <c r="AC1388" s="155" t="n"/>
      <c r="AD1388" s="155" t="n"/>
      <c r="AE1388" s="155" t="n"/>
      <c r="AF1388" s="155" t="n"/>
      <c r="AG1388" s="154">
        <f>IF(OR(C1388="",G1388="",G1388=0),"",IFERROR(INDEX(Lists!$K$2:$K$12,MATCH(C1388,Lists!$I$2:$I$12,0)),"AUD"))</f>
        <v/>
      </c>
      <c r="AH1388" s="154">
        <f>IF(OR(G1388="",G1388=0),"",IF(G1388&lt;1,TEXT(G1388*100,"0")&amp;IFERROR(INDEX(Lists!$U$2:$U$12,MATCH(C1388,Lists!$I$2:$I$12,0)),"c"),IFERROR(INDEX(Lists!$L$2:$L$12,MATCH(C1388,Lists!$I$2:$I$12,0)),"$")&amp;IF(G1388=INT(G1388),TEXT(G1388,"0"),TEXT(G1388,"0.00")))&amp;" "&amp;AG1388)</f>
        <v/>
      </c>
      <c r="AI1388" s="154">
        <f>IF(X1388="","",X1388*IFERROR(INDEX(Lists!$M$2:$M$12,MATCH(C1388,Lists!$I$2:$I$12,0)),1)/Lists!$Q$2)</f>
        <v/>
      </c>
      <c r="AJ1388" s="154">
        <f>IF(Y1388="","",Y1388*IFERROR(INDEX(Lists!$M$2:$M$12,MATCH(C1388,Lists!$I$2:$I$12,0)),1)/Lists!$Q$2)</f>
        <v/>
      </c>
      <c r="AK1388" s="106" t="n"/>
      <c r="AL1388" s="106" t="n"/>
      <c r="AM1388" s="106" t="n"/>
      <c r="AN1388" s="106" t="n"/>
      <c r="AO1388" s="106" t="n"/>
    </row>
    <row r="1389" ht="18" customHeight="1" s="74">
      <c r="A1389" s="154">
        <f>IF(OR(F1389="",C1389="",D1389=""),"",IFERROR(INDEX(Lists!$J$2:$J$12,MATCH(C1389,Lists!$I$2:$I$12,0)),"XX")&amp;"-"&amp;D1389&amp;"-"&amp;TEXT(SUMPRODUCT(($C$2:C1389=C1389)*($D$2:D1389=D1389)),"0000"))</f>
        <v/>
      </c>
      <c r="B1389" s="155" t="n"/>
      <c r="C1389" s="155" t="n"/>
      <c r="D1389" s="155" t="n"/>
      <c r="E1389" s="155" t="n"/>
      <c r="F1389" s="155" t="n"/>
      <c r="G1389" s="155" t="n"/>
      <c r="H1389" s="155" t="n"/>
      <c r="I1389" s="155" t="n"/>
      <c r="J1389" s="155" t="n"/>
      <c r="K1389" s="155" t="n"/>
      <c r="L1389" s="155" t="n"/>
      <c r="M1389" s="155" t="n"/>
      <c r="N1389" s="155" t="n"/>
      <c r="O1389" s="155" t="n"/>
      <c r="P1389" s="155" t="n"/>
      <c r="Q1389" s="151" t="n"/>
      <c r="R1389" s="155" t="n"/>
      <c r="S1389" s="155" t="n"/>
      <c r="T1389" s="155" t="n"/>
      <c r="U1389" s="155" t="n"/>
      <c r="V1389" s="155" t="n"/>
      <c r="W1389" s="155" t="n"/>
      <c r="X1389" s="155" t="n"/>
      <c r="Y1389" s="155" t="n"/>
      <c r="Z1389" s="155" t="n"/>
      <c r="AA1389" s="155" t="n"/>
      <c r="AB1389" s="155" t="n"/>
      <c r="AC1389" s="155" t="n"/>
      <c r="AD1389" s="155" t="n"/>
      <c r="AE1389" s="155" t="n"/>
      <c r="AF1389" s="155" t="n"/>
      <c r="AG1389" s="154">
        <f>IF(OR(C1389="",G1389="",G1389=0),"",IFERROR(INDEX(Lists!$K$2:$K$12,MATCH(C1389,Lists!$I$2:$I$12,0)),"AUD"))</f>
        <v/>
      </c>
      <c r="AH1389" s="154">
        <f>IF(OR(G1389="",G1389=0),"",IF(G1389&lt;1,TEXT(G1389*100,"0")&amp;IFERROR(INDEX(Lists!$U$2:$U$12,MATCH(C1389,Lists!$I$2:$I$12,0)),"c"),IFERROR(INDEX(Lists!$L$2:$L$12,MATCH(C1389,Lists!$I$2:$I$12,0)),"$")&amp;IF(G1389=INT(G1389),TEXT(G1389,"0"),TEXT(G1389,"0.00")))&amp;" "&amp;AG1389)</f>
        <v/>
      </c>
      <c r="AI1389" s="154">
        <f>IF(X1389="","",X1389*IFERROR(INDEX(Lists!$M$2:$M$12,MATCH(C1389,Lists!$I$2:$I$12,0)),1)/Lists!$Q$2)</f>
        <v/>
      </c>
      <c r="AJ1389" s="154">
        <f>IF(Y1389="","",Y1389*IFERROR(INDEX(Lists!$M$2:$M$12,MATCH(C1389,Lists!$I$2:$I$12,0)),1)/Lists!$Q$2)</f>
        <v/>
      </c>
      <c r="AK1389" s="106" t="n"/>
      <c r="AL1389" s="106" t="n"/>
      <c r="AM1389" s="106" t="n"/>
      <c r="AN1389" s="106" t="n"/>
      <c r="AO1389" s="106" t="n"/>
    </row>
    <row r="1390" ht="18" customHeight="1" s="74">
      <c r="A1390" s="154">
        <f>IF(OR(F1390="",C1390="",D1390=""),"",IFERROR(INDEX(Lists!$J$2:$J$12,MATCH(C1390,Lists!$I$2:$I$12,0)),"XX")&amp;"-"&amp;D1390&amp;"-"&amp;TEXT(SUMPRODUCT(($C$2:C1390=C1390)*($D$2:D1390=D1390)),"0000"))</f>
        <v/>
      </c>
      <c r="B1390" s="155" t="n"/>
      <c r="C1390" s="155" t="n"/>
      <c r="D1390" s="155" t="n"/>
      <c r="E1390" s="155" t="n"/>
      <c r="F1390" s="155" t="n"/>
      <c r="G1390" s="155" t="n"/>
      <c r="H1390" s="155" t="n"/>
      <c r="I1390" s="155" t="n"/>
      <c r="J1390" s="155" t="n"/>
      <c r="K1390" s="155" t="n"/>
      <c r="L1390" s="155" t="n"/>
      <c r="M1390" s="155" t="n"/>
      <c r="N1390" s="155" t="n"/>
      <c r="O1390" s="155" t="n"/>
      <c r="P1390" s="155" t="n"/>
      <c r="Q1390" s="151" t="n"/>
      <c r="R1390" s="155" t="n"/>
      <c r="S1390" s="155" t="n"/>
      <c r="T1390" s="155" t="n"/>
      <c r="U1390" s="155" t="n"/>
      <c r="V1390" s="155" t="n"/>
      <c r="W1390" s="155" t="n"/>
      <c r="X1390" s="155" t="n"/>
      <c r="Y1390" s="155" t="n"/>
      <c r="Z1390" s="155" t="n"/>
      <c r="AA1390" s="155" t="n"/>
      <c r="AB1390" s="155" t="n"/>
      <c r="AC1390" s="155" t="n"/>
      <c r="AD1390" s="155" t="n"/>
      <c r="AE1390" s="155" t="n"/>
      <c r="AF1390" s="155" t="n"/>
      <c r="AG1390" s="154">
        <f>IF(OR(C1390="",G1390="",G1390=0),"",IFERROR(INDEX(Lists!$K$2:$K$12,MATCH(C1390,Lists!$I$2:$I$12,0)),"AUD"))</f>
        <v/>
      </c>
      <c r="AH1390" s="154">
        <f>IF(OR(G1390="",G1390=0),"",IF(G1390&lt;1,TEXT(G1390*100,"0")&amp;IFERROR(INDEX(Lists!$U$2:$U$12,MATCH(C1390,Lists!$I$2:$I$12,0)),"c"),IFERROR(INDEX(Lists!$L$2:$L$12,MATCH(C1390,Lists!$I$2:$I$12,0)),"$")&amp;IF(G1390=INT(G1390),TEXT(G1390,"0"),TEXT(G1390,"0.00")))&amp;" "&amp;AG1390)</f>
        <v/>
      </c>
      <c r="AI1390" s="154">
        <f>IF(X1390="","",X1390*IFERROR(INDEX(Lists!$M$2:$M$12,MATCH(C1390,Lists!$I$2:$I$12,0)),1)/Lists!$Q$2)</f>
        <v/>
      </c>
      <c r="AJ1390" s="154">
        <f>IF(Y1390="","",Y1390*IFERROR(INDEX(Lists!$M$2:$M$12,MATCH(C1390,Lists!$I$2:$I$12,0)),1)/Lists!$Q$2)</f>
        <v/>
      </c>
      <c r="AK1390" s="106" t="n"/>
      <c r="AL1390" s="106" t="n"/>
      <c r="AM1390" s="106" t="n"/>
      <c r="AN1390" s="106" t="n"/>
      <c r="AO1390" s="106" t="n"/>
    </row>
    <row r="1391" ht="18" customHeight="1" s="74">
      <c r="A1391" s="154">
        <f>IF(OR(F1391="",C1391="",D1391=""),"",IFERROR(INDEX(Lists!$J$2:$J$12,MATCH(C1391,Lists!$I$2:$I$12,0)),"XX")&amp;"-"&amp;D1391&amp;"-"&amp;TEXT(SUMPRODUCT(($C$2:C1391=C1391)*($D$2:D1391=D1391)),"0000"))</f>
        <v/>
      </c>
      <c r="B1391" s="155" t="n"/>
      <c r="C1391" s="155" t="n"/>
      <c r="D1391" s="155" t="n"/>
      <c r="E1391" s="155" t="n"/>
      <c r="F1391" s="155" t="n"/>
      <c r="G1391" s="155" t="n"/>
      <c r="H1391" s="155" t="n"/>
      <c r="I1391" s="155" t="n"/>
      <c r="J1391" s="155" t="n"/>
      <c r="K1391" s="155" t="n"/>
      <c r="L1391" s="155" t="n"/>
      <c r="M1391" s="155" t="n"/>
      <c r="N1391" s="155" t="n"/>
      <c r="O1391" s="155" t="n"/>
      <c r="P1391" s="155" t="n"/>
      <c r="Q1391" s="151" t="n"/>
      <c r="R1391" s="155" t="n"/>
      <c r="S1391" s="155" t="n"/>
      <c r="T1391" s="155" t="n"/>
      <c r="U1391" s="155" t="n"/>
      <c r="V1391" s="155" t="n"/>
      <c r="W1391" s="155" t="n"/>
      <c r="X1391" s="155" t="n"/>
      <c r="Y1391" s="155" t="n"/>
      <c r="Z1391" s="155" t="n"/>
      <c r="AA1391" s="155" t="n"/>
      <c r="AB1391" s="155" t="n"/>
      <c r="AC1391" s="155" t="n"/>
      <c r="AD1391" s="155" t="n"/>
      <c r="AE1391" s="155" t="n"/>
      <c r="AF1391" s="155" t="n"/>
      <c r="AG1391" s="154">
        <f>IF(OR(C1391="",G1391="",G1391=0),"",IFERROR(INDEX(Lists!$K$2:$K$12,MATCH(C1391,Lists!$I$2:$I$12,0)),"AUD"))</f>
        <v/>
      </c>
      <c r="AH1391" s="154">
        <f>IF(OR(G1391="",G1391=0),"",IF(G1391&lt;1,TEXT(G1391*100,"0")&amp;IFERROR(INDEX(Lists!$U$2:$U$12,MATCH(C1391,Lists!$I$2:$I$12,0)),"c"),IFERROR(INDEX(Lists!$L$2:$L$12,MATCH(C1391,Lists!$I$2:$I$12,0)),"$")&amp;IF(G1391=INT(G1391),TEXT(G1391,"0"),TEXT(G1391,"0.00")))&amp;" "&amp;AG1391)</f>
        <v/>
      </c>
      <c r="AI1391" s="154">
        <f>IF(X1391="","",X1391*IFERROR(INDEX(Lists!$M$2:$M$12,MATCH(C1391,Lists!$I$2:$I$12,0)),1)/Lists!$Q$2)</f>
        <v/>
      </c>
      <c r="AJ1391" s="154">
        <f>IF(Y1391="","",Y1391*IFERROR(INDEX(Lists!$M$2:$M$12,MATCH(C1391,Lists!$I$2:$I$12,0)),1)/Lists!$Q$2)</f>
        <v/>
      </c>
      <c r="AK1391" s="106" t="n"/>
      <c r="AL1391" s="106" t="n"/>
      <c r="AM1391" s="106" t="n"/>
      <c r="AN1391" s="106" t="n"/>
      <c r="AO1391" s="106" t="n"/>
    </row>
    <row r="1392" ht="18" customHeight="1" s="74">
      <c r="A1392" s="154">
        <f>IF(OR(F1392="",C1392="",D1392=""),"",IFERROR(INDEX(Lists!$J$2:$J$12,MATCH(C1392,Lists!$I$2:$I$12,0)),"XX")&amp;"-"&amp;D1392&amp;"-"&amp;TEXT(SUMPRODUCT(($C$2:C1392=C1392)*($D$2:D1392=D1392)),"0000"))</f>
        <v/>
      </c>
      <c r="B1392" s="155" t="n"/>
      <c r="C1392" s="155" t="n"/>
      <c r="D1392" s="155" t="n"/>
      <c r="E1392" s="155" t="n"/>
      <c r="F1392" s="155" t="n"/>
      <c r="G1392" s="155" t="n"/>
      <c r="H1392" s="155" t="n"/>
      <c r="I1392" s="155" t="n"/>
      <c r="J1392" s="155" t="n"/>
      <c r="K1392" s="155" t="n"/>
      <c r="L1392" s="155" t="n"/>
      <c r="M1392" s="155" t="n"/>
      <c r="N1392" s="155" t="n"/>
      <c r="O1392" s="155" t="n"/>
      <c r="P1392" s="155" t="n"/>
      <c r="Q1392" s="151" t="n"/>
      <c r="R1392" s="155" t="n"/>
      <c r="S1392" s="155" t="n"/>
      <c r="T1392" s="155" t="n"/>
      <c r="U1392" s="155" t="n"/>
      <c r="V1392" s="155" t="n"/>
      <c r="W1392" s="155" t="n"/>
      <c r="X1392" s="155" t="n"/>
      <c r="Y1392" s="155" t="n"/>
      <c r="Z1392" s="155" t="n"/>
      <c r="AA1392" s="155" t="n"/>
      <c r="AB1392" s="155" t="n"/>
      <c r="AC1392" s="155" t="n"/>
      <c r="AD1392" s="155" t="n"/>
      <c r="AE1392" s="155" t="n"/>
      <c r="AF1392" s="155" t="n"/>
      <c r="AG1392" s="154">
        <f>IF(OR(C1392="",G1392="",G1392=0),"",IFERROR(INDEX(Lists!$K$2:$K$12,MATCH(C1392,Lists!$I$2:$I$12,0)),"AUD"))</f>
        <v/>
      </c>
      <c r="AH1392" s="154">
        <f>IF(OR(G1392="",G1392=0),"",IF(G1392&lt;1,TEXT(G1392*100,"0")&amp;IFERROR(INDEX(Lists!$U$2:$U$12,MATCH(C1392,Lists!$I$2:$I$12,0)),"c"),IFERROR(INDEX(Lists!$L$2:$L$12,MATCH(C1392,Lists!$I$2:$I$12,0)),"$")&amp;IF(G1392=INT(G1392),TEXT(G1392,"0"),TEXT(G1392,"0.00")))&amp;" "&amp;AG1392)</f>
        <v/>
      </c>
      <c r="AI1392" s="154">
        <f>IF(X1392="","",X1392*IFERROR(INDEX(Lists!$M$2:$M$12,MATCH(C1392,Lists!$I$2:$I$12,0)),1)/Lists!$Q$2)</f>
        <v/>
      </c>
      <c r="AJ1392" s="154">
        <f>IF(Y1392="","",Y1392*IFERROR(INDEX(Lists!$M$2:$M$12,MATCH(C1392,Lists!$I$2:$I$12,0)),1)/Lists!$Q$2)</f>
        <v/>
      </c>
      <c r="AK1392" s="106" t="n"/>
      <c r="AL1392" s="106" t="n"/>
      <c r="AM1392" s="106" t="n"/>
      <c r="AN1392" s="106" t="n"/>
      <c r="AO1392" s="106" t="n"/>
    </row>
    <row r="1393" ht="18" customHeight="1" s="74">
      <c r="A1393" s="154">
        <f>IF(OR(F1393="",C1393="",D1393=""),"",IFERROR(INDEX(Lists!$J$2:$J$12,MATCH(C1393,Lists!$I$2:$I$12,0)),"XX")&amp;"-"&amp;D1393&amp;"-"&amp;TEXT(SUMPRODUCT(($C$2:C1393=C1393)*($D$2:D1393=D1393)),"0000"))</f>
        <v/>
      </c>
      <c r="B1393" s="155" t="n"/>
      <c r="C1393" s="155" t="n"/>
      <c r="D1393" s="155" t="n"/>
      <c r="E1393" s="155" t="n"/>
      <c r="F1393" s="155" t="n"/>
      <c r="G1393" s="155" t="n"/>
      <c r="H1393" s="155" t="n"/>
      <c r="I1393" s="155" t="n"/>
      <c r="J1393" s="155" t="n"/>
      <c r="K1393" s="155" t="n"/>
      <c r="L1393" s="155" t="n"/>
      <c r="M1393" s="155" t="n"/>
      <c r="N1393" s="155" t="n"/>
      <c r="O1393" s="155" t="n"/>
      <c r="P1393" s="155" t="n"/>
      <c r="Q1393" s="151" t="n"/>
      <c r="R1393" s="155" t="n"/>
      <c r="S1393" s="155" t="n"/>
      <c r="T1393" s="155" t="n"/>
      <c r="U1393" s="155" t="n"/>
      <c r="V1393" s="155" t="n"/>
      <c r="W1393" s="155" t="n"/>
      <c r="X1393" s="155" t="n"/>
      <c r="Y1393" s="155" t="n"/>
      <c r="Z1393" s="155" t="n"/>
      <c r="AA1393" s="155" t="n"/>
      <c r="AB1393" s="155" t="n"/>
      <c r="AC1393" s="155" t="n"/>
      <c r="AD1393" s="155" t="n"/>
      <c r="AE1393" s="155" t="n"/>
      <c r="AF1393" s="155" t="n"/>
      <c r="AG1393" s="154">
        <f>IF(OR(C1393="",G1393="",G1393=0),"",IFERROR(INDEX(Lists!$K$2:$K$12,MATCH(C1393,Lists!$I$2:$I$12,0)),"AUD"))</f>
        <v/>
      </c>
      <c r="AH1393" s="154">
        <f>IF(OR(G1393="",G1393=0),"",IF(G1393&lt;1,TEXT(G1393*100,"0")&amp;IFERROR(INDEX(Lists!$U$2:$U$12,MATCH(C1393,Lists!$I$2:$I$12,0)),"c"),IFERROR(INDEX(Lists!$L$2:$L$12,MATCH(C1393,Lists!$I$2:$I$12,0)),"$")&amp;IF(G1393=INT(G1393),TEXT(G1393,"0"),TEXT(G1393,"0.00")))&amp;" "&amp;AG1393)</f>
        <v/>
      </c>
      <c r="AI1393" s="154">
        <f>IF(X1393="","",X1393*IFERROR(INDEX(Lists!$M$2:$M$12,MATCH(C1393,Lists!$I$2:$I$12,0)),1)/Lists!$Q$2)</f>
        <v/>
      </c>
      <c r="AJ1393" s="154">
        <f>IF(Y1393="","",Y1393*IFERROR(INDEX(Lists!$M$2:$M$12,MATCH(C1393,Lists!$I$2:$I$12,0)),1)/Lists!$Q$2)</f>
        <v/>
      </c>
      <c r="AK1393" s="106" t="n"/>
      <c r="AL1393" s="106" t="n"/>
      <c r="AM1393" s="106" t="n"/>
      <c r="AN1393" s="106" t="n"/>
      <c r="AO1393" s="106" t="n"/>
    </row>
    <row r="1394" ht="18" customHeight="1" s="74">
      <c r="A1394" s="154">
        <f>IF(OR(F1394="",C1394="",D1394=""),"",IFERROR(INDEX(Lists!$J$2:$J$12,MATCH(C1394,Lists!$I$2:$I$12,0)),"XX")&amp;"-"&amp;D1394&amp;"-"&amp;TEXT(SUMPRODUCT(($C$2:C1394=C1394)*($D$2:D1394=D1394)),"0000"))</f>
        <v/>
      </c>
      <c r="B1394" s="155" t="n"/>
      <c r="C1394" s="155" t="n"/>
      <c r="D1394" s="155" t="n"/>
      <c r="E1394" s="155" t="n"/>
      <c r="F1394" s="155" t="n"/>
      <c r="G1394" s="155" t="n"/>
      <c r="H1394" s="155" t="n"/>
      <c r="I1394" s="155" t="n"/>
      <c r="J1394" s="155" t="n"/>
      <c r="K1394" s="155" t="n"/>
      <c r="L1394" s="155" t="n"/>
      <c r="M1394" s="155" t="n"/>
      <c r="N1394" s="155" t="n"/>
      <c r="O1394" s="155" t="n"/>
      <c r="P1394" s="155" t="n"/>
      <c r="Q1394" s="151" t="n"/>
      <c r="R1394" s="155" t="n"/>
      <c r="S1394" s="155" t="n"/>
      <c r="T1394" s="155" t="n"/>
      <c r="U1394" s="155" t="n"/>
      <c r="V1394" s="155" t="n"/>
      <c r="W1394" s="155" t="n"/>
      <c r="X1394" s="155" t="n"/>
      <c r="Y1394" s="155" t="n"/>
      <c r="Z1394" s="155" t="n"/>
      <c r="AA1394" s="155" t="n"/>
      <c r="AB1394" s="155" t="n"/>
      <c r="AC1394" s="155" t="n"/>
      <c r="AD1394" s="155" t="n"/>
      <c r="AE1394" s="155" t="n"/>
      <c r="AF1394" s="155" t="n"/>
      <c r="AG1394" s="154">
        <f>IF(OR(C1394="",G1394="",G1394=0),"",IFERROR(INDEX(Lists!$K$2:$K$12,MATCH(C1394,Lists!$I$2:$I$12,0)),"AUD"))</f>
        <v/>
      </c>
      <c r="AH1394" s="154">
        <f>IF(OR(G1394="",G1394=0),"",IF(G1394&lt;1,TEXT(G1394*100,"0")&amp;IFERROR(INDEX(Lists!$U$2:$U$12,MATCH(C1394,Lists!$I$2:$I$12,0)),"c"),IFERROR(INDEX(Lists!$L$2:$L$12,MATCH(C1394,Lists!$I$2:$I$12,0)),"$")&amp;IF(G1394=INT(G1394),TEXT(G1394,"0"),TEXT(G1394,"0.00")))&amp;" "&amp;AG1394)</f>
        <v/>
      </c>
      <c r="AI1394" s="154">
        <f>IF(X1394="","",X1394*IFERROR(INDEX(Lists!$M$2:$M$12,MATCH(C1394,Lists!$I$2:$I$12,0)),1)/Lists!$Q$2)</f>
        <v/>
      </c>
      <c r="AJ1394" s="154">
        <f>IF(Y1394="","",Y1394*IFERROR(INDEX(Lists!$M$2:$M$12,MATCH(C1394,Lists!$I$2:$I$12,0)),1)/Lists!$Q$2)</f>
        <v/>
      </c>
      <c r="AK1394" s="106" t="n"/>
      <c r="AL1394" s="106" t="n"/>
      <c r="AM1394" s="106" t="n"/>
      <c r="AN1394" s="106" t="n"/>
      <c r="AO1394" s="106" t="n"/>
    </row>
    <row r="1395" ht="18" customHeight="1" s="74">
      <c r="A1395" s="154">
        <f>IF(OR(F1395="",C1395="",D1395=""),"",IFERROR(INDEX(Lists!$J$2:$J$12,MATCH(C1395,Lists!$I$2:$I$12,0)),"XX")&amp;"-"&amp;D1395&amp;"-"&amp;TEXT(SUMPRODUCT(($C$2:C1395=C1395)*($D$2:D1395=D1395)),"0000"))</f>
        <v/>
      </c>
      <c r="B1395" s="155" t="n"/>
      <c r="C1395" s="155" t="n"/>
      <c r="D1395" s="155" t="n"/>
      <c r="E1395" s="155" t="n"/>
      <c r="F1395" s="155" t="n"/>
      <c r="G1395" s="155" t="n"/>
      <c r="H1395" s="155" t="n"/>
      <c r="I1395" s="155" t="n"/>
      <c r="J1395" s="155" t="n"/>
      <c r="K1395" s="155" t="n"/>
      <c r="L1395" s="155" t="n"/>
      <c r="M1395" s="155" t="n"/>
      <c r="N1395" s="155" t="n"/>
      <c r="O1395" s="155" t="n"/>
      <c r="P1395" s="155" t="n"/>
      <c r="Q1395" s="151" t="n"/>
      <c r="R1395" s="155" t="n"/>
      <c r="S1395" s="155" t="n"/>
      <c r="T1395" s="155" t="n"/>
      <c r="U1395" s="155" t="n"/>
      <c r="V1395" s="155" t="n"/>
      <c r="W1395" s="155" t="n"/>
      <c r="X1395" s="155" t="n"/>
      <c r="Y1395" s="155" t="n"/>
      <c r="Z1395" s="155" t="n"/>
      <c r="AA1395" s="155" t="n"/>
      <c r="AB1395" s="155" t="n"/>
      <c r="AC1395" s="155" t="n"/>
      <c r="AD1395" s="155" t="n"/>
      <c r="AE1395" s="155" t="n"/>
      <c r="AF1395" s="155" t="n"/>
      <c r="AG1395" s="154">
        <f>IF(OR(C1395="",G1395="",G1395=0),"",IFERROR(INDEX(Lists!$K$2:$K$12,MATCH(C1395,Lists!$I$2:$I$12,0)),"AUD"))</f>
        <v/>
      </c>
      <c r="AH1395" s="154">
        <f>IF(OR(G1395="",G1395=0),"",IF(G1395&lt;1,TEXT(G1395*100,"0")&amp;IFERROR(INDEX(Lists!$U$2:$U$12,MATCH(C1395,Lists!$I$2:$I$12,0)),"c"),IFERROR(INDEX(Lists!$L$2:$L$12,MATCH(C1395,Lists!$I$2:$I$12,0)),"$")&amp;IF(G1395=INT(G1395),TEXT(G1395,"0"),TEXT(G1395,"0.00")))&amp;" "&amp;AG1395)</f>
        <v/>
      </c>
      <c r="AI1395" s="154">
        <f>IF(X1395="","",X1395*IFERROR(INDEX(Lists!$M$2:$M$12,MATCH(C1395,Lists!$I$2:$I$12,0)),1)/Lists!$Q$2)</f>
        <v/>
      </c>
      <c r="AJ1395" s="154">
        <f>IF(Y1395="","",Y1395*IFERROR(INDEX(Lists!$M$2:$M$12,MATCH(C1395,Lists!$I$2:$I$12,0)),1)/Lists!$Q$2)</f>
        <v/>
      </c>
      <c r="AK1395" s="106" t="n"/>
      <c r="AL1395" s="106" t="n"/>
      <c r="AM1395" s="106" t="n"/>
      <c r="AN1395" s="106" t="n"/>
      <c r="AO1395" s="106" t="n"/>
    </row>
    <row r="1396" ht="18" customHeight="1" s="74">
      <c r="A1396" s="154">
        <f>IF(OR(F1396="",C1396="",D1396=""),"",IFERROR(INDEX(Lists!$J$2:$J$12,MATCH(C1396,Lists!$I$2:$I$12,0)),"XX")&amp;"-"&amp;D1396&amp;"-"&amp;TEXT(SUMPRODUCT(($C$2:C1396=C1396)*($D$2:D1396=D1396)),"0000"))</f>
        <v/>
      </c>
      <c r="B1396" s="155" t="n"/>
      <c r="C1396" s="155" t="n"/>
      <c r="D1396" s="155" t="n"/>
      <c r="E1396" s="155" t="n"/>
      <c r="F1396" s="155" t="n"/>
      <c r="G1396" s="155" t="n"/>
      <c r="H1396" s="155" t="n"/>
      <c r="I1396" s="155" t="n"/>
      <c r="J1396" s="155" t="n"/>
      <c r="K1396" s="155" t="n"/>
      <c r="L1396" s="155" t="n"/>
      <c r="M1396" s="155" t="n"/>
      <c r="N1396" s="155" t="n"/>
      <c r="O1396" s="155" t="n"/>
      <c r="P1396" s="155" t="n"/>
      <c r="Q1396" s="151" t="n"/>
      <c r="R1396" s="155" t="n"/>
      <c r="S1396" s="155" t="n"/>
      <c r="T1396" s="155" t="n"/>
      <c r="U1396" s="155" t="n"/>
      <c r="V1396" s="155" t="n"/>
      <c r="W1396" s="155" t="n"/>
      <c r="X1396" s="155" t="n"/>
      <c r="Y1396" s="155" t="n"/>
      <c r="Z1396" s="155" t="n"/>
      <c r="AA1396" s="155" t="n"/>
      <c r="AB1396" s="155" t="n"/>
      <c r="AC1396" s="155" t="n"/>
      <c r="AD1396" s="155" t="n"/>
      <c r="AE1396" s="155" t="n"/>
      <c r="AF1396" s="155" t="n"/>
      <c r="AG1396" s="154">
        <f>IF(OR(C1396="",G1396="",G1396=0),"",IFERROR(INDEX(Lists!$K$2:$K$12,MATCH(C1396,Lists!$I$2:$I$12,0)),"AUD"))</f>
        <v/>
      </c>
      <c r="AH1396" s="154">
        <f>IF(OR(G1396="",G1396=0),"",IF(G1396&lt;1,TEXT(G1396*100,"0")&amp;IFERROR(INDEX(Lists!$U$2:$U$12,MATCH(C1396,Lists!$I$2:$I$12,0)),"c"),IFERROR(INDEX(Lists!$L$2:$L$12,MATCH(C1396,Lists!$I$2:$I$12,0)),"$")&amp;IF(G1396=INT(G1396),TEXT(G1396,"0"),TEXT(G1396,"0.00")))&amp;" "&amp;AG1396)</f>
        <v/>
      </c>
      <c r="AI1396" s="154">
        <f>IF(X1396="","",X1396*IFERROR(INDEX(Lists!$M$2:$M$12,MATCH(C1396,Lists!$I$2:$I$12,0)),1)/Lists!$Q$2)</f>
        <v/>
      </c>
      <c r="AJ1396" s="154">
        <f>IF(Y1396="","",Y1396*IFERROR(INDEX(Lists!$M$2:$M$12,MATCH(C1396,Lists!$I$2:$I$12,0)),1)/Lists!$Q$2)</f>
        <v/>
      </c>
      <c r="AK1396" s="106" t="n"/>
      <c r="AL1396" s="106" t="n"/>
      <c r="AM1396" s="106" t="n"/>
      <c r="AN1396" s="106" t="n"/>
      <c r="AO1396" s="106" t="n"/>
    </row>
    <row r="1397" ht="18" customHeight="1" s="74">
      <c r="A1397" s="154">
        <f>IF(OR(F1397="",C1397="",D1397=""),"",IFERROR(INDEX(Lists!$J$2:$J$12,MATCH(C1397,Lists!$I$2:$I$12,0)),"XX")&amp;"-"&amp;D1397&amp;"-"&amp;TEXT(SUMPRODUCT(($C$2:C1397=C1397)*($D$2:D1397=D1397)),"0000"))</f>
        <v/>
      </c>
      <c r="B1397" s="155" t="n"/>
      <c r="C1397" s="155" t="n"/>
      <c r="D1397" s="155" t="n"/>
      <c r="E1397" s="155" t="n"/>
      <c r="F1397" s="155" t="n"/>
      <c r="G1397" s="155" t="n"/>
      <c r="H1397" s="155" t="n"/>
      <c r="I1397" s="155" t="n"/>
      <c r="J1397" s="155" t="n"/>
      <c r="K1397" s="155" t="n"/>
      <c r="L1397" s="155" t="n"/>
      <c r="M1397" s="155" t="n"/>
      <c r="N1397" s="155" t="n"/>
      <c r="O1397" s="155" t="n"/>
      <c r="P1397" s="155" t="n"/>
      <c r="Q1397" s="151" t="n"/>
      <c r="R1397" s="155" t="n"/>
      <c r="S1397" s="155" t="n"/>
      <c r="T1397" s="155" t="n"/>
      <c r="U1397" s="155" t="n"/>
      <c r="V1397" s="155" t="n"/>
      <c r="W1397" s="155" t="n"/>
      <c r="X1397" s="155" t="n"/>
      <c r="Y1397" s="155" t="n"/>
      <c r="Z1397" s="155" t="n"/>
      <c r="AA1397" s="155" t="n"/>
      <c r="AB1397" s="155" t="n"/>
      <c r="AC1397" s="155" t="n"/>
      <c r="AD1397" s="155" t="n"/>
      <c r="AE1397" s="155" t="n"/>
      <c r="AF1397" s="155" t="n"/>
      <c r="AG1397" s="154">
        <f>IF(OR(C1397="",G1397="",G1397=0),"",IFERROR(INDEX(Lists!$K$2:$K$12,MATCH(C1397,Lists!$I$2:$I$12,0)),"AUD"))</f>
        <v/>
      </c>
      <c r="AH1397" s="154">
        <f>IF(OR(G1397="",G1397=0),"",IF(G1397&lt;1,TEXT(G1397*100,"0")&amp;IFERROR(INDEX(Lists!$U$2:$U$12,MATCH(C1397,Lists!$I$2:$I$12,0)),"c"),IFERROR(INDEX(Lists!$L$2:$L$12,MATCH(C1397,Lists!$I$2:$I$12,0)),"$")&amp;IF(G1397=INT(G1397),TEXT(G1397,"0"),TEXT(G1397,"0.00")))&amp;" "&amp;AG1397)</f>
        <v/>
      </c>
      <c r="AI1397" s="154">
        <f>IF(X1397="","",X1397*IFERROR(INDEX(Lists!$M$2:$M$12,MATCH(C1397,Lists!$I$2:$I$12,0)),1)/Lists!$Q$2)</f>
        <v/>
      </c>
      <c r="AJ1397" s="154">
        <f>IF(Y1397="","",Y1397*IFERROR(INDEX(Lists!$M$2:$M$12,MATCH(C1397,Lists!$I$2:$I$12,0)),1)/Lists!$Q$2)</f>
        <v/>
      </c>
      <c r="AK1397" s="106" t="n"/>
      <c r="AL1397" s="106" t="n"/>
      <c r="AM1397" s="106" t="n"/>
      <c r="AN1397" s="106" t="n"/>
      <c r="AO1397" s="106" t="n"/>
    </row>
    <row r="1398" ht="18" customHeight="1" s="74">
      <c r="A1398" s="154">
        <f>IF(OR(F1398="",C1398="",D1398=""),"",IFERROR(INDEX(Lists!$J$2:$J$12,MATCH(C1398,Lists!$I$2:$I$12,0)),"XX")&amp;"-"&amp;D1398&amp;"-"&amp;TEXT(SUMPRODUCT(($C$2:C1398=C1398)*($D$2:D1398=D1398)),"0000"))</f>
        <v/>
      </c>
      <c r="B1398" s="155" t="n"/>
      <c r="C1398" s="155" t="n"/>
      <c r="D1398" s="155" t="n"/>
      <c r="E1398" s="155" t="n"/>
      <c r="F1398" s="155" t="n"/>
      <c r="G1398" s="155" t="n"/>
      <c r="H1398" s="155" t="n"/>
      <c r="I1398" s="155" t="n"/>
      <c r="J1398" s="155" t="n"/>
      <c r="K1398" s="155" t="n"/>
      <c r="L1398" s="155" t="n"/>
      <c r="M1398" s="155" t="n"/>
      <c r="N1398" s="155" t="n"/>
      <c r="O1398" s="155" t="n"/>
      <c r="P1398" s="155" t="n"/>
      <c r="Q1398" s="151" t="n"/>
      <c r="R1398" s="155" t="n"/>
      <c r="S1398" s="155" t="n"/>
      <c r="T1398" s="155" t="n"/>
      <c r="U1398" s="155" t="n"/>
      <c r="V1398" s="155" t="n"/>
      <c r="W1398" s="155" t="n"/>
      <c r="X1398" s="155" t="n"/>
      <c r="Y1398" s="155" t="n"/>
      <c r="Z1398" s="155" t="n"/>
      <c r="AA1398" s="155" t="n"/>
      <c r="AB1398" s="155" t="n"/>
      <c r="AC1398" s="155" t="n"/>
      <c r="AD1398" s="155" t="n"/>
      <c r="AE1398" s="155" t="n"/>
      <c r="AF1398" s="155" t="n"/>
      <c r="AG1398" s="154">
        <f>IF(OR(C1398="",G1398="",G1398=0),"",IFERROR(INDEX(Lists!$K$2:$K$12,MATCH(C1398,Lists!$I$2:$I$12,0)),"AUD"))</f>
        <v/>
      </c>
      <c r="AH1398" s="154">
        <f>IF(OR(G1398="",G1398=0),"",IF(G1398&lt;1,TEXT(G1398*100,"0")&amp;IFERROR(INDEX(Lists!$U$2:$U$12,MATCH(C1398,Lists!$I$2:$I$12,0)),"c"),IFERROR(INDEX(Lists!$L$2:$L$12,MATCH(C1398,Lists!$I$2:$I$12,0)),"$")&amp;IF(G1398=INT(G1398),TEXT(G1398,"0"),TEXT(G1398,"0.00")))&amp;" "&amp;AG1398)</f>
        <v/>
      </c>
      <c r="AI1398" s="154">
        <f>IF(X1398="","",X1398*IFERROR(INDEX(Lists!$M$2:$M$12,MATCH(C1398,Lists!$I$2:$I$12,0)),1)/Lists!$Q$2)</f>
        <v/>
      </c>
      <c r="AJ1398" s="154">
        <f>IF(Y1398="","",Y1398*IFERROR(INDEX(Lists!$M$2:$M$12,MATCH(C1398,Lists!$I$2:$I$12,0)),1)/Lists!$Q$2)</f>
        <v/>
      </c>
      <c r="AK1398" s="106" t="n"/>
      <c r="AL1398" s="106" t="n"/>
      <c r="AM1398" s="106" t="n"/>
      <c r="AN1398" s="106" t="n"/>
      <c r="AO1398" s="106" t="n"/>
    </row>
    <row r="1399" ht="18" customHeight="1" s="74">
      <c r="A1399" s="154">
        <f>IF(OR(F1399="",C1399="",D1399=""),"",IFERROR(INDEX(Lists!$J$2:$J$12,MATCH(C1399,Lists!$I$2:$I$12,0)),"XX")&amp;"-"&amp;D1399&amp;"-"&amp;TEXT(SUMPRODUCT(($C$2:C1399=C1399)*($D$2:D1399=D1399)),"0000"))</f>
        <v/>
      </c>
      <c r="B1399" s="155" t="n"/>
      <c r="C1399" s="155" t="n"/>
      <c r="D1399" s="155" t="n"/>
      <c r="E1399" s="155" t="n"/>
      <c r="F1399" s="155" t="n"/>
      <c r="G1399" s="155" t="n"/>
      <c r="H1399" s="155" t="n"/>
      <c r="I1399" s="155" t="n"/>
      <c r="J1399" s="155" t="n"/>
      <c r="K1399" s="155" t="n"/>
      <c r="L1399" s="155" t="n"/>
      <c r="M1399" s="155" t="n"/>
      <c r="N1399" s="155" t="n"/>
      <c r="O1399" s="155" t="n"/>
      <c r="P1399" s="155" t="n"/>
      <c r="Q1399" s="151" t="n"/>
      <c r="R1399" s="155" t="n"/>
      <c r="S1399" s="155" t="n"/>
      <c r="T1399" s="155" t="n"/>
      <c r="U1399" s="155" t="n"/>
      <c r="V1399" s="155" t="n"/>
      <c r="W1399" s="155" t="n"/>
      <c r="X1399" s="155" t="n"/>
      <c r="Y1399" s="155" t="n"/>
      <c r="Z1399" s="155" t="n"/>
      <c r="AA1399" s="155" t="n"/>
      <c r="AB1399" s="155" t="n"/>
      <c r="AC1399" s="155" t="n"/>
      <c r="AD1399" s="155" t="n"/>
      <c r="AE1399" s="155" t="n"/>
      <c r="AF1399" s="155" t="n"/>
      <c r="AG1399" s="154">
        <f>IF(OR(C1399="",G1399="",G1399=0),"",IFERROR(INDEX(Lists!$K$2:$K$12,MATCH(C1399,Lists!$I$2:$I$12,0)),"AUD"))</f>
        <v/>
      </c>
      <c r="AH1399" s="154">
        <f>IF(OR(G1399="",G1399=0),"",IF(G1399&lt;1,TEXT(G1399*100,"0")&amp;IFERROR(INDEX(Lists!$U$2:$U$12,MATCH(C1399,Lists!$I$2:$I$12,0)),"c"),IFERROR(INDEX(Lists!$L$2:$L$12,MATCH(C1399,Lists!$I$2:$I$12,0)),"$")&amp;IF(G1399=INT(G1399),TEXT(G1399,"0"),TEXT(G1399,"0.00")))&amp;" "&amp;AG1399)</f>
        <v/>
      </c>
      <c r="AI1399" s="154">
        <f>IF(X1399="","",X1399*IFERROR(INDEX(Lists!$M$2:$M$12,MATCH(C1399,Lists!$I$2:$I$12,0)),1)/Lists!$Q$2)</f>
        <v/>
      </c>
      <c r="AJ1399" s="154">
        <f>IF(Y1399="","",Y1399*IFERROR(INDEX(Lists!$M$2:$M$12,MATCH(C1399,Lists!$I$2:$I$12,0)),1)/Lists!$Q$2)</f>
        <v/>
      </c>
      <c r="AK1399" s="106" t="n"/>
      <c r="AL1399" s="106" t="n"/>
      <c r="AM1399" s="106" t="n"/>
      <c r="AN1399" s="106" t="n"/>
      <c r="AO1399" s="106" t="n"/>
    </row>
    <row r="1400" ht="18" customHeight="1" s="74">
      <c r="A1400" s="154">
        <f>IF(OR(F1400="",C1400="",D1400=""),"",IFERROR(INDEX(Lists!$J$2:$J$12,MATCH(C1400,Lists!$I$2:$I$12,0)),"XX")&amp;"-"&amp;D1400&amp;"-"&amp;TEXT(SUMPRODUCT(($C$2:C1400=C1400)*($D$2:D1400=D1400)),"0000"))</f>
        <v/>
      </c>
      <c r="B1400" s="155" t="n"/>
      <c r="C1400" s="155" t="n"/>
      <c r="D1400" s="155" t="n"/>
      <c r="E1400" s="155" t="n"/>
      <c r="F1400" s="155" t="n"/>
      <c r="G1400" s="155" t="n"/>
      <c r="H1400" s="155" t="n"/>
      <c r="I1400" s="155" t="n"/>
      <c r="J1400" s="155" t="n"/>
      <c r="K1400" s="155" t="n"/>
      <c r="L1400" s="155" t="n"/>
      <c r="M1400" s="155" t="n"/>
      <c r="N1400" s="155" t="n"/>
      <c r="O1400" s="155" t="n"/>
      <c r="P1400" s="155" t="n"/>
      <c r="Q1400" s="151" t="n"/>
      <c r="R1400" s="155" t="n"/>
      <c r="S1400" s="155" t="n"/>
      <c r="T1400" s="155" t="n"/>
      <c r="U1400" s="155" t="n"/>
      <c r="V1400" s="155" t="n"/>
      <c r="W1400" s="155" t="n"/>
      <c r="X1400" s="155" t="n"/>
      <c r="Y1400" s="155" t="n"/>
      <c r="Z1400" s="155" t="n"/>
      <c r="AA1400" s="155" t="n"/>
      <c r="AB1400" s="155" t="n"/>
      <c r="AC1400" s="155" t="n"/>
      <c r="AD1400" s="155" t="n"/>
      <c r="AE1400" s="155" t="n"/>
      <c r="AF1400" s="155" t="n"/>
      <c r="AG1400" s="154">
        <f>IF(OR(C1400="",G1400="",G1400=0),"",IFERROR(INDEX(Lists!$K$2:$K$12,MATCH(C1400,Lists!$I$2:$I$12,0)),"AUD"))</f>
        <v/>
      </c>
      <c r="AH1400" s="154">
        <f>IF(OR(G1400="",G1400=0),"",IF(G1400&lt;1,TEXT(G1400*100,"0")&amp;IFERROR(INDEX(Lists!$U$2:$U$12,MATCH(C1400,Lists!$I$2:$I$12,0)),"c"),IFERROR(INDEX(Lists!$L$2:$L$12,MATCH(C1400,Lists!$I$2:$I$12,0)),"$")&amp;IF(G1400=INT(G1400),TEXT(G1400,"0"),TEXT(G1400,"0.00")))&amp;" "&amp;AG1400)</f>
        <v/>
      </c>
      <c r="AI1400" s="154">
        <f>IF(X1400="","",X1400*IFERROR(INDEX(Lists!$M$2:$M$12,MATCH(C1400,Lists!$I$2:$I$12,0)),1)/Lists!$Q$2)</f>
        <v/>
      </c>
      <c r="AJ1400" s="154">
        <f>IF(Y1400="","",Y1400*IFERROR(INDEX(Lists!$M$2:$M$12,MATCH(C1400,Lists!$I$2:$I$12,0)),1)/Lists!$Q$2)</f>
        <v/>
      </c>
      <c r="AK1400" s="106" t="n"/>
      <c r="AL1400" s="106" t="n"/>
      <c r="AM1400" s="106" t="n"/>
      <c r="AN1400" s="106" t="n"/>
      <c r="AO1400" s="106" t="n"/>
    </row>
    <row r="1401" ht="18" customHeight="1" s="74">
      <c r="A1401" s="154">
        <f>IF(OR(F1401="",C1401="",D1401=""),"",IFERROR(INDEX(Lists!$J$2:$J$12,MATCH(C1401,Lists!$I$2:$I$12,0)),"XX")&amp;"-"&amp;D1401&amp;"-"&amp;TEXT(SUMPRODUCT(($C$2:C1401=C1401)*($D$2:D1401=D1401)),"0000"))</f>
        <v/>
      </c>
      <c r="B1401" s="155" t="n"/>
      <c r="C1401" s="155" t="n"/>
      <c r="D1401" s="155" t="n"/>
      <c r="E1401" s="155" t="n"/>
      <c r="F1401" s="155" t="n"/>
      <c r="G1401" s="155" t="n"/>
      <c r="H1401" s="155" t="n"/>
      <c r="I1401" s="155" t="n"/>
      <c r="J1401" s="155" t="n"/>
      <c r="K1401" s="155" t="n"/>
      <c r="L1401" s="155" t="n"/>
      <c r="M1401" s="155" t="n"/>
      <c r="N1401" s="155" t="n"/>
      <c r="O1401" s="155" t="n"/>
      <c r="P1401" s="155" t="n"/>
      <c r="Q1401" s="151" t="n"/>
      <c r="R1401" s="155" t="n"/>
      <c r="S1401" s="155" t="n"/>
      <c r="T1401" s="155" t="n"/>
      <c r="U1401" s="155" t="n"/>
      <c r="V1401" s="155" t="n"/>
      <c r="W1401" s="155" t="n"/>
      <c r="X1401" s="155" t="n"/>
      <c r="Y1401" s="155" t="n"/>
      <c r="Z1401" s="155" t="n"/>
      <c r="AA1401" s="155" t="n"/>
      <c r="AB1401" s="155" t="n"/>
      <c r="AC1401" s="155" t="n"/>
      <c r="AD1401" s="155" t="n"/>
      <c r="AE1401" s="155" t="n"/>
      <c r="AF1401" s="155" t="n"/>
      <c r="AG1401" s="154">
        <f>IF(OR(C1401="",G1401="",G1401=0),"",IFERROR(INDEX(Lists!$K$2:$K$12,MATCH(C1401,Lists!$I$2:$I$12,0)),"AUD"))</f>
        <v/>
      </c>
      <c r="AH1401" s="154">
        <f>IF(OR(G1401="",G1401=0),"",IF(G1401&lt;1,TEXT(G1401*100,"0")&amp;IFERROR(INDEX(Lists!$U$2:$U$12,MATCH(C1401,Lists!$I$2:$I$12,0)),"c"),IFERROR(INDEX(Lists!$L$2:$L$12,MATCH(C1401,Lists!$I$2:$I$12,0)),"$")&amp;IF(G1401=INT(G1401),TEXT(G1401,"0"),TEXT(G1401,"0.00")))&amp;" "&amp;AG1401)</f>
        <v/>
      </c>
      <c r="AI1401" s="154">
        <f>IF(X1401="","",X1401*IFERROR(INDEX(Lists!$M$2:$M$12,MATCH(C1401,Lists!$I$2:$I$12,0)),1)/Lists!$Q$2)</f>
        <v/>
      </c>
      <c r="AJ1401" s="154">
        <f>IF(Y1401="","",Y1401*IFERROR(INDEX(Lists!$M$2:$M$12,MATCH(C1401,Lists!$I$2:$I$12,0)),1)/Lists!$Q$2)</f>
        <v/>
      </c>
      <c r="AK1401" s="106" t="n"/>
      <c r="AL1401" s="106" t="n"/>
      <c r="AM1401" s="106" t="n"/>
      <c r="AN1401" s="106" t="n"/>
      <c r="AO1401" s="106" t="n"/>
    </row>
    <row r="1402" ht="18" customHeight="1" s="74">
      <c r="A1402" s="154">
        <f>IF(OR(F1402="",C1402="",D1402=""),"",IFERROR(INDEX(Lists!$J$2:$J$12,MATCH(C1402,Lists!$I$2:$I$12,0)),"XX")&amp;"-"&amp;D1402&amp;"-"&amp;TEXT(SUMPRODUCT(($C$2:C1402=C1402)*($D$2:D1402=D1402)),"0000"))</f>
        <v/>
      </c>
      <c r="B1402" s="155" t="n"/>
      <c r="C1402" s="155" t="n"/>
      <c r="D1402" s="155" t="n"/>
      <c r="E1402" s="155" t="n"/>
      <c r="F1402" s="155" t="n"/>
      <c r="G1402" s="155" t="n"/>
      <c r="H1402" s="155" t="n"/>
      <c r="I1402" s="155" t="n"/>
      <c r="J1402" s="155" t="n"/>
      <c r="K1402" s="155" t="n"/>
      <c r="L1402" s="155" t="n"/>
      <c r="M1402" s="155" t="n"/>
      <c r="N1402" s="155" t="n"/>
      <c r="O1402" s="155" t="n"/>
      <c r="P1402" s="155" t="n"/>
      <c r="Q1402" s="151" t="n"/>
      <c r="R1402" s="155" t="n"/>
      <c r="S1402" s="155" t="n"/>
      <c r="T1402" s="155" t="n"/>
      <c r="U1402" s="155" t="n"/>
      <c r="V1402" s="155" t="n"/>
      <c r="W1402" s="155" t="n"/>
      <c r="X1402" s="155" t="n"/>
      <c r="Y1402" s="155" t="n"/>
      <c r="Z1402" s="155" t="n"/>
      <c r="AA1402" s="155" t="n"/>
      <c r="AB1402" s="155" t="n"/>
      <c r="AC1402" s="155" t="n"/>
      <c r="AD1402" s="155" t="n"/>
      <c r="AE1402" s="155" t="n"/>
      <c r="AF1402" s="155" t="n"/>
      <c r="AG1402" s="154">
        <f>IF(OR(C1402="",G1402="",G1402=0),"",IFERROR(INDEX(Lists!$K$2:$K$12,MATCH(C1402,Lists!$I$2:$I$12,0)),"AUD"))</f>
        <v/>
      </c>
      <c r="AH1402" s="154">
        <f>IF(OR(G1402="",G1402=0),"",IF(G1402&lt;1,TEXT(G1402*100,"0")&amp;IFERROR(INDEX(Lists!$U$2:$U$12,MATCH(C1402,Lists!$I$2:$I$12,0)),"c"),IFERROR(INDEX(Lists!$L$2:$L$12,MATCH(C1402,Lists!$I$2:$I$12,0)),"$")&amp;IF(G1402=INT(G1402),TEXT(G1402,"0"),TEXT(G1402,"0.00")))&amp;" "&amp;AG1402)</f>
        <v/>
      </c>
      <c r="AI1402" s="154">
        <f>IF(X1402="","",X1402*IFERROR(INDEX(Lists!$M$2:$M$12,MATCH(C1402,Lists!$I$2:$I$12,0)),1)/Lists!$Q$2)</f>
        <v/>
      </c>
      <c r="AJ1402" s="154">
        <f>IF(Y1402="","",Y1402*IFERROR(INDEX(Lists!$M$2:$M$12,MATCH(C1402,Lists!$I$2:$I$12,0)),1)/Lists!$Q$2)</f>
        <v/>
      </c>
      <c r="AK1402" s="106" t="n"/>
      <c r="AL1402" s="106" t="n"/>
      <c r="AM1402" s="106" t="n"/>
      <c r="AN1402" s="106" t="n"/>
      <c r="AO1402" s="106" t="n"/>
    </row>
    <row r="1403" ht="18" customHeight="1" s="74">
      <c r="A1403" s="154">
        <f>IF(OR(F1403="",C1403="",D1403=""),"",IFERROR(INDEX(Lists!$J$2:$J$12,MATCH(C1403,Lists!$I$2:$I$12,0)),"XX")&amp;"-"&amp;D1403&amp;"-"&amp;TEXT(SUMPRODUCT(($C$2:C1403=C1403)*($D$2:D1403=D1403)),"0000"))</f>
        <v/>
      </c>
      <c r="B1403" s="155" t="n"/>
      <c r="C1403" s="155" t="n"/>
      <c r="D1403" s="155" t="n"/>
      <c r="E1403" s="155" t="n"/>
      <c r="F1403" s="155" t="n"/>
      <c r="G1403" s="155" t="n"/>
      <c r="H1403" s="155" t="n"/>
      <c r="I1403" s="155" t="n"/>
      <c r="J1403" s="155" t="n"/>
      <c r="K1403" s="155" t="n"/>
      <c r="L1403" s="155" t="n"/>
      <c r="M1403" s="155" t="n"/>
      <c r="N1403" s="155" t="n"/>
      <c r="O1403" s="155" t="n"/>
      <c r="P1403" s="155" t="n"/>
      <c r="Q1403" s="151" t="n"/>
      <c r="R1403" s="155" t="n"/>
      <c r="S1403" s="155" t="n"/>
      <c r="T1403" s="155" t="n"/>
      <c r="U1403" s="155" t="n"/>
      <c r="V1403" s="155" t="n"/>
      <c r="W1403" s="155" t="n"/>
      <c r="X1403" s="155" t="n"/>
      <c r="Y1403" s="155" t="n"/>
      <c r="Z1403" s="155" t="n"/>
      <c r="AA1403" s="155" t="n"/>
      <c r="AB1403" s="155" t="n"/>
      <c r="AC1403" s="155" t="n"/>
      <c r="AD1403" s="155" t="n"/>
      <c r="AE1403" s="155" t="n"/>
      <c r="AF1403" s="155" t="n"/>
      <c r="AG1403" s="154">
        <f>IF(OR(C1403="",G1403="",G1403=0),"",IFERROR(INDEX(Lists!$K$2:$K$12,MATCH(C1403,Lists!$I$2:$I$12,0)),"AUD"))</f>
        <v/>
      </c>
      <c r="AH1403" s="154">
        <f>IF(OR(G1403="",G1403=0),"",IF(G1403&lt;1,TEXT(G1403*100,"0")&amp;IFERROR(INDEX(Lists!$U$2:$U$12,MATCH(C1403,Lists!$I$2:$I$12,0)),"c"),IFERROR(INDEX(Lists!$L$2:$L$12,MATCH(C1403,Lists!$I$2:$I$12,0)),"$")&amp;IF(G1403=INT(G1403),TEXT(G1403,"0"),TEXT(G1403,"0.00")))&amp;" "&amp;AG1403)</f>
        <v/>
      </c>
      <c r="AI1403" s="154">
        <f>IF(X1403="","",X1403*IFERROR(INDEX(Lists!$M$2:$M$12,MATCH(C1403,Lists!$I$2:$I$12,0)),1)/Lists!$Q$2)</f>
        <v/>
      </c>
      <c r="AJ1403" s="154">
        <f>IF(Y1403="","",Y1403*IFERROR(INDEX(Lists!$M$2:$M$12,MATCH(C1403,Lists!$I$2:$I$12,0)),1)/Lists!$Q$2)</f>
        <v/>
      </c>
      <c r="AK1403" s="106" t="n"/>
      <c r="AL1403" s="106" t="n"/>
      <c r="AM1403" s="106" t="n"/>
      <c r="AN1403" s="106" t="n"/>
      <c r="AO1403" s="106" t="n"/>
    </row>
    <row r="1404" ht="18" customHeight="1" s="74">
      <c r="A1404" s="154">
        <f>IF(OR(F1404="",C1404="",D1404=""),"",IFERROR(INDEX(Lists!$J$2:$J$12,MATCH(C1404,Lists!$I$2:$I$12,0)),"XX")&amp;"-"&amp;D1404&amp;"-"&amp;TEXT(SUMPRODUCT(($C$2:C1404=C1404)*($D$2:D1404=D1404)),"0000"))</f>
        <v/>
      </c>
      <c r="B1404" s="155" t="n"/>
      <c r="C1404" s="155" t="n"/>
      <c r="D1404" s="155" t="n"/>
      <c r="E1404" s="155" t="n"/>
      <c r="F1404" s="155" t="n"/>
      <c r="G1404" s="155" t="n"/>
      <c r="H1404" s="155" t="n"/>
      <c r="I1404" s="155" t="n"/>
      <c r="J1404" s="155" t="n"/>
      <c r="K1404" s="155" t="n"/>
      <c r="L1404" s="155" t="n"/>
      <c r="M1404" s="155" t="n"/>
      <c r="N1404" s="155" t="n"/>
      <c r="O1404" s="155" t="n"/>
      <c r="P1404" s="155" t="n"/>
      <c r="Q1404" s="151" t="n"/>
      <c r="R1404" s="155" t="n"/>
      <c r="S1404" s="155" t="n"/>
      <c r="T1404" s="155" t="n"/>
      <c r="U1404" s="155" t="n"/>
      <c r="V1404" s="155" t="n"/>
      <c r="W1404" s="155" t="n"/>
      <c r="X1404" s="155" t="n"/>
      <c r="Y1404" s="155" t="n"/>
      <c r="Z1404" s="155" t="n"/>
      <c r="AA1404" s="155" t="n"/>
      <c r="AB1404" s="155" t="n"/>
      <c r="AC1404" s="155" t="n"/>
      <c r="AD1404" s="155" t="n"/>
      <c r="AE1404" s="155" t="n"/>
      <c r="AF1404" s="155" t="n"/>
      <c r="AG1404" s="154">
        <f>IF(OR(C1404="",G1404="",G1404=0),"",IFERROR(INDEX(Lists!$K$2:$K$12,MATCH(C1404,Lists!$I$2:$I$12,0)),"AUD"))</f>
        <v/>
      </c>
      <c r="AH1404" s="154">
        <f>IF(OR(G1404="",G1404=0),"",IF(G1404&lt;1,TEXT(G1404*100,"0")&amp;IFERROR(INDEX(Lists!$U$2:$U$12,MATCH(C1404,Lists!$I$2:$I$12,0)),"c"),IFERROR(INDEX(Lists!$L$2:$L$12,MATCH(C1404,Lists!$I$2:$I$12,0)),"$")&amp;IF(G1404=INT(G1404),TEXT(G1404,"0"),TEXT(G1404,"0.00")))&amp;" "&amp;AG1404)</f>
        <v/>
      </c>
      <c r="AI1404" s="154">
        <f>IF(X1404="","",X1404*IFERROR(INDEX(Lists!$M$2:$M$12,MATCH(C1404,Lists!$I$2:$I$12,0)),1)/Lists!$Q$2)</f>
        <v/>
      </c>
      <c r="AJ1404" s="154">
        <f>IF(Y1404="","",Y1404*IFERROR(INDEX(Lists!$M$2:$M$12,MATCH(C1404,Lists!$I$2:$I$12,0)),1)/Lists!$Q$2)</f>
        <v/>
      </c>
      <c r="AK1404" s="106" t="n"/>
      <c r="AL1404" s="106" t="n"/>
      <c r="AM1404" s="106" t="n"/>
      <c r="AN1404" s="106" t="n"/>
      <c r="AO1404" s="106" t="n"/>
    </row>
    <row r="1405" ht="18" customHeight="1" s="74">
      <c r="A1405" s="154">
        <f>IF(OR(F1405="",C1405="",D1405=""),"",IFERROR(INDEX(Lists!$J$2:$J$12,MATCH(C1405,Lists!$I$2:$I$12,0)),"XX")&amp;"-"&amp;D1405&amp;"-"&amp;TEXT(SUMPRODUCT(($C$2:C1405=C1405)*($D$2:D1405=D1405)),"0000"))</f>
        <v/>
      </c>
      <c r="B1405" s="155" t="n"/>
      <c r="C1405" s="155" t="n"/>
      <c r="D1405" s="155" t="n"/>
      <c r="E1405" s="155" t="n"/>
      <c r="F1405" s="155" t="n"/>
      <c r="G1405" s="155" t="n"/>
      <c r="H1405" s="155" t="n"/>
      <c r="I1405" s="155" t="n"/>
      <c r="J1405" s="155" t="n"/>
      <c r="K1405" s="155" t="n"/>
      <c r="L1405" s="155" t="n"/>
      <c r="M1405" s="155" t="n"/>
      <c r="N1405" s="155" t="n"/>
      <c r="O1405" s="155" t="n"/>
      <c r="P1405" s="155" t="n"/>
      <c r="Q1405" s="151" t="n"/>
      <c r="R1405" s="155" t="n"/>
      <c r="S1405" s="155" t="n"/>
      <c r="T1405" s="155" t="n"/>
      <c r="U1405" s="155" t="n"/>
      <c r="V1405" s="155" t="n"/>
      <c r="W1405" s="155" t="n"/>
      <c r="X1405" s="155" t="n"/>
      <c r="Y1405" s="155" t="n"/>
      <c r="Z1405" s="155" t="n"/>
      <c r="AA1405" s="155" t="n"/>
      <c r="AB1405" s="155" t="n"/>
      <c r="AC1405" s="155" t="n"/>
      <c r="AD1405" s="155" t="n"/>
      <c r="AE1405" s="155" t="n"/>
      <c r="AF1405" s="155" t="n"/>
      <c r="AG1405" s="154">
        <f>IF(OR(C1405="",G1405="",G1405=0),"",IFERROR(INDEX(Lists!$K$2:$K$12,MATCH(C1405,Lists!$I$2:$I$12,0)),"AUD"))</f>
        <v/>
      </c>
      <c r="AH1405" s="154">
        <f>IF(OR(G1405="",G1405=0),"",IF(G1405&lt;1,TEXT(G1405*100,"0")&amp;IFERROR(INDEX(Lists!$U$2:$U$12,MATCH(C1405,Lists!$I$2:$I$12,0)),"c"),IFERROR(INDEX(Lists!$L$2:$L$12,MATCH(C1405,Lists!$I$2:$I$12,0)),"$")&amp;IF(G1405=INT(G1405),TEXT(G1405,"0"),TEXT(G1405,"0.00")))&amp;" "&amp;AG1405)</f>
        <v/>
      </c>
      <c r="AI1405" s="154">
        <f>IF(X1405="","",X1405*IFERROR(INDEX(Lists!$M$2:$M$12,MATCH(C1405,Lists!$I$2:$I$12,0)),1)/Lists!$Q$2)</f>
        <v/>
      </c>
      <c r="AJ1405" s="154">
        <f>IF(Y1405="","",Y1405*IFERROR(INDEX(Lists!$M$2:$M$12,MATCH(C1405,Lists!$I$2:$I$12,0)),1)/Lists!$Q$2)</f>
        <v/>
      </c>
      <c r="AK1405" s="106" t="n"/>
      <c r="AL1405" s="106" t="n"/>
      <c r="AM1405" s="106" t="n"/>
      <c r="AN1405" s="106" t="n"/>
      <c r="AO1405" s="106" t="n"/>
    </row>
    <row r="1406" ht="18" customHeight="1" s="74">
      <c r="A1406" s="154">
        <f>IF(OR(F1406="",C1406="",D1406=""),"",IFERROR(INDEX(Lists!$J$2:$J$12,MATCH(C1406,Lists!$I$2:$I$12,0)),"XX")&amp;"-"&amp;D1406&amp;"-"&amp;TEXT(SUMPRODUCT(($C$2:C1406=C1406)*($D$2:D1406=D1406)),"0000"))</f>
        <v/>
      </c>
      <c r="B1406" s="155" t="n"/>
      <c r="C1406" s="155" t="n"/>
      <c r="D1406" s="155" t="n"/>
      <c r="E1406" s="155" t="n"/>
      <c r="F1406" s="155" t="n"/>
      <c r="G1406" s="155" t="n"/>
      <c r="H1406" s="155" t="n"/>
      <c r="I1406" s="155" t="n"/>
      <c r="J1406" s="155" t="n"/>
      <c r="K1406" s="155" t="n"/>
      <c r="L1406" s="155" t="n"/>
      <c r="M1406" s="155" t="n"/>
      <c r="N1406" s="155" t="n"/>
      <c r="O1406" s="155" t="n"/>
      <c r="P1406" s="155" t="n"/>
      <c r="Q1406" s="151" t="n"/>
      <c r="R1406" s="155" t="n"/>
      <c r="S1406" s="155" t="n"/>
      <c r="T1406" s="155" t="n"/>
      <c r="U1406" s="155" t="n"/>
      <c r="V1406" s="155" t="n"/>
      <c r="W1406" s="155" t="n"/>
      <c r="X1406" s="155" t="n"/>
      <c r="Y1406" s="155" t="n"/>
      <c r="Z1406" s="155" t="n"/>
      <c r="AA1406" s="155" t="n"/>
      <c r="AB1406" s="155" t="n"/>
      <c r="AC1406" s="155" t="n"/>
      <c r="AD1406" s="155" t="n"/>
      <c r="AE1406" s="155" t="n"/>
      <c r="AF1406" s="155" t="n"/>
      <c r="AG1406" s="154">
        <f>IF(OR(C1406="",G1406="",G1406=0),"",IFERROR(INDEX(Lists!$K$2:$K$12,MATCH(C1406,Lists!$I$2:$I$12,0)),"AUD"))</f>
        <v/>
      </c>
      <c r="AH1406" s="154">
        <f>IF(OR(G1406="",G1406=0),"",IF(G1406&lt;1,TEXT(G1406*100,"0")&amp;IFERROR(INDEX(Lists!$U$2:$U$12,MATCH(C1406,Lists!$I$2:$I$12,0)),"c"),IFERROR(INDEX(Lists!$L$2:$L$12,MATCH(C1406,Lists!$I$2:$I$12,0)),"$")&amp;IF(G1406=INT(G1406),TEXT(G1406,"0"),TEXT(G1406,"0.00")))&amp;" "&amp;AG1406)</f>
        <v/>
      </c>
      <c r="AI1406" s="154">
        <f>IF(X1406="","",X1406*IFERROR(INDEX(Lists!$M$2:$M$12,MATCH(C1406,Lists!$I$2:$I$12,0)),1)/Lists!$Q$2)</f>
        <v/>
      </c>
      <c r="AJ1406" s="154">
        <f>IF(Y1406="","",Y1406*IFERROR(INDEX(Lists!$M$2:$M$12,MATCH(C1406,Lists!$I$2:$I$12,0)),1)/Lists!$Q$2)</f>
        <v/>
      </c>
      <c r="AK1406" s="106" t="n"/>
      <c r="AL1406" s="106" t="n"/>
      <c r="AM1406" s="106" t="n"/>
      <c r="AN1406" s="106" t="n"/>
      <c r="AO1406" s="106" t="n"/>
    </row>
    <row r="1407" ht="18" customHeight="1" s="74">
      <c r="A1407" s="154">
        <f>IF(OR(F1407="",C1407="",D1407=""),"",IFERROR(INDEX(Lists!$J$2:$J$12,MATCH(C1407,Lists!$I$2:$I$12,0)),"XX")&amp;"-"&amp;D1407&amp;"-"&amp;TEXT(SUMPRODUCT(($C$2:C1407=C1407)*($D$2:D1407=D1407)),"0000"))</f>
        <v/>
      </c>
      <c r="B1407" s="155" t="n"/>
      <c r="C1407" s="155" t="n"/>
      <c r="D1407" s="155" t="n"/>
      <c r="E1407" s="155" t="n"/>
      <c r="F1407" s="155" t="n"/>
      <c r="G1407" s="155" t="n"/>
      <c r="H1407" s="155" t="n"/>
      <c r="I1407" s="155" t="n"/>
      <c r="J1407" s="155" t="n"/>
      <c r="K1407" s="155" t="n"/>
      <c r="L1407" s="155" t="n"/>
      <c r="M1407" s="155" t="n"/>
      <c r="N1407" s="155" t="n"/>
      <c r="O1407" s="155" t="n"/>
      <c r="P1407" s="155" t="n"/>
      <c r="Q1407" s="151" t="n"/>
      <c r="R1407" s="155" t="n"/>
      <c r="S1407" s="155" t="n"/>
      <c r="T1407" s="155" t="n"/>
      <c r="U1407" s="155" t="n"/>
      <c r="V1407" s="155" t="n"/>
      <c r="W1407" s="155" t="n"/>
      <c r="X1407" s="155" t="n"/>
      <c r="Y1407" s="155" t="n"/>
      <c r="Z1407" s="155" t="n"/>
      <c r="AA1407" s="155" t="n"/>
      <c r="AB1407" s="155" t="n"/>
      <c r="AC1407" s="155" t="n"/>
      <c r="AD1407" s="155" t="n"/>
      <c r="AE1407" s="155" t="n"/>
      <c r="AF1407" s="155" t="n"/>
      <c r="AG1407" s="154">
        <f>IF(OR(C1407="",G1407="",G1407=0),"",IFERROR(INDEX(Lists!$K$2:$K$12,MATCH(C1407,Lists!$I$2:$I$12,0)),"AUD"))</f>
        <v/>
      </c>
      <c r="AH1407" s="154">
        <f>IF(OR(G1407="",G1407=0),"",IF(G1407&lt;1,TEXT(G1407*100,"0")&amp;IFERROR(INDEX(Lists!$U$2:$U$12,MATCH(C1407,Lists!$I$2:$I$12,0)),"c"),IFERROR(INDEX(Lists!$L$2:$L$12,MATCH(C1407,Lists!$I$2:$I$12,0)),"$")&amp;IF(G1407=INT(G1407),TEXT(G1407,"0"),TEXT(G1407,"0.00")))&amp;" "&amp;AG1407)</f>
        <v/>
      </c>
      <c r="AI1407" s="154">
        <f>IF(X1407="","",X1407*IFERROR(INDEX(Lists!$M$2:$M$12,MATCH(C1407,Lists!$I$2:$I$12,0)),1)/Lists!$Q$2)</f>
        <v/>
      </c>
      <c r="AJ1407" s="154">
        <f>IF(Y1407="","",Y1407*IFERROR(INDEX(Lists!$M$2:$M$12,MATCH(C1407,Lists!$I$2:$I$12,0)),1)/Lists!$Q$2)</f>
        <v/>
      </c>
      <c r="AK1407" s="106" t="n"/>
      <c r="AL1407" s="106" t="n"/>
      <c r="AM1407" s="106" t="n"/>
      <c r="AN1407" s="106" t="n"/>
      <c r="AO1407" s="106" t="n"/>
    </row>
    <row r="1408" ht="18" customHeight="1" s="74">
      <c r="A1408" s="154">
        <f>IF(OR(F1408="",C1408="",D1408=""),"",IFERROR(INDEX(Lists!$J$2:$J$12,MATCH(C1408,Lists!$I$2:$I$12,0)),"XX")&amp;"-"&amp;D1408&amp;"-"&amp;TEXT(SUMPRODUCT(($C$2:C1408=C1408)*($D$2:D1408=D1408)),"0000"))</f>
        <v/>
      </c>
      <c r="B1408" s="155" t="n"/>
      <c r="C1408" s="155" t="n"/>
      <c r="D1408" s="155" t="n"/>
      <c r="E1408" s="155" t="n"/>
      <c r="F1408" s="155" t="n"/>
      <c r="G1408" s="155" t="n"/>
      <c r="H1408" s="155" t="n"/>
      <c r="I1408" s="155" t="n"/>
      <c r="J1408" s="155" t="n"/>
      <c r="K1408" s="155" t="n"/>
      <c r="L1408" s="155" t="n"/>
      <c r="M1408" s="155" t="n"/>
      <c r="N1408" s="155" t="n"/>
      <c r="O1408" s="155" t="n"/>
      <c r="P1408" s="155" t="n"/>
      <c r="Q1408" s="151" t="n"/>
      <c r="R1408" s="155" t="n"/>
      <c r="S1408" s="155" t="n"/>
      <c r="T1408" s="155" t="n"/>
      <c r="U1408" s="155" t="n"/>
      <c r="V1408" s="155" t="n"/>
      <c r="W1408" s="155" t="n"/>
      <c r="X1408" s="155" t="n"/>
      <c r="Y1408" s="155" t="n"/>
      <c r="Z1408" s="155" t="n"/>
      <c r="AA1408" s="155" t="n"/>
      <c r="AB1408" s="155" t="n"/>
      <c r="AC1408" s="155" t="n"/>
      <c r="AD1408" s="155" t="n"/>
      <c r="AE1408" s="155" t="n"/>
      <c r="AF1408" s="155" t="n"/>
      <c r="AG1408" s="154">
        <f>IF(OR(C1408="",G1408="",G1408=0),"",IFERROR(INDEX(Lists!$K$2:$K$12,MATCH(C1408,Lists!$I$2:$I$12,0)),"AUD"))</f>
        <v/>
      </c>
      <c r="AH1408" s="154">
        <f>IF(OR(G1408="",G1408=0),"",IF(G1408&lt;1,TEXT(G1408*100,"0")&amp;IFERROR(INDEX(Lists!$U$2:$U$12,MATCH(C1408,Lists!$I$2:$I$12,0)),"c"),IFERROR(INDEX(Lists!$L$2:$L$12,MATCH(C1408,Lists!$I$2:$I$12,0)),"$")&amp;IF(G1408=INT(G1408),TEXT(G1408,"0"),TEXT(G1408,"0.00")))&amp;" "&amp;AG1408)</f>
        <v/>
      </c>
      <c r="AI1408" s="154">
        <f>IF(X1408="","",X1408*IFERROR(INDEX(Lists!$M$2:$M$12,MATCH(C1408,Lists!$I$2:$I$12,0)),1)/Lists!$Q$2)</f>
        <v/>
      </c>
      <c r="AJ1408" s="154">
        <f>IF(Y1408="","",Y1408*IFERROR(INDEX(Lists!$M$2:$M$12,MATCH(C1408,Lists!$I$2:$I$12,0)),1)/Lists!$Q$2)</f>
        <v/>
      </c>
      <c r="AK1408" s="106" t="n"/>
      <c r="AL1408" s="106" t="n"/>
      <c r="AM1408" s="106" t="n"/>
      <c r="AN1408" s="106" t="n"/>
      <c r="AO1408" s="106" t="n"/>
    </row>
    <row r="1409" ht="18" customHeight="1" s="74">
      <c r="A1409" s="154">
        <f>IF(OR(F1409="",C1409="",D1409=""),"",IFERROR(INDEX(Lists!$J$2:$J$12,MATCH(C1409,Lists!$I$2:$I$12,0)),"XX")&amp;"-"&amp;D1409&amp;"-"&amp;TEXT(SUMPRODUCT(($C$2:C1409=C1409)*($D$2:D1409=D1409)),"0000"))</f>
        <v/>
      </c>
      <c r="B1409" s="155" t="n"/>
      <c r="C1409" s="155" t="n"/>
      <c r="D1409" s="155" t="n"/>
      <c r="E1409" s="155" t="n"/>
      <c r="F1409" s="155" t="n"/>
      <c r="G1409" s="155" t="n"/>
      <c r="H1409" s="155" t="n"/>
      <c r="I1409" s="155" t="n"/>
      <c r="J1409" s="155" t="n"/>
      <c r="K1409" s="155" t="n"/>
      <c r="L1409" s="155" t="n"/>
      <c r="M1409" s="155" t="n"/>
      <c r="N1409" s="155" t="n"/>
      <c r="O1409" s="155" t="n"/>
      <c r="P1409" s="155" t="n"/>
      <c r="Q1409" s="151" t="n"/>
      <c r="R1409" s="155" t="n"/>
      <c r="S1409" s="155" t="n"/>
      <c r="T1409" s="155" t="n"/>
      <c r="U1409" s="155" t="n"/>
      <c r="V1409" s="155" t="n"/>
      <c r="W1409" s="155" t="n"/>
      <c r="X1409" s="155" t="n"/>
      <c r="Y1409" s="155" t="n"/>
      <c r="Z1409" s="155" t="n"/>
      <c r="AA1409" s="155" t="n"/>
      <c r="AB1409" s="155" t="n"/>
      <c r="AC1409" s="155" t="n"/>
      <c r="AD1409" s="155" t="n"/>
      <c r="AE1409" s="155" t="n"/>
      <c r="AF1409" s="155" t="n"/>
      <c r="AG1409" s="154">
        <f>IF(OR(C1409="",G1409="",G1409=0),"",IFERROR(INDEX(Lists!$K$2:$K$12,MATCH(C1409,Lists!$I$2:$I$12,0)),"AUD"))</f>
        <v/>
      </c>
      <c r="AH1409" s="154">
        <f>IF(OR(G1409="",G1409=0),"",IF(G1409&lt;1,TEXT(G1409*100,"0")&amp;IFERROR(INDEX(Lists!$U$2:$U$12,MATCH(C1409,Lists!$I$2:$I$12,0)),"c"),IFERROR(INDEX(Lists!$L$2:$L$12,MATCH(C1409,Lists!$I$2:$I$12,0)),"$")&amp;IF(G1409=INT(G1409),TEXT(G1409,"0"),TEXT(G1409,"0.00")))&amp;" "&amp;AG1409)</f>
        <v/>
      </c>
      <c r="AI1409" s="154">
        <f>IF(X1409="","",X1409*IFERROR(INDEX(Lists!$M$2:$M$12,MATCH(C1409,Lists!$I$2:$I$12,0)),1)/Lists!$Q$2)</f>
        <v/>
      </c>
      <c r="AJ1409" s="154">
        <f>IF(Y1409="","",Y1409*IFERROR(INDEX(Lists!$M$2:$M$12,MATCH(C1409,Lists!$I$2:$I$12,0)),1)/Lists!$Q$2)</f>
        <v/>
      </c>
      <c r="AK1409" s="106" t="n"/>
      <c r="AL1409" s="106" t="n"/>
      <c r="AM1409" s="106" t="n"/>
      <c r="AN1409" s="106" t="n"/>
      <c r="AO1409" s="106" t="n"/>
    </row>
    <row r="1410" ht="18" customHeight="1" s="74">
      <c r="A1410" s="154">
        <f>IF(OR(F1410="",C1410="",D1410=""),"",IFERROR(INDEX(Lists!$J$2:$J$12,MATCH(C1410,Lists!$I$2:$I$12,0)),"XX")&amp;"-"&amp;D1410&amp;"-"&amp;TEXT(SUMPRODUCT(($C$2:C1410=C1410)*($D$2:D1410=D1410)),"0000"))</f>
        <v/>
      </c>
      <c r="B1410" s="155" t="n"/>
      <c r="C1410" s="155" t="n"/>
      <c r="D1410" s="155" t="n"/>
      <c r="E1410" s="155" t="n"/>
      <c r="F1410" s="155" t="n"/>
      <c r="G1410" s="155" t="n"/>
      <c r="H1410" s="155" t="n"/>
      <c r="I1410" s="155" t="n"/>
      <c r="J1410" s="155" t="n"/>
      <c r="K1410" s="155" t="n"/>
      <c r="L1410" s="155" t="n"/>
      <c r="M1410" s="155" t="n"/>
      <c r="N1410" s="155" t="n"/>
      <c r="O1410" s="155" t="n"/>
      <c r="P1410" s="155" t="n"/>
      <c r="Q1410" s="151" t="n"/>
      <c r="R1410" s="155" t="n"/>
      <c r="S1410" s="155" t="n"/>
      <c r="T1410" s="155" t="n"/>
      <c r="U1410" s="155" t="n"/>
      <c r="V1410" s="155" t="n"/>
      <c r="W1410" s="155" t="n"/>
      <c r="X1410" s="155" t="n"/>
      <c r="Y1410" s="155" t="n"/>
      <c r="Z1410" s="155" t="n"/>
      <c r="AA1410" s="155" t="n"/>
      <c r="AB1410" s="155" t="n"/>
      <c r="AC1410" s="155" t="n"/>
      <c r="AD1410" s="155" t="n"/>
      <c r="AE1410" s="155" t="n"/>
      <c r="AF1410" s="155" t="n"/>
      <c r="AG1410" s="154">
        <f>IF(OR(C1410="",G1410="",G1410=0),"",IFERROR(INDEX(Lists!$K$2:$K$12,MATCH(C1410,Lists!$I$2:$I$12,0)),"AUD"))</f>
        <v/>
      </c>
      <c r="AH1410" s="154">
        <f>IF(OR(G1410="",G1410=0),"",IF(G1410&lt;1,TEXT(G1410*100,"0")&amp;IFERROR(INDEX(Lists!$U$2:$U$12,MATCH(C1410,Lists!$I$2:$I$12,0)),"c"),IFERROR(INDEX(Lists!$L$2:$L$12,MATCH(C1410,Lists!$I$2:$I$12,0)),"$")&amp;IF(G1410=INT(G1410),TEXT(G1410,"0"),TEXT(G1410,"0.00")))&amp;" "&amp;AG1410)</f>
        <v/>
      </c>
      <c r="AI1410" s="154">
        <f>IF(X1410="","",X1410*IFERROR(INDEX(Lists!$M$2:$M$12,MATCH(C1410,Lists!$I$2:$I$12,0)),1)/Lists!$Q$2)</f>
        <v/>
      </c>
      <c r="AJ1410" s="154">
        <f>IF(Y1410="","",Y1410*IFERROR(INDEX(Lists!$M$2:$M$12,MATCH(C1410,Lists!$I$2:$I$12,0)),1)/Lists!$Q$2)</f>
        <v/>
      </c>
      <c r="AK1410" s="106" t="n"/>
      <c r="AL1410" s="106" t="n"/>
      <c r="AM1410" s="106" t="n"/>
      <c r="AN1410" s="106" t="n"/>
      <c r="AO1410" s="106" t="n"/>
    </row>
    <row r="1411" ht="18" customHeight="1" s="74">
      <c r="A1411" s="154">
        <f>IF(OR(F1411="",C1411="",D1411=""),"",IFERROR(INDEX(Lists!$J$2:$J$12,MATCH(C1411,Lists!$I$2:$I$12,0)),"XX")&amp;"-"&amp;D1411&amp;"-"&amp;TEXT(SUMPRODUCT(($C$2:C1411=C1411)*($D$2:D1411=D1411)),"0000"))</f>
        <v/>
      </c>
      <c r="B1411" s="155" t="n"/>
      <c r="C1411" s="155" t="n"/>
      <c r="D1411" s="155" t="n"/>
      <c r="E1411" s="155" t="n"/>
      <c r="F1411" s="155" t="n"/>
      <c r="G1411" s="155" t="n"/>
      <c r="H1411" s="155" t="n"/>
      <c r="I1411" s="155" t="n"/>
      <c r="J1411" s="155" t="n"/>
      <c r="K1411" s="155" t="n"/>
      <c r="L1411" s="155" t="n"/>
      <c r="M1411" s="155" t="n"/>
      <c r="N1411" s="155" t="n"/>
      <c r="O1411" s="155" t="n"/>
      <c r="P1411" s="155" t="n"/>
      <c r="Q1411" s="151" t="n"/>
      <c r="R1411" s="155" t="n"/>
      <c r="S1411" s="155" t="n"/>
      <c r="T1411" s="155" t="n"/>
      <c r="U1411" s="155" t="n"/>
      <c r="V1411" s="155" t="n"/>
      <c r="W1411" s="155" t="n"/>
      <c r="X1411" s="155" t="n"/>
      <c r="Y1411" s="155" t="n"/>
      <c r="Z1411" s="155" t="n"/>
      <c r="AA1411" s="155" t="n"/>
      <c r="AB1411" s="155" t="n"/>
      <c r="AC1411" s="155" t="n"/>
      <c r="AD1411" s="155" t="n"/>
      <c r="AE1411" s="155" t="n"/>
      <c r="AF1411" s="155" t="n"/>
      <c r="AG1411" s="154">
        <f>IF(OR(C1411="",G1411="",G1411=0),"",IFERROR(INDEX(Lists!$K$2:$K$12,MATCH(C1411,Lists!$I$2:$I$12,0)),"AUD"))</f>
        <v/>
      </c>
      <c r="AH1411" s="154">
        <f>IF(OR(G1411="",G1411=0),"",IF(G1411&lt;1,TEXT(G1411*100,"0")&amp;IFERROR(INDEX(Lists!$U$2:$U$12,MATCH(C1411,Lists!$I$2:$I$12,0)),"c"),IFERROR(INDEX(Lists!$L$2:$L$12,MATCH(C1411,Lists!$I$2:$I$12,0)),"$")&amp;IF(G1411=INT(G1411),TEXT(G1411,"0"),TEXT(G1411,"0.00")))&amp;" "&amp;AG1411)</f>
        <v/>
      </c>
      <c r="AI1411" s="154">
        <f>IF(X1411="","",X1411*IFERROR(INDEX(Lists!$M$2:$M$12,MATCH(C1411,Lists!$I$2:$I$12,0)),1)/Lists!$Q$2)</f>
        <v/>
      </c>
      <c r="AJ1411" s="154">
        <f>IF(Y1411="","",Y1411*IFERROR(INDEX(Lists!$M$2:$M$12,MATCH(C1411,Lists!$I$2:$I$12,0)),1)/Lists!$Q$2)</f>
        <v/>
      </c>
      <c r="AK1411" s="106" t="n"/>
      <c r="AL1411" s="106" t="n"/>
      <c r="AM1411" s="106" t="n"/>
      <c r="AN1411" s="106" t="n"/>
      <c r="AO1411" s="106" t="n"/>
    </row>
    <row r="1412" ht="18" customHeight="1" s="74">
      <c r="A1412" s="154">
        <f>IF(OR(F1412="",C1412="",D1412=""),"",IFERROR(INDEX(Lists!$J$2:$J$12,MATCH(C1412,Lists!$I$2:$I$12,0)),"XX")&amp;"-"&amp;D1412&amp;"-"&amp;TEXT(SUMPRODUCT(($C$2:C1412=C1412)*($D$2:D1412=D1412)),"0000"))</f>
        <v/>
      </c>
      <c r="B1412" s="155" t="n"/>
      <c r="C1412" s="155" t="n"/>
      <c r="D1412" s="155" t="n"/>
      <c r="E1412" s="155" t="n"/>
      <c r="F1412" s="155" t="n"/>
      <c r="G1412" s="155" t="n"/>
      <c r="H1412" s="155" t="n"/>
      <c r="I1412" s="155" t="n"/>
      <c r="J1412" s="155" t="n"/>
      <c r="K1412" s="155" t="n"/>
      <c r="L1412" s="155" t="n"/>
      <c r="M1412" s="155" t="n"/>
      <c r="N1412" s="155" t="n"/>
      <c r="O1412" s="155" t="n"/>
      <c r="P1412" s="155" t="n"/>
      <c r="Q1412" s="151" t="n"/>
      <c r="R1412" s="155" t="n"/>
      <c r="S1412" s="155" t="n"/>
      <c r="T1412" s="155" t="n"/>
      <c r="U1412" s="155" t="n"/>
      <c r="V1412" s="155" t="n"/>
      <c r="W1412" s="155" t="n"/>
      <c r="X1412" s="155" t="n"/>
      <c r="Y1412" s="155" t="n"/>
      <c r="Z1412" s="155" t="n"/>
      <c r="AA1412" s="155" t="n"/>
      <c r="AB1412" s="155" t="n"/>
      <c r="AC1412" s="155" t="n"/>
      <c r="AD1412" s="155" t="n"/>
      <c r="AE1412" s="155" t="n"/>
      <c r="AF1412" s="155" t="n"/>
      <c r="AG1412" s="154">
        <f>IF(OR(C1412="",G1412="",G1412=0),"",IFERROR(INDEX(Lists!$K$2:$K$12,MATCH(C1412,Lists!$I$2:$I$12,0)),"AUD"))</f>
        <v/>
      </c>
      <c r="AH1412" s="154">
        <f>IF(OR(G1412="",G1412=0),"",IF(G1412&lt;1,TEXT(G1412*100,"0")&amp;IFERROR(INDEX(Lists!$U$2:$U$12,MATCH(C1412,Lists!$I$2:$I$12,0)),"c"),IFERROR(INDEX(Lists!$L$2:$L$12,MATCH(C1412,Lists!$I$2:$I$12,0)),"$")&amp;IF(G1412=INT(G1412),TEXT(G1412,"0"),TEXT(G1412,"0.00")))&amp;" "&amp;AG1412)</f>
        <v/>
      </c>
      <c r="AI1412" s="154">
        <f>IF(X1412="","",X1412*IFERROR(INDEX(Lists!$M$2:$M$12,MATCH(C1412,Lists!$I$2:$I$12,0)),1)/Lists!$Q$2)</f>
        <v/>
      </c>
      <c r="AJ1412" s="154">
        <f>IF(Y1412="","",Y1412*IFERROR(INDEX(Lists!$M$2:$M$12,MATCH(C1412,Lists!$I$2:$I$12,0)),1)/Lists!$Q$2)</f>
        <v/>
      </c>
      <c r="AK1412" s="106" t="n"/>
      <c r="AL1412" s="106" t="n"/>
      <c r="AM1412" s="106" t="n"/>
      <c r="AN1412" s="106" t="n"/>
      <c r="AO1412" s="106" t="n"/>
    </row>
    <row r="1413" ht="18" customHeight="1" s="74">
      <c r="A1413" s="154">
        <f>IF(OR(F1413="",C1413="",D1413=""),"",IFERROR(INDEX(Lists!$J$2:$J$12,MATCH(C1413,Lists!$I$2:$I$12,0)),"XX")&amp;"-"&amp;D1413&amp;"-"&amp;TEXT(SUMPRODUCT(($C$2:C1413=C1413)*($D$2:D1413=D1413)),"0000"))</f>
        <v/>
      </c>
      <c r="B1413" s="155" t="n"/>
      <c r="C1413" s="155" t="n"/>
      <c r="D1413" s="155" t="n"/>
      <c r="E1413" s="155" t="n"/>
      <c r="F1413" s="155" t="n"/>
      <c r="G1413" s="155" t="n"/>
      <c r="H1413" s="155" t="n"/>
      <c r="I1413" s="155" t="n"/>
      <c r="J1413" s="155" t="n"/>
      <c r="K1413" s="155" t="n"/>
      <c r="L1413" s="155" t="n"/>
      <c r="M1413" s="155" t="n"/>
      <c r="N1413" s="155" t="n"/>
      <c r="O1413" s="155" t="n"/>
      <c r="P1413" s="155" t="n"/>
      <c r="Q1413" s="151" t="n"/>
      <c r="R1413" s="155" t="n"/>
      <c r="S1413" s="155" t="n"/>
      <c r="T1413" s="155" t="n"/>
      <c r="U1413" s="155" t="n"/>
      <c r="V1413" s="155" t="n"/>
      <c r="W1413" s="155" t="n"/>
      <c r="X1413" s="155" t="n"/>
      <c r="Y1413" s="155" t="n"/>
      <c r="Z1413" s="155" t="n"/>
      <c r="AA1413" s="155" t="n"/>
      <c r="AB1413" s="155" t="n"/>
      <c r="AC1413" s="155" t="n"/>
      <c r="AD1413" s="155" t="n"/>
      <c r="AE1413" s="155" t="n"/>
      <c r="AF1413" s="155" t="n"/>
      <c r="AG1413" s="154">
        <f>IF(OR(C1413="",G1413="",G1413=0),"",IFERROR(INDEX(Lists!$K$2:$K$12,MATCH(C1413,Lists!$I$2:$I$12,0)),"AUD"))</f>
        <v/>
      </c>
      <c r="AH1413" s="154">
        <f>IF(OR(G1413="",G1413=0),"",IF(G1413&lt;1,TEXT(G1413*100,"0")&amp;IFERROR(INDEX(Lists!$U$2:$U$12,MATCH(C1413,Lists!$I$2:$I$12,0)),"c"),IFERROR(INDEX(Lists!$L$2:$L$12,MATCH(C1413,Lists!$I$2:$I$12,0)),"$")&amp;IF(G1413=INT(G1413),TEXT(G1413,"0"),TEXT(G1413,"0.00")))&amp;" "&amp;AG1413)</f>
        <v/>
      </c>
      <c r="AI1413" s="154">
        <f>IF(X1413="","",X1413*IFERROR(INDEX(Lists!$M$2:$M$12,MATCH(C1413,Lists!$I$2:$I$12,0)),1)/Lists!$Q$2)</f>
        <v/>
      </c>
      <c r="AJ1413" s="154">
        <f>IF(Y1413="","",Y1413*IFERROR(INDEX(Lists!$M$2:$M$12,MATCH(C1413,Lists!$I$2:$I$12,0)),1)/Lists!$Q$2)</f>
        <v/>
      </c>
      <c r="AK1413" s="106" t="n"/>
      <c r="AL1413" s="106" t="n"/>
      <c r="AM1413" s="106" t="n"/>
      <c r="AN1413" s="106" t="n"/>
      <c r="AO1413" s="106" t="n"/>
    </row>
    <row r="1414" ht="18" customHeight="1" s="74">
      <c r="A1414" s="154">
        <f>IF(OR(F1414="",C1414="",D1414=""),"",IFERROR(INDEX(Lists!$J$2:$J$12,MATCH(C1414,Lists!$I$2:$I$12,0)),"XX")&amp;"-"&amp;D1414&amp;"-"&amp;TEXT(SUMPRODUCT(($C$2:C1414=C1414)*($D$2:D1414=D1414)),"0000"))</f>
        <v/>
      </c>
      <c r="B1414" s="155" t="n"/>
      <c r="C1414" s="155" t="n"/>
      <c r="D1414" s="155" t="n"/>
      <c r="E1414" s="155" t="n"/>
      <c r="F1414" s="155" t="n"/>
      <c r="G1414" s="155" t="n"/>
      <c r="H1414" s="155" t="n"/>
      <c r="I1414" s="155" t="n"/>
      <c r="J1414" s="155" t="n"/>
      <c r="K1414" s="155" t="n"/>
      <c r="L1414" s="155" t="n"/>
      <c r="M1414" s="155" t="n"/>
      <c r="N1414" s="155" t="n"/>
      <c r="O1414" s="155" t="n"/>
      <c r="P1414" s="155" t="n"/>
      <c r="Q1414" s="151" t="n"/>
      <c r="R1414" s="155" t="n"/>
      <c r="S1414" s="155" t="n"/>
      <c r="T1414" s="155" t="n"/>
      <c r="U1414" s="155" t="n"/>
      <c r="V1414" s="155" t="n"/>
      <c r="W1414" s="155" t="n"/>
      <c r="X1414" s="155" t="n"/>
      <c r="Y1414" s="155" t="n"/>
      <c r="Z1414" s="155" t="n"/>
      <c r="AA1414" s="155" t="n"/>
      <c r="AB1414" s="155" t="n"/>
      <c r="AC1414" s="155" t="n"/>
      <c r="AD1414" s="155" t="n"/>
      <c r="AE1414" s="155" t="n"/>
      <c r="AF1414" s="155" t="n"/>
      <c r="AG1414" s="154">
        <f>IF(OR(C1414="",G1414="",G1414=0),"",IFERROR(INDEX(Lists!$K$2:$K$12,MATCH(C1414,Lists!$I$2:$I$12,0)),"AUD"))</f>
        <v/>
      </c>
      <c r="AH1414" s="154">
        <f>IF(OR(G1414="",G1414=0),"",IF(G1414&lt;1,TEXT(G1414*100,"0")&amp;IFERROR(INDEX(Lists!$U$2:$U$12,MATCH(C1414,Lists!$I$2:$I$12,0)),"c"),IFERROR(INDEX(Lists!$L$2:$L$12,MATCH(C1414,Lists!$I$2:$I$12,0)),"$")&amp;IF(G1414=INT(G1414),TEXT(G1414,"0"),TEXT(G1414,"0.00")))&amp;" "&amp;AG1414)</f>
        <v/>
      </c>
      <c r="AI1414" s="154">
        <f>IF(X1414="","",X1414*IFERROR(INDEX(Lists!$M$2:$M$12,MATCH(C1414,Lists!$I$2:$I$12,0)),1)/Lists!$Q$2)</f>
        <v/>
      </c>
      <c r="AJ1414" s="154">
        <f>IF(Y1414="","",Y1414*IFERROR(INDEX(Lists!$M$2:$M$12,MATCH(C1414,Lists!$I$2:$I$12,0)),1)/Lists!$Q$2)</f>
        <v/>
      </c>
      <c r="AK1414" s="106" t="n"/>
      <c r="AL1414" s="106" t="n"/>
      <c r="AM1414" s="106" t="n"/>
      <c r="AN1414" s="106" t="n"/>
      <c r="AO1414" s="106" t="n"/>
    </row>
    <row r="1415" ht="18" customHeight="1" s="74">
      <c r="A1415" s="154">
        <f>IF(OR(F1415="",C1415="",D1415=""),"",IFERROR(INDEX(Lists!$J$2:$J$12,MATCH(C1415,Lists!$I$2:$I$12,0)),"XX")&amp;"-"&amp;D1415&amp;"-"&amp;TEXT(SUMPRODUCT(($C$2:C1415=C1415)*($D$2:D1415=D1415)),"0000"))</f>
        <v/>
      </c>
      <c r="B1415" s="155" t="n"/>
      <c r="C1415" s="155" t="n"/>
      <c r="D1415" s="155" t="n"/>
      <c r="E1415" s="155" t="n"/>
      <c r="F1415" s="155" t="n"/>
      <c r="G1415" s="155" t="n"/>
      <c r="H1415" s="155" t="n"/>
      <c r="I1415" s="155" t="n"/>
      <c r="J1415" s="155" t="n"/>
      <c r="K1415" s="155" t="n"/>
      <c r="L1415" s="155" t="n"/>
      <c r="M1415" s="155" t="n"/>
      <c r="N1415" s="155" t="n"/>
      <c r="O1415" s="155" t="n"/>
      <c r="P1415" s="155" t="n"/>
      <c r="Q1415" s="151" t="n"/>
      <c r="R1415" s="155" t="n"/>
      <c r="S1415" s="155" t="n"/>
      <c r="T1415" s="155" t="n"/>
      <c r="U1415" s="155" t="n"/>
      <c r="V1415" s="155" t="n"/>
      <c r="W1415" s="155" t="n"/>
      <c r="X1415" s="155" t="n"/>
      <c r="Y1415" s="155" t="n"/>
      <c r="Z1415" s="155" t="n"/>
      <c r="AA1415" s="155" t="n"/>
      <c r="AB1415" s="155" t="n"/>
      <c r="AC1415" s="155" t="n"/>
      <c r="AD1415" s="155" t="n"/>
      <c r="AE1415" s="155" t="n"/>
      <c r="AF1415" s="155" t="n"/>
      <c r="AG1415" s="154">
        <f>IF(OR(C1415="",G1415="",G1415=0),"",IFERROR(INDEX(Lists!$K$2:$K$12,MATCH(C1415,Lists!$I$2:$I$12,0)),"AUD"))</f>
        <v/>
      </c>
      <c r="AH1415" s="154">
        <f>IF(OR(G1415="",G1415=0),"",IF(G1415&lt;1,TEXT(G1415*100,"0")&amp;IFERROR(INDEX(Lists!$U$2:$U$12,MATCH(C1415,Lists!$I$2:$I$12,0)),"c"),IFERROR(INDEX(Lists!$L$2:$L$12,MATCH(C1415,Lists!$I$2:$I$12,0)),"$")&amp;IF(G1415=INT(G1415),TEXT(G1415,"0"),TEXT(G1415,"0.00")))&amp;" "&amp;AG1415)</f>
        <v/>
      </c>
      <c r="AI1415" s="154">
        <f>IF(X1415="","",X1415*IFERROR(INDEX(Lists!$M$2:$M$12,MATCH(C1415,Lists!$I$2:$I$12,0)),1)/Lists!$Q$2)</f>
        <v/>
      </c>
      <c r="AJ1415" s="154">
        <f>IF(Y1415="","",Y1415*IFERROR(INDEX(Lists!$M$2:$M$12,MATCH(C1415,Lists!$I$2:$I$12,0)),1)/Lists!$Q$2)</f>
        <v/>
      </c>
      <c r="AK1415" s="106" t="n"/>
      <c r="AL1415" s="106" t="n"/>
      <c r="AM1415" s="106" t="n"/>
      <c r="AN1415" s="106" t="n"/>
      <c r="AO1415" s="106" t="n"/>
    </row>
    <row r="1416" ht="18" customHeight="1" s="74">
      <c r="A1416" s="154">
        <f>IF(OR(F1416="",C1416="",D1416=""),"",IFERROR(INDEX(Lists!$J$2:$J$12,MATCH(C1416,Lists!$I$2:$I$12,0)),"XX")&amp;"-"&amp;D1416&amp;"-"&amp;TEXT(SUMPRODUCT(($C$2:C1416=C1416)*($D$2:D1416=D1416)),"0000"))</f>
        <v/>
      </c>
      <c r="B1416" s="155" t="n"/>
      <c r="C1416" s="155" t="n"/>
      <c r="D1416" s="155" t="n"/>
      <c r="E1416" s="155" t="n"/>
      <c r="F1416" s="155" t="n"/>
      <c r="G1416" s="155" t="n"/>
      <c r="H1416" s="155" t="n"/>
      <c r="I1416" s="155" t="n"/>
      <c r="J1416" s="155" t="n"/>
      <c r="K1416" s="155" t="n"/>
      <c r="L1416" s="155" t="n"/>
      <c r="M1416" s="155" t="n"/>
      <c r="N1416" s="155" t="n"/>
      <c r="O1416" s="155" t="n"/>
      <c r="P1416" s="155" t="n"/>
      <c r="Q1416" s="151" t="n"/>
      <c r="R1416" s="155" t="n"/>
      <c r="S1416" s="155" t="n"/>
      <c r="T1416" s="155" t="n"/>
      <c r="U1416" s="155" t="n"/>
      <c r="V1416" s="155" t="n"/>
      <c r="W1416" s="155" t="n"/>
      <c r="X1416" s="155" t="n"/>
      <c r="Y1416" s="155" t="n"/>
      <c r="Z1416" s="155" t="n"/>
      <c r="AA1416" s="155" t="n"/>
      <c r="AB1416" s="155" t="n"/>
      <c r="AC1416" s="155" t="n"/>
      <c r="AD1416" s="155" t="n"/>
      <c r="AE1416" s="155" t="n"/>
      <c r="AF1416" s="155" t="n"/>
      <c r="AG1416" s="154">
        <f>IF(OR(C1416="",G1416="",G1416=0),"",IFERROR(INDEX(Lists!$K$2:$K$12,MATCH(C1416,Lists!$I$2:$I$12,0)),"AUD"))</f>
        <v/>
      </c>
      <c r="AH1416" s="154">
        <f>IF(OR(G1416="",G1416=0),"",IF(G1416&lt;1,TEXT(G1416*100,"0")&amp;IFERROR(INDEX(Lists!$U$2:$U$12,MATCH(C1416,Lists!$I$2:$I$12,0)),"c"),IFERROR(INDEX(Lists!$L$2:$L$12,MATCH(C1416,Lists!$I$2:$I$12,0)),"$")&amp;IF(G1416=INT(G1416),TEXT(G1416,"0"),TEXT(G1416,"0.00")))&amp;" "&amp;AG1416)</f>
        <v/>
      </c>
      <c r="AI1416" s="154">
        <f>IF(X1416="","",X1416*IFERROR(INDEX(Lists!$M$2:$M$12,MATCH(C1416,Lists!$I$2:$I$12,0)),1)/Lists!$Q$2)</f>
        <v/>
      </c>
      <c r="AJ1416" s="154">
        <f>IF(Y1416="","",Y1416*IFERROR(INDEX(Lists!$M$2:$M$12,MATCH(C1416,Lists!$I$2:$I$12,0)),1)/Lists!$Q$2)</f>
        <v/>
      </c>
      <c r="AK1416" s="106" t="n"/>
      <c r="AL1416" s="106" t="n"/>
      <c r="AM1416" s="106" t="n"/>
      <c r="AN1416" s="106" t="n"/>
      <c r="AO1416" s="106" t="n"/>
    </row>
    <row r="1417" ht="18" customHeight="1" s="74">
      <c r="A1417" s="154">
        <f>IF(OR(F1417="",C1417="",D1417=""),"",IFERROR(INDEX(Lists!$J$2:$J$12,MATCH(C1417,Lists!$I$2:$I$12,0)),"XX")&amp;"-"&amp;D1417&amp;"-"&amp;TEXT(SUMPRODUCT(($C$2:C1417=C1417)*($D$2:D1417=D1417)),"0000"))</f>
        <v/>
      </c>
      <c r="B1417" s="155" t="n"/>
      <c r="C1417" s="155" t="n"/>
      <c r="D1417" s="155" t="n"/>
      <c r="E1417" s="155" t="n"/>
      <c r="F1417" s="155" t="n"/>
      <c r="G1417" s="155" t="n"/>
      <c r="H1417" s="155" t="n"/>
      <c r="I1417" s="155" t="n"/>
      <c r="J1417" s="155" t="n"/>
      <c r="K1417" s="155" t="n"/>
      <c r="L1417" s="155" t="n"/>
      <c r="M1417" s="155" t="n"/>
      <c r="N1417" s="155" t="n"/>
      <c r="O1417" s="155" t="n"/>
      <c r="P1417" s="155" t="n"/>
      <c r="Q1417" s="151" t="n"/>
      <c r="R1417" s="155" t="n"/>
      <c r="S1417" s="155" t="n"/>
      <c r="T1417" s="155" t="n"/>
      <c r="U1417" s="155" t="n"/>
      <c r="V1417" s="155" t="n"/>
      <c r="W1417" s="155" t="n"/>
      <c r="X1417" s="155" t="n"/>
      <c r="Y1417" s="155" t="n"/>
      <c r="Z1417" s="155" t="n"/>
      <c r="AA1417" s="155" t="n"/>
      <c r="AB1417" s="155" t="n"/>
      <c r="AC1417" s="155" t="n"/>
      <c r="AD1417" s="155" t="n"/>
      <c r="AE1417" s="155" t="n"/>
      <c r="AF1417" s="155" t="n"/>
      <c r="AG1417" s="154">
        <f>IF(OR(C1417="",G1417="",G1417=0),"",IFERROR(INDEX(Lists!$K$2:$K$12,MATCH(C1417,Lists!$I$2:$I$12,0)),"AUD"))</f>
        <v/>
      </c>
      <c r="AH1417" s="154">
        <f>IF(OR(G1417="",G1417=0),"",IF(G1417&lt;1,TEXT(G1417*100,"0")&amp;IFERROR(INDEX(Lists!$U$2:$U$12,MATCH(C1417,Lists!$I$2:$I$12,0)),"c"),IFERROR(INDEX(Lists!$L$2:$L$12,MATCH(C1417,Lists!$I$2:$I$12,0)),"$")&amp;IF(G1417=INT(G1417),TEXT(G1417,"0"),TEXT(G1417,"0.00")))&amp;" "&amp;AG1417)</f>
        <v/>
      </c>
      <c r="AI1417" s="154">
        <f>IF(X1417="","",X1417*IFERROR(INDEX(Lists!$M$2:$M$12,MATCH(C1417,Lists!$I$2:$I$12,0)),1)/Lists!$Q$2)</f>
        <v/>
      </c>
      <c r="AJ1417" s="154">
        <f>IF(Y1417="","",Y1417*IFERROR(INDEX(Lists!$M$2:$M$12,MATCH(C1417,Lists!$I$2:$I$12,0)),1)/Lists!$Q$2)</f>
        <v/>
      </c>
      <c r="AK1417" s="106" t="n"/>
      <c r="AL1417" s="106" t="n"/>
      <c r="AM1417" s="106" t="n"/>
      <c r="AN1417" s="106" t="n"/>
      <c r="AO1417" s="106" t="n"/>
    </row>
    <row r="1418" ht="18" customHeight="1" s="74">
      <c r="A1418" s="154">
        <f>IF(OR(F1418="",C1418="",D1418=""),"",IFERROR(INDEX(Lists!$J$2:$J$12,MATCH(C1418,Lists!$I$2:$I$12,0)),"XX")&amp;"-"&amp;D1418&amp;"-"&amp;TEXT(SUMPRODUCT(($C$2:C1418=C1418)*($D$2:D1418=D1418)),"0000"))</f>
        <v/>
      </c>
      <c r="B1418" s="155" t="n"/>
      <c r="C1418" s="155" t="n"/>
      <c r="D1418" s="155" t="n"/>
      <c r="E1418" s="155" t="n"/>
      <c r="F1418" s="155" t="n"/>
      <c r="G1418" s="155" t="n"/>
      <c r="H1418" s="155" t="n"/>
      <c r="I1418" s="155" t="n"/>
      <c r="J1418" s="155" t="n"/>
      <c r="K1418" s="155" t="n"/>
      <c r="L1418" s="155" t="n"/>
      <c r="M1418" s="155" t="n"/>
      <c r="N1418" s="155" t="n"/>
      <c r="O1418" s="155" t="n"/>
      <c r="P1418" s="155" t="n"/>
      <c r="Q1418" s="151" t="n"/>
      <c r="R1418" s="155" t="n"/>
      <c r="S1418" s="155" t="n"/>
      <c r="T1418" s="155" t="n"/>
      <c r="U1418" s="155" t="n"/>
      <c r="V1418" s="155" t="n"/>
      <c r="W1418" s="155" t="n"/>
      <c r="X1418" s="155" t="n"/>
      <c r="Y1418" s="155" t="n"/>
      <c r="Z1418" s="155" t="n"/>
      <c r="AA1418" s="155" t="n"/>
      <c r="AB1418" s="155" t="n"/>
      <c r="AC1418" s="155" t="n"/>
      <c r="AD1418" s="155" t="n"/>
      <c r="AE1418" s="155" t="n"/>
      <c r="AF1418" s="155" t="n"/>
      <c r="AG1418" s="154">
        <f>IF(OR(C1418="",G1418="",G1418=0),"",IFERROR(INDEX(Lists!$K$2:$K$12,MATCH(C1418,Lists!$I$2:$I$12,0)),"AUD"))</f>
        <v/>
      </c>
      <c r="AH1418" s="154">
        <f>IF(OR(G1418="",G1418=0),"",IF(G1418&lt;1,TEXT(G1418*100,"0")&amp;IFERROR(INDEX(Lists!$U$2:$U$12,MATCH(C1418,Lists!$I$2:$I$12,0)),"c"),IFERROR(INDEX(Lists!$L$2:$L$12,MATCH(C1418,Lists!$I$2:$I$12,0)),"$")&amp;IF(G1418=INT(G1418),TEXT(G1418,"0"),TEXT(G1418,"0.00")))&amp;" "&amp;AG1418)</f>
        <v/>
      </c>
      <c r="AI1418" s="154">
        <f>IF(X1418="","",X1418*IFERROR(INDEX(Lists!$M$2:$M$12,MATCH(C1418,Lists!$I$2:$I$12,0)),1)/Lists!$Q$2)</f>
        <v/>
      </c>
      <c r="AJ1418" s="154">
        <f>IF(Y1418="","",Y1418*IFERROR(INDEX(Lists!$M$2:$M$12,MATCH(C1418,Lists!$I$2:$I$12,0)),1)/Lists!$Q$2)</f>
        <v/>
      </c>
      <c r="AK1418" s="106" t="n"/>
      <c r="AL1418" s="106" t="n"/>
      <c r="AM1418" s="106" t="n"/>
      <c r="AN1418" s="106" t="n"/>
      <c r="AO1418" s="106" t="n"/>
    </row>
    <row r="1419" ht="18" customHeight="1" s="74">
      <c r="A1419" s="154">
        <f>IF(OR(F1419="",C1419="",D1419=""),"",IFERROR(INDEX(Lists!$J$2:$J$12,MATCH(C1419,Lists!$I$2:$I$12,0)),"XX")&amp;"-"&amp;D1419&amp;"-"&amp;TEXT(SUMPRODUCT(($C$2:C1419=C1419)*($D$2:D1419=D1419)),"0000"))</f>
        <v/>
      </c>
      <c r="B1419" s="155" t="n"/>
      <c r="C1419" s="155" t="n"/>
      <c r="D1419" s="155" t="n"/>
      <c r="E1419" s="155" t="n"/>
      <c r="F1419" s="155" t="n"/>
      <c r="G1419" s="155" t="n"/>
      <c r="H1419" s="155" t="n"/>
      <c r="I1419" s="155" t="n"/>
      <c r="J1419" s="155" t="n"/>
      <c r="K1419" s="155" t="n"/>
      <c r="L1419" s="155" t="n"/>
      <c r="M1419" s="155" t="n"/>
      <c r="N1419" s="155" t="n"/>
      <c r="O1419" s="155" t="n"/>
      <c r="P1419" s="155" t="n"/>
      <c r="Q1419" s="151" t="n"/>
      <c r="R1419" s="155" t="n"/>
      <c r="S1419" s="155" t="n"/>
      <c r="T1419" s="155" t="n"/>
      <c r="U1419" s="155" t="n"/>
      <c r="V1419" s="155" t="n"/>
      <c r="W1419" s="155" t="n"/>
      <c r="X1419" s="155" t="n"/>
      <c r="Y1419" s="155" t="n"/>
      <c r="Z1419" s="155" t="n"/>
      <c r="AA1419" s="155" t="n"/>
      <c r="AB1419" s="155" t="n"/>
      <c r="AC1419" s="155" t="n"/>
      <c r="AD1419" s="155" t="n"/>
      <c r="AE1419" s="155" t="n"/>
      <c r="AF1419" s="155" t="n"/>
      <c r="AG1419" s="154">
        <f>IF(OR(C1419="",G1419="",G1419=0),"",IFERROR(INDEX(Lists!$K$2:$K$12,MATCH(C1419,Lists!$I$2:$I$12,0)),"AUD"))</f>
        <v/>
      </c>
      <c r="AH1419" s="154">
        <f>IF(OR(G1419="",G1419=0),"",IF(G1419&lt;1,TEXT(G1419*100,"0")&amp;IFERROR(INDEX(Lists!$U$2:$U$12,MATCH(C1419,Lists!$I$2:$I$12,0)),"c"),IFERROR(INDEX(Lists!$L$2:$L$12,MATCH(C1419,Lists!$I$2:$I$12,0)),"$")&amp;IF(G1419=INT(G1419),TEXT(G1419,"0"),TEXT(G1419,"0.00")))&amp;" "&amp;AG1419)</f>
        <v/>
      </c>
      <c r="AI1419" s="154">
        <f>IF(X1419="","",X1419*IFERROR(INDEX(Lists!$M$2:$M$12,MATCH(C1419,Lists!$I$2:$I$12,0)),1)/Lists!$Q$2)</f>
        <v/>
      </c>
      <c r="AJ1419" s="154">
        <f>IF(Y1419="","",Y1419*IFERROR(INDEX(Lists!$M$2:$M$12,MATCH(C1419,Lists!$I$2:$I$12,0)),1)/Lists!$Q$2)</f>
        <v/>
      </c>
      <c r="AK1419" s="106" t="n"/>
      <c r="AL1419" s="106" t="n"/>
      <c r="AM1419" s="106" t="n"/>
      <c r="AN1419" s="106" t="n"/>
      <c r="AO1419" s="106" t="n"/>
    </row>
    <row r="1420" ht="18" customHeight="1" s="74">
      <c r="A1420" s="154">
        <f>IF(OR(F1420="",C1420="",D1420=""),"",IFERROR(INDEX(Lists!$J$2:$J$12,MATCH(C1420,Lists!$I$2:$I$12,0)),"XX")&amp;"-"&amp;D1420&amp;"-"&amp;TEXT(SUMPRODUCT(($C$2:C1420=C1420)*($D$2:D1420=D1420)),"0000"))</f>
        <v/>
      </c>
      <c r="B1420" s="155" t="n"/>
      <c r="C1420" s="155" t="n"/>
      <c r="D1420" s="155" t="n"/>
      <c r="E1420" s="155" t="n"/>
      <c r="F1420" s="155" t="n"/>
      <c r="G1420" s="155" t="n"/>
      <c r="H1420" s="155" t="n"/>
      <c r="I1420" s="155" t="n"/>
      <c r="J1420" s="155" t="n"/>
      <c r="K1420" s="155" t="n"/>
      <c r="L1420" s="155" t="n"/>
      <c r="M1420" s="155" t="n"/>
      <c r="N1420" s="155" t="n"/>
      <c r="O1420" s="155" t="n"/>
      <c r="P1420" s="155" t="n"/>
      <c r="Q1420" s="151" t="n"/>
      <c r="R1420" s="155" t="n"/>
      <c r="S1420" s="155" t="n"/>
      <c r="T1420" s="155" t="n"/>
      <c r="U1420" s="155" t="n"/>
      <c r="V1420" s="155" t="n"/>
      <c r="W1420" s="155" t="n"/>
      <c r="X1420" s="155" t="n"/>
      <c r="Y1420" s="155" t="n"/>
      <c r="Z1420" s="155" t="n"/>
      <c r="AA1420" s="155" t="n"/>
      <c r="AB1420" s="155" t="n"/>
      <c r="AC1420" s="155" t="n"/>
      <c r="AD1420" s="155" t="n"/>
      <c r="AE1420" s="155" t="n"/>
      <c r="AF1420" s="155" t="n"/>
      <c r="AG1420" s="154">
        <f>IF(OR(C1420="",G1420="",G1420=0),"",IFERROR(INDEX(Lists!$K$2:$K$12,MATCH(C1420,Lists!$I$2:$I$12,0)),"AUD"))</f>
        <v/>
      </c>
      <c r="AH1420" s="154">
        <f>IF(OR(G1420="",G1420=0),"",IF(G1420&lt;1,TEXT(G1420*100,"0")&amp;IFERROR(INDEX(Lists!$U$2:$U$12,MATCH(C1420,Lists!$I$2:$I$12,0)),"c"),IFERROR(INDEX(Lists!$L$2:$L$12,MATCH(C1420,Lists!$I$2:$I$12,0)),"$")&amp;IF(G1420=INT(G1420),TEXT(G1420,"0"),TEXT(G1420,"0.00")))&amp;" "&amp;AG1420)</f>
        <v/>
      </c>
      <c r="AI1420" s="154">
        <f>IF(X1420="","",X1420*IFERROR(INDEX(Lists!$M$2:$M$12,MATCH(C1420,Lists!$I$2:$I$12,0)),1)/Lists!$Q$2)</f>
        <v/>
      </c>
      <c r="AJ1420" s="154">
        <f>IF(Y1420="","",Y1420*IFERROR(INDEX(Lists!$M$2:$M$12,MATCH(C1420,Lists!$I$2:$I$12,0)),1)/Lists!$Q$2)</f>
        <v/>
      </c>
      <c r="AK1420" s="106" t="n"/>
      <c r="AL1420" s="106" t="n"/>
      <c r="AM1420" s="106" t="n"/>
      <c r="AN1420" s="106" t="n"/>
      <c r="AO1420" s="106" t="n"/>
    </row>
    <row r="1421" ht="18" customHeight="1" s="74">
      <c r="A1421" s="154">
        <f>IF(OR(F1421="",C1421="",D1421=""),"",IFERROR(INDEX(Lists!$J$2:$J$12,MATCH(C1421,Lists!$I$2:$I$12,0)),"XX")&amp;"-"&amp;D1421&amp;"-"&amp;TEXT(SUMPRODUCT(($C$2:C1421=C1421)*($D$2:D1421=D1421)),"0000"))</f>
        <v/>
      </c>
      <c r="B1421" s="155" t="n"/>
      <c r="C1421" s="155" t="n"/>
      <c r="D1421" s="155" t="n"/>
      <c r="E1421" s="155" t="n"/>
      <c r="F1421" s="155" t="n"/>
      <c r="G1421" s="155" t="n"/>
      <c r="H1421" s="155" t="n"/>
      <c r="I1421" s="155" t="n"/>
      <c r="J1421" s="155" t="n"/>
      <c r="K1421" s="155" t="n"/>
      <c r="L1421" s="155" t="n"/>
      <c r="M1421" s="155" t="n"/>
      <c r="N1421" s="155" t="n"/>
      <c r="O1421" s="155" t="n"/>
      <c r="P1421" s="155" t="n"/>
      <c r="Q1421" s="151" t="n"/>
      <c r="R1421" s="155" t="n"/>
      <c r="S1421" s="155" t="n"/>
      <c r="T1421" s="155" t="n"/>
      <c r="U1421" s="155" t="n"/>
      <c r="V1421" s="155" t="n"/>
      <c r="W1421" s="155" t="n"/>
      <c r="X1421" s="155" t="n"/>
      <c r="Y1421" s="155" t="n"/>
      <c r="Z1421" s="155" t="n"/>
      <c r="AA1421" s="155" t="n"/>
      <c r="AB1421" s="155" t="n"/>
      <c r="AC1421" s="155" t="n"/>
      <c r="AD1421" s="155" t="n"/>
      <c r="AE1421" s="155" t="n"/>
      <c r="AF1421" s="155" t="n"/>
      <c r="AG1421" s="154">
        <f>IF(OR(C1421="",G1421="",G1421=0),"",IFERROR(INDEX(Lists!$K$2:$K$12,MATCH(C1421,Lists!$I$2:$I$12,0)),"AUD"))</f>
        <v/>
      </c>
      <c r="AH1421" s="154">
        <f>IF(OR(G1421="",G1421=0),"",IF(G1421&lt;1,TEXT(G1421*100,"0")&amp;IFERROR(INDEX(Lists!$U$2:$U$12,MATCH(C1421,Lists!$I$2:$I$12,0)),"c"),IFERROR(INDEX(Lists!$L$2:$L$12,MATCH(C1421,Lists!$I$2:$I$12,0)),"$")&amp;IF(G1421=INT(G1421),TEXT(G1421,"0"),TEXT(G1421,"0.00")))&amp;" "&amp;AG1421)</f>
        <v/>
      </c>
      <c r="AI1421" s="154">
        <f>IF(X1421="","",X1421*IFERROR(INDEX(Lists!$M$2:$M$12,MATCH(C1421,Lists!$I$2:$I$12,0)),1)/Lists!$Q$2)</f>
        <v/>
      </c>
      <c r="AJ1421" s="154">
        <f>IF(Y1421="","",Y1421*IFERROR(INDEX(Lists!$M$2:$M$12,MATCH(C1421,Lists!$I$2:$I$12,0)),1)/Lists!$Q$2)</f>
        <v/>
      </c>
      <c r="AK1421" s="106" t="n"/>
      <c r="AL1421" s="106" t="n"/>
      <c r="AM1421" s="106" t="n"/>
      <c r="AN1421" s="106" t="n"/>
      <c r="AO1421" s="106" t="n"/>
    </row>
    <row r="1422" ht="18" customHeight="1" s="74">
      <c r="A1422" s="154">
        <f>IF(OR(F1422="",C1422="",D1422=""),"",IFERROR(INDEX(Lists!$J$2:$J$12,MATCH(C1422,Lists!$I$2:$I$12,0)),"XX")&amp;"-"&amp;D1422&amp;"-"&amp;TEXT(SUMPRODUCT(($C$2:C1422=C1422)*($D$2:D1422=D1422)),"0000"))</f>
        <v/>
      </c>
      <c r="B1422" s="155" t="n"/>
      <c r="C1422" s="155" t="n"/>
      <c r="D1422" s="155" t="n"/>
      <c r="E1422" s="155" t="n"/>
      <c r="F1422" s="155" t="n"/>
      <c r="G1422" s="155" t="n"/>
      <c r="H1422" s="155" t="n"/>
      <c r="I1422" s="155" t="n"/>
      <c r="J1422" s="155" t="n"/>
      <c r="K1422" s="155" t="n"/>
      <c r="L1422" s="155" t="n"/>
      <c r="M1422" s="155" t="n"/>
      <c r="N1422" s="155" t="n"/>
      <c r="O1422" s="155" t="n"/>
      <c r="P1422" s="155" t="n"/>
      <c r="Q1422" s="151" t="n"/>
      <c r="R1422" s="155" t="n"/>
      <c r="S1422" s="155" t="n"/>
      <c r="T1422" s="155" t="n"/>
      <c r="U1422" s="155" t="n"/>
      <c r="V1422" s="155" t="n"/>
      <c r="W1422" s="155" t="n"/>
      <c r="X1422" s="155" t="n"/>
      <c r="Y1422" s="155" t="n"/>
      <c r="Z1422" s="155" t="n"/>
      <c r="AA1422" s="155" t="n"/>
      <c r="AB1422" s="155" t="n"/>
      <c r="AC1422" s="155" t="n"/>
      <c r="AD1422" s="155" t="n"/>
      <c r="AE1422" s="155" t="n"/>
      <c r="AF1422" s="155" t="n"/>
      <c r="AG1422" s="154">
        <f>IF(OR(C1422="",G1422="",G1422=0),"",IFERROR(INDEX(Lists!$K$2:$K$12,MATCH(C1422,Lists!$I$2:$I$12,0)),"AUD"))</f>
        <v/>
      </c>
      <c r="AH1422" s="154">
        <f>IF(OR(G1422="",G1422=0),"",IF(G1422&lt;1,TEXT(G1422*100,"0")&amp;IFERROR(INDEX(Lists!$U$2:$U$12,MATCH(C1422,Lists!$I$2:$I$12,0)),"c"),IFERROR(INDEX(Lists!$L$2:$L$12,MATCH(C1422,Lists!$I$2:$I$12,0)),"$")&amp;IF(G1422=INT(G1422),TEXT(G1422,"0"),TEXT(G1422,"0.00")))&amp;" "&amp;AG1422)</f>
        <v/>
      </c>
      <c r="AI1422" s="154">
        <f>IF(X1422="","",X1422*IFERROR(INDEX(Lists!$M$2:$M$12,MATCH(C1422,Lists!$I$2:$I$12,0)),1)/Lists!$Q$2)</f>
        <v/>
      </c>
      <c r="AJ1422" s="154">
        <f>IF(Y1422="","",Y1422*IFERROR(INDEX(Lists!$M$2:$M$12,MATCH(C1422,Lists!$I$2:$I$12,0)),1)/Lists!$Q$2)</f>
        <v/>
      </c>
      <c r="AK1422" s="106" t="n"/>
      <c r="AL1422" s="106" t="n"/>
      <c r="AM1422" s="106" t="n"/>
      <c r="AN1422" s="106" t="n"/>
      <c r="AO1422" s="106" t="n"/>
    </row>
    <row r="1423" ht="18" customHeight="1" s="74">
      <c r="A1423" s="154">
        <f>IF(OR(F1423="",C1423="",D1423=""),"",IFERROR(INDEX(Lists!$J$2:$J$12,MATCH(C1423,Lists!$I$2:$I$12,0)),"XX")&amp;"-"&amp;D1423&amp;"-"&amp;TEXT(SUMPRODUCT(($C$2:C1423=C1423)*($D$2:D1423=D1423)),"0000"))</f>
        <v/>
      </c>
      <c r="B1423" s="155" t="n"/>
      <c r="C1423" s="155" t="n"/>
      <c r="D1423" s="155" t="n"/>
      <c r="E1423" s="155" t="n"/>
      <c r="F1423" s="155" t="n"/>
      <c r="G1423" s="155" t="n"/>
      <c r="H1423" s="155" t="n"/>
      <c r="I1423" s="155" t="n"/>
      <c r="J1423" s="155" t="n"/>
      <c r="K1423" s="155" t="n"/>
      <c r="L1423" s="155" t="n"/>
      <c r="M1423" s="155" t="n"/>
      <c r="N1423" s="155" t="n"/>
      <c r="O1423" s="155" t="n"/>
      <c r="P1423" s="155" t="n"/>
      <c r="Q1423" s="151" t="n"/>
      <c r="R1423" s="155" t="n"/>
      <c r="S1423" s="155" t="n"/>
      <c r="T1423" s="155" t="n"/>
      <c r="U1423" s="155" t="n"/>
      <c r="V1423" s="155" t="n"/>
      <c r="W1423" s="155" t="n"/>
      <c r="X1423" s="155" t="n"/>
      <c r="Y1423" s="155" t="n"/>
      <c r="Z1423" s="155" t="n"/>
      <c r="AA1423" s="155" t="n"/>
      <c r="AB1423" s="155" t="n"/>
      <c r="AC1423" s="155" t="n"/>
      <c r="AD1423" s="155" t="n"/>
      <c r="AE1423" s="155" t="n"/>
      <c r="AF1423" s="155" t="n"/>
      <c r="AG1423" s="154">
        <f>IF(OR(C1423="",G1423="",G1423=0),"",IFERROR(INDEX(Lists!$K$2:$K$12,MATCH(C1423,Lists!$I$2:$I$12,0)),"AUD"))</f>
        <v/>
      </c>
      <c r="AH1423" s="154">
        <f>IF(OR(G1423="",G1423=0),"",IF(G1423&lt;1,TEXT(G1423*100,"0")&amp;IFERROR(INDEX(Lists!$U$2:$U$12,MATCH(C1423,Lists!$I$2:$I$12,0)),"c"),IFERROR(INDEX(Lists!$L$2:$L$12,MATCH(C1423,Lists!$I$2:$I$12,0)),"$")&amp;IF(G1423=INT(G1423),TEXT(G1423,"0"),TEXT(G1423,"0.00")))&amp;" "&amp;AG1423)</f>
        <v/>
      </c>
      <c r="AI1423" s="154">
        <f>IF(X1423="","",X1423*IFERROR(INDEX(Lists!$M$2:$M$12,MATCH(C1423,Lists!$I$2:$I$12,0)),1)/Lists!$Q$2)</f>
        <v/>
      </c>
      <c r="AJ1423" s="154">
        <f>IF(Y1423="","",Y1423*IFERROR(INDEX(Lists!$M$2:$M$12,MATCH(C1423,Lists!$I$2:$I$12,0)),1)/Lists!$Q$2)</f>
        <v/>
      </c>
      <c r="AK1423" s="106" t="n"/>
      <c r="AL1423" s="106" t="n"/>
      <c r="AM1423" s="106" t="n"/>
      <c r="AN1423" s="106" t="n"/>
      <c r="AO1423" s="106" t="n"/>
    </row>
    <row r="1424" ht="18" customHeight="1" s="74">
      <c r="A1424" s="154">
        <f>IF(OR(F1424="",C1424="",D1424=""),"",IFERROR(INDEX(Lists!$J$2:$J$12,MATCH(C1424,Lists!$I$2:$I$12,0)),"XX")&amp;"-"&amp;D1424&amp;"-"&amp;TEXT(SUMPRODUCT(($C$2:C1424=C1424)*($D$2:D1424=D1424)),"0000"))</f>
        <v/>
      </c>
      <c r="B1424" s="155" t="n"/>
      <c r="C1424" s="155" t="n"/>
      <c r="D1424" s="155" t="n"/>
      <c r="E1424" s="155" t="n"/>
      <c r="F1424" s="155" t="n"/>
      <c r="G1424" s="155" t="n"/>
      <c r="H1424" s="155" t="n"/>
      <c r="I1424" s="155" t="n"/>
      <c r="J1424" s="155" t="n"/>
      <c r="K1424" s="155" t="n"/>
      <c r="L1424" s="155" t="n"/>
      <c r="M1424" s="155" t="n"/>
      <c r="N1424" s="155" t="n"/>
      <c r="O1424" s="155" t="n"/>
      <c r="P1424" s="155" t="n"/>
      <c r="Q1424" s="151" t="n"/>
      <c r="R1424" s="155" t="n"/>
      <c r="S1424" s="155" t="n"/>
      <c r="T1424" s="155" t="n"/>
      <c r="U1424" s="155" t="n"/>
      <c r="V1424" s="155" t="n"/>
      <c r="W1424" s="155" t="n"/>
      <c r="X1424" s="155" t="n"/>
      <c r="Y1424" s="155" t="n"/>
      <c r="Z1424" s="155" t="n"/>
      <c r="AA1424" s="155" t="n"/>
      <c r="AB1424" s="155" t="n"/>
      <c r="AC1424" s="155" t="n"/>
      <c r="AD1424" s="155" t="n"/>
      <c r="AE1424" s="155" t="n"/>
      <c r="AF1424" s="155" t="n"/>
      <c r="AG1424" s="154">
        <f>IF(OR(C1424="",G1424="",G1424=0),"",IFERROR(INDEX(Lists!$K$2:$K$12,MATCH(C1424,Lists!$I$2:$I$12,0)),"AUD"))</f>
        <v/>
      </c>
      <c r="AH1424" s="154">
        <f>IF(OR(G1424="",G1424=0),"",IF(G1424&lt;1,TEXT(G1424*100,"0")&amp;IFERROR(INDEX(Lists!$U$2:$U$12,MATCH(C1424,Lists!$I$2:$I$12,0)),"c"),IFERROR(INDEX(Lists!$L$2:$L$12,MATCH(C1424,Lists!$I$2:$I$12,0)),"$")&amp;IF(G1424=INT(G1424),TEXT(G1424,"0"),TEXT(G1424,"0.00")))&amp;" "&amp;AG1424)</f>
        <v/>
      </c>
      <c r="AI1424" s="154">
        <f>IF(X1424="","",X1424*IFERROR(INDEX(Lists!$M$2:$M$12,MATCH(C1424,Lists!$I$2:$I$12,0)),1)/Lists!$Q$2)</f>
        <v/>
      </c>
      <c r="AJ1424" s="154">
        <f>IF(Y1424="","",Y1424*IFERROR(INDEX(Lists!$M$2:$M$12,MATCH(C1424,Lists!$I$2:$I$12,0)),1)/Lists!$Q$2)</f>
        <v/>
      </c>
      <c r="AK1424" s="106" t="n"/>
      <c r="AL1424" s="106" t="n"/>
      <c r="AM1424" s="106" t="n"/>
      <c r="AN1424" s="106" t="n"/>
      <c r="AO1424" s="106" t="n"/>
    </row>
    <row r="1425" ht="18" customHeight="1" s="74">
      <c r="A1425" s="154">
        <f>IF(OR(F1425="",C1425="",D1425=""),"",IFERROR(INDEX(Lists!$J$2:$J$12,MATCH(C1425,Lists!$I$2:$I$12,0)),"XX")&amp;"-"&amp;D1425&amp;"-"&amp;TEXT(SUMPRODUCT(($C$2:C1425=C1425)*($D$2:D1425=D1425)),"0000"))</f>
        <v/>
      </c>
      <c r="B1425" s="155" t="n"/>
      <c r="C1425" s="155" t="n"/>
      <c r="D1425" s="155" t="n"/>
      <c r="E1425" s="155" t="n"/>
      <c r="F1425" s="155" t="n"/>
      <c r="G1425" s="155" t="n"/>
      <c r="H1425" s="155" t="n"/>
      <c r="I1425" s="155" t="n"/>
      <c r="J1425" s="155" t="n"/>
      <c r="K1425" s="155" t="n"/>
      <c r="L1425" s="155" t="n"/>
      <c r="M1425" s="155" t="n"/>
      <c r="N1425" s="155" t="n"/>
      <c r="O1425" s="155" t="n"/>
      <c r="P1425" s="155" t="n"/>
      <c r="Q1425" s="151" t="n"/>
      <c r="R1425" s="155" t="n"/>
      <c r="S1425" s="155" t="n"/>
      <c r="T1425" s="155" t="n"/>
      <c r="U1425" s="155" t="n"/>
      <c r="V1425" s="155" t="n"/>
      <c r="W1425" s="155" t="n"/>
      <c r="X1425" s="155" t="n"/>
      <c r="Y1425" s="155" t="n"/>
      <c r="Z1425" s="155" t="n"/>
      <c r="AA1425" s="155" t="n"/>
      <c r="AB1425" s="155" t="n"/>
      <c r="AC1425" s="155" t="n"/>
      <c r="AD1425" s="155" t="n"/>
      <c r="AE1425" s="155" t="n"/>
      <c r="AF1425" s="155" t="n"/>
      <c r="AG1425" s="154">
        <f>IF(OR(C1425="",G1425="",G1425=0),"",IFERROR(INDEX(Lists!$K$2:$K$12,MATCH(C1425,Lists!$I$2:$I$12,0)),"AUD"))</f>
        <v/>
      </c>
      <c r="AH1425" s="154">
        <f>IF(OR(G1425="",G1425=0),"",IF(G1425&lt;1,TEXT(G1425*100,"0")&amp;IFERROR(INDEX(Lists!$U$2:$U$12,MATCH(C1425,Lists!$I$2:$I$12,0)),"c"),IFERROR(INDEX(Lists!$L$2:$L$12,MATCH(C1425,Lists!$I$2:$I$12,0)),"$")&amp;IF(G1425=INT(G1425),TEXT(G1425,"0"),TEXT(G1425,"0.00")))&amp;" "&amp;AG1425)</f>
        <v/>
      </c>
      <c r="AI1425" s="154">
        <f>IF(X1425="","",X1425*IFERROR(INDEX(Lists!$M$2:$M$12,MATCH(C1425,Lists!$I$2:$I$12,0)),1)/Lists!$Q$2)</f>
        <v/>
      </c>
      <c r="AJ1425" s="154">
        <f>IF(Y1425="","",Y1425*IFERROR(INDEX(Lists!$M$2:$M$12,MATCH(C1425,Lists!$I$2:$I$12,0)),1)/Lists!$Q$2)</f>
        <v/>
      </c>
      <c r="AK1425" s="106" t="n"/>
      <c r="AL1425" s="106" t="n"/>
      <c r="AM1425" s="106" t="n"/>
      <c r="AN1425" s="106" t="n"/>
      <c r="AO1425" s="106" t="n"/>
    </row>
    <row r="1426" ht="18" customHeight="1" s="74">
      <c r="A1426" s="154">
        <f>IF(OR(F1426="",C1426="",D1426=""),"",IFERROR(INDEX(Lists!$J$2:$J$12,MATCH(C1426,Lists!$I$2:$I$12,0)),"XX")&amp;"-"&amp;D1426&amp;"-"&amp;TEXT(SUMPRODUCT(($C$2:C1426=C1426)*($D$2:D1426=D1426)),"0000"))</f>
        <v/>
      </c>
      <c r="B1426" s="155" t="n"/>
      <c r="C1426" s="155" t="n"/>
      <c r="D1426" s="155" t="n"/>
      <c r="E1426" s="155" t="n"/>
      <c r="F1426" s="155" t="n"/>
      <c r="G1426" s="155" t="n"/>
      <c r="H1426" s="155" t="n"/>
      <c r="I1426" s="155" t="n"/>
      <c r="J1426" s="155" t="n"/>
      <c r="K1426" s="155" t="n"/>
      <c r="L1426" s="155" t="n"/>
      <c r="M1426" s="155" t="n"/>
      <c r="N1426" s="155" t="n"/>
      <c r="O1426" s="155" t="n"/>
      <c r="P1426" s="155" t="n"/>
      <c r="Q1426" s="151" t="n"/>
      <c r="R1426" s="155" t="n"/>
      <c r="S1426" s="155" t="n"/>
      <c r="T1426" s="155" t="n"/>
      <c r="U1426" s="155" t="n"/>
      <c r="V1426" s="155" t="n"/>
      <c r="W1426" s="155" t="n"/>
      <c r="X1426" s="155" t="n"/>
      <c r="Y1426" s="155" t="n"/>
      <c r="Z1426" s="155" t="n"/>
      <c r="AA1426" s="155" t="n"/>
      <c r="AB1426" s="155" t="n"/>
      <c r="AC1426" s="155" t="n"/>
      <c r="AD1426" s="155" t="n"/>
      <c r="AE1426" s="155" t="n"/>
      <c r="AF1426" s="155" t="n"/>
      <c r="AG1426" s="154">
        <f>IF(OR(C1426="",G1426="",G1426=0),"",IFERROR(INDEX(Lists!$K$2:$K$12,MATCH(C1426,Lists!$I$2:$I$12,0)),"AUD"))</f>
        <v/>
      </c>
      <c r="AH1426" s="154">
        <f>IF(OR(G1426="",G1426=0),"",IF(G1426&lt;1,TEXT(G1426*100,"0")&amp;IFERROR(INDEX(Lists!$U$2:$U$12,MATCH(C1426,Lists!$I$2:$I$12,0)),"c"),IFERROR(INDEX(Lists!$L$2:$L$12,MATCH(C1426,Lists!$I$2:$I$12,0)),"$")&amp;IF(G1426=INT(G1426),TEXT(G1426,"0"),TEXT(G1426,"0.00")))&amp;" "&amp;AG1426)</f>
        <v/>
      </c>
      <c r="AI1426" s="154">
        <f>IF(X1426="","",X1426*IFERROR(INDEX(Lists!$M$2:$M$12,MATCH(C1426,Lists!$I$2:$I$12,0)),1)/Lists!$Q$2)</f>
        <v/>
      </c>
      <c r="AJ1426" s="154">
        <f>IF(Y1426="","",Y1426*IFERROR(INDEX(Lists!$M$2:$M$12,MATCH(C1426,Lists!$I$2:$I$12,0)),1)/Lists!$Q$2)</f>
        <v/>
      </c>
      <c r="AK1426" s="106" t="n"/>
      <c r="AL1426" s="106" t="n"/>
      <c r="AM1426" s="106" t="n"/>
      <c r="AN1426" s="106" t="n"/>
      <c r="AO1426" s="106" t="n"/>
    </row>
    <row r="1427" ht="18" customHeight="1" s="74">
      <c r="A1427" s="154">
        <f>IF(OR(F1427="",C1427="",D1427=""),"",IFERROR(INDEX(Lists!$J$2:$J$12,MATCH(C1427,Lists!$I$2:$I$12,0)),"XX")&amp;"-"&amp;D1427&amp;"-"&amp;TEXT(SUMPRODUCT(($C$2:C1427=C1427)*($D$2:D1427=D1427)),"0000"))</f>
        <v/>
      </c>
      <c r="B1427" s="155" t="n"/>
      <c r="C1427" s="155" t="n"/>
      <c r="D1427" s="155" t="n"/>
      <c r="E1427" s="155" t="n"/>
      <c r="F1427" s="155" t="n"/>
      <c r="G1427" s="155" t="n"/>
      <c r="H1427" s="155" t="n"/>
      <c r="I1427" s="155" t="n"/>
      <c r="J1427" s="155" t="n"/>
      <c r="K1427" s="155" t="n"/>
      <c r="L1427" s="155" t="n"/>
      <c r="M1427" s="155" t="n"/>
      <c r="N1427" s="155" t="n"/>
      <c r="O1427" s="155" t="n"/>
      <c r="P1427" s="155" t="n"/>
      <c r="Q1427" s="151" t="n"/>
      <c r="R1427" s="155" t="n"/>
      <c r="S1427" s="155" t="n"/>
      <c r="T1427" s="155" t="n"/>
      <c r="U1427" s="155" t="n"/>
      <c r="V1427" s="155" t="n"/>
      <c r="W1427" s="155" t="n"/>
      <c r="X1427" s="155" t="n"/>
      <c r="Y1427" s="155" t="n"/>
      <c r="Z1427" s="155" t="n"/>
      <c r="AA1427" s="155" t="n"/>
      <c r="AB1427" s="155" t="n"/>
      <c r="AC1427" s="155" t="n"/>
      <c r="AD1427" s="155" t="n"/>
      <c r="AE1427" s="155" t="n"/>
      <c r="AF1427" s="155" t="n"/>
      <c r="AG1427" s="154">
        <f>IF(OR(C1427="",G1427="",G1427=0),"",IFERROR(INDEX(Lists!$K$2:$K$12,MATCH(C1427,Lists!$I$2:$I$12,0)),"AUD"))</f>
        <v/>
      </c>
      <c r="AH1427" s="154">
        <f>IF(OR(G1427="",G1427=0),"",IF(G1427&lt;1,TEXT(G1427*100,"0")&amp;IFERROR(INDEX(Lists!$U$2:$U$12,MATCH(C1427,Lists!$I$2:$I$12,0)),"c"),IFERROR(INDEX(Lists!$L$2:$L$12,MATCH(C1427,Lists!$I$2:$I$12,0)),"$")&amp;IF(G1427=INT(G1427),TEXT(G1427,"0"),TEXT(G1427,"0.00")))&amp;" "&amp;AG1427)</f>
        <v/>
      </c>
      <c r="AI1427" s="154">
        <f>IF(X1427="","",X1427*IFERROR(INDEX(Lists!$M$2:$M$12,MATCH(C1427,Lists!$I$2:$I$12,0)),1)/Lists!$Q$2)</f>
        <v/>
      </c>
      <c r="AJ1427" s="154">
        <f>IF(Y1427="","",Y1427*IFERROR(INDEX(Lists!$M$2:$M$12,MATCH(C1427,Lists!$I$2:$I$12,0)),1)/Lists!$Q$2)</f>
        <v/>
      </c>
      <c r="AK1427" s="106" t="n"/>
      <c r="AL1427" s="106" t="n"/>
      <c r="AM1427" s="106" t="n"/>
      <c r="AN1427" s="106" t="n"/>
      <c r="AO1427" s="106" t="n"/>
    </row>
    <row r="1428" ht="18" customHeight="1" s="74">
      <c r="A1428" s="154">
        <f>IF(OR(F1428="",C1428="",D1428=""),"",IFERROR(INDEX(Lists!$J$2:$J$12,MATCH(C1428,Lists!$I$2:$I$12,0)),"XX")&amp;"-"&amp;D1428&amp;"-"&amp;TEXT(SUMPRODUCT(($C$2:C1428=C1428)*($D$2:D1428=D1428)),"0000"))</f>
        <v/>
      </c>
      <c r="B1428" s="155" t="n"/>
      <c r="C1428" s="155" t="n"/>
      <c r="D1428" s="155" t="n"/>
      <c r="E1428" s="155" t="n"/>
      <c r="F1428" s="155" t="n"/>
      <c r="G1428" s="155" t="n"/>
      <c r="H1428" s="155" t="n"/>
      <c r="I1428" s="155" t="n"/>
      <c r="J1428" s="155" t="n"/>
      <c r="K1428" s="155" t="n"/>
      <c r="L1428" s="155" t="n"/>
      <c r="M1428" s="155" t="n"/>
      <c r="N1428" s="155" t="n"/>
      <c r="O1428" s="155" t="n"/>
      <c r="P1428" s="155" t="n"/>
      <c r="Q1428" s="151" t="n"/>
      <c r="R1428" s="155" t="n"/>
      <c r="S1428" s="155" t="n"/>
      <c r="T1428" s="155" t="n"/>
      <c r="U1428" s="155" t="n"/>
      <c r="V1428" s="155" t="n"/>
      <c r="W1428" s="155" t="n"/>
      <c r="X1428" s="155" t="n"/>
      <c r="Y1428" s="155" t="n"/>
      <c r="Z1428" s="155" t="n"/>
      <c r="AA1428" s="155" t="n"/>
      <c r="AB1428" s="155" t="n"/>
      <c r="AC1428" s="155" t="n"/>
      <c r="AD1428" s="155" t="n"/>
      <c r="AE1428" s="155" t="n"/>
      <c r="AF1428" s="155" t="n"/>
      <c r="AG1428" s="154">
        <f>IF(OR(C1428="",G1428="",G1428=0),"",IFERROR(INDEX(Lists!$K$2:$K$12,MATCH(C1428,Lists!$I$2:$I$12,0)),"AUD"))</f>
        <v/>
      </c>
      <c r="AH1428" s="154">
        <f>IF(OR(G1428="",G1428=0),"",IF(G1428&lt;1,TEXT(G1428*100,"0")&amp;IFERROR(INDEX(Lists!$U$2:$U$12,MATCH(C1428,Lists!$I$2:$I$12,0)),"c"),IFERROR(INDEX(Lists!$L$2:$L$12,MATCH(C1428,Lists!$I$2:$I$12,0)),"$")&amp;IF(G1428=INT(G1428),TEXT(G1428,"0"),TEXT(G1428,"0.00")))&amp;" "&amp;AG1428)</f>
        <v/>
      </c>
      <c r="AI1428" s="154">
        <f>IF(X1428="","",X1428*IFERROR(INDEX(Lists!$M$2:$M$12,MATCH(C1428,Lists!$I$2:$I$12,0)),1)/Lists!$Q$2)</f>
        <v/>
      </c>
      <c r="AJ1428" s="154">
        <f>IF(Y1428="","",Y1428*IFERROR(INDEX(Lists!$M$2:$M$12,MATCH(C1428,Lists!$I$2:$I$12,0)),1)/Lists!$Q$2)</f>
        <v/>
      </c>
      <c r="AK1428" s="106" t="n"/>
      <c r="AL1428" s="106" t="n"/>
      <c r="AM1428" s="106" t="n"/>
      <c r="AN1428" s="106" t="n"/>
      <c r="AO1428" s="106" t="n"/>
    </row>
    <row r="1429" ht="18" customHeight="1" s="74">
      <c r="A1429" s="154">
        <f>IF(OR(F1429="",C1429="",D1429=""),"",IFERROR(INDEX(Lists!$J$2:$J$12,MATCH(C1429,Lists!$I$2:$I$12,0)),"XX")&amp;"-"&amp;D1429&amp;"-"&amp;TEXT(SUMPRODUCT(($C$2:C1429=C1429)*($D$2:D1429=D1429)),"0000"))</f>
        <v/>
      </c>
      <c r="B1429" s="155" t="n"/>
      <c r="C1429" s="155" t="n"/>
      <c r="D1429" s="155" t="n"/>
      <c r="E1429" s="155" t="n"/>
      <c r="F1429" s="155" t="n"/>
      <c r="G1429" s="155" t="n"/>
      <c r="H1429" s="155" t="n"/>
      <c r="I1429" s="155" t="n"/>
      <c r="J1429" s="155" t="n"/>
      <c r="K1429" s="155" t="n"/>
      <c r="L1429" s="155" t="n"/>
      <c r="M1429" s="155" t="n"/>
      <c r="N1429" s="155" t="n"/>
      <c r="O1429" s="155" t="n"/>
      <c r="P1429" s="155" t="n"/>
      <c r="Q1429" s="151" t="n"/>
      <c r="R1429" s="155" t="n"/>
      <c r="S1429" s="155" t="n"/>
      <c r="T1429" s="155" t="n"/>
      <c r="U1429" s="155" t="n"/>
      <c r="V1429" s="155" t="n"/>
      <c r="W1429" s="155" t="n"/>
      <c r="X1429" s="155" t="n"/>
      <c r="Y1429" s="155" t="n"/>
      <c r="Z1429" s="155" t="n"/>
      <c r="AA1429" s="155" t="n"/>
      <c r="AB1429" s="155" t="n"/>
      <c r="AC1429" s="155" t="n"/>
      <c r="AD1429" s="155" t="n"/>
      <c r="AE1429" s="155" t="n"/>
      <c r="AF1429" s="155" t="n"/>
      <c r="AG1429" s="154">
        <f>IF(OR(C1429="",G1429="",G1429=0),"",IFERROR(INDEX(Lists!$K$2:$K$12,MATCH(C1429,Lists!$I$2:$I$12,0)),"AUD"))</f>
        <v/>
      </c>
      <c r="AH1429" s="154">
        <f>IF(OR(G1429="",G1429=0),"",IF(G1429&lt;1,TEXT(G1429*100,"0")&amp;IFERROR(INDEX(Lists!$U$2:$U$12,MATCH(C1429,Lists!$I$2:$I$12,0)),"c"),IFERROR(INDEX(Lists!$L$2:$L$12,MATCH(C1429,Lists!$I$2:$I$12,0)),"$")&amp;IF(G1429=INT(G1429),TEXT(G1429,"0"),TEXT(G1429,"0.00")))&amp;" "&amp;AG1429)</f>
        <v/>
      </c>
      <c r="AI1429" s="154">
        <f>IF(X1429="","",X1429*IFERROR(INDEX(Lists!$M$2:$M$12,MATCH(C1429,Lists!$I$2:$I$12,0)),1)/Lists!$Q$2)</f>
        <v/>
      </c>
      <c r="AJ1429" s="154">
        <f>IF(Y1429="","",Y1429*IFERROR(INDEX(Lists!$M$2:$M$12,MATCH(C1429,Lists!$I$2:$I$12,0)),1)/Lists!$Q$2)</f>
        <v/>
      </c>
      <c r="AK1429" s="106" t="n"/>
      <c r="AL1429" s="106" t="n"/>
      <c r="AM1429" s="106" t="n"/>
      <c r="AN1429" s="106" t="n"/>
      <c r="AO1429" s="106" t="n"/>
    </row>
    <row r="1430" ht="18" customHeight="1" s="74">
      <c r="A1430" s="154">
        <f>IF(OR(F1430="",C1430="",D1430=""),"",IFERROR(INDEX(Lists!$J$2:$J$12,MATCH(C1430,Lists!$I$2:$I$12,0)),"XX")&amp;"-"&amp;D1430&amp;"-"&amp;TEXT(SUMPRODUCT(($C$2:C1430=C1430)*($D$2:D1430=D1430)),"0000"))</f>
        <v/>
      </c>
      <c r="B1430" s="155" t="n"/>
      <c r="C1430" s="155" t="n"/>
      <c r="D1430" s="155" t="n"/>
      <c r="E1430" s="155" t="n"/>
      <c r="F1430" s="155" t="n"/>
      <c r="G1430" s="155" t="n"/>
      <c r="H1430" s="155" t="n"/>
      <c r="I1430" s="155" t="n"/>
      <c r="J1430" s="155" t="n"/>
      <c r="K1430" s="155" t="n"/>
      <c r="L1430" s="155" t="n"/>
      <c r="M1430" s="155" t="n"/>
      <c r="N1430" s="155" t="n"/>
      <c r="O1430" s="155" t="n"/>
      <c r="P1430" s="155" t="n"/>
      <c r="Q1430" s="151" t="n"/>
      <c r="R1430" s="155" t="n"/>
      <c r="S1430" s="155" t="n"/>
      <c r="T1430" s="155" t="n"/>
      <c r="U1430" s="155" t="n"/>
      <c r="V1430" s="155" t="n"/>
      <c r="W1430" s="155" t="n"/>
      <c r="X1430" s="155" t="n"/>
      <c r="Y1430" s="155" t="n"/>
      <c r="Z1430" s="155" t="n"/>
      <c r="AA1430" s="155" t="n"/>
      <c r="AB1430" s="155" t="n"/>
      <c r="AC1430" s="155" t="n"/>
      <c r="AD1430" s="155" t="n"/>
      <c r="AE1430" s="155" t="n"/>
      <c r="AF1430" s="155" t="n"/>
      <c r="AG1430" s="154">
        <f>IF(OR(C1430="",G1430="",G1430=0),"",IFERROR(INDEX(Lists!$K$2:$K$12,MATCH(C1430,Lists!$I$2:$I$12,0)),"AUD"))</f>
        <v/>
      </c>
      <c r="AH1430" s="154">
        <f>IF(OR(G1430="",G1430=0),"",IF(G1430&lt;1,TEXT(G1430*100,"0")&amp;IFERROR(INDEX(Lists!$U$2:$U$12,MATCH(C1430,Lists!$I$2:$I$12,0)),"c"),IFERROR(INDEX(Lists!$L$2:$L$12,MATCH(C1430,Lists!$I$2:$I$12,0)),"$")&amp;IF(G1430=INT(G1430),TEXT(G1430,"0"),TEXT(G1430,"0.00")))&amp;" "&amp;AG1430)</f>
        <v/>
      </c>
      <c r="AI1430" s="154">
        <f>IF(X1430="","",X1430*IFERROR(INDEX(Lists!$M$2:$M$12,MATCH(C1430,Lists!$I$2:$I$12,0)),1)/Lists!$Q$2)</f>
        <v/>
      </c>
      <c r="AJ1430" s="154">
        <f>IF(Y1430="","",Y1430*IFERROR(INDEX(Lists!$M$2:$M$12,MATCH(C1430,Lists!$I$2:$I$12,0)),1)/Lists!$Q$2)</f>
        <v/>
      </c>
      <c r="AK1430" s="106" t="n"/>
      <c r="AL1430" s="106" t="n"/>
      <c r="AM1430" s="106" t="n"/>
      <c r="AN1430" s="106" t="n"/>
      <c r="AO1430" s="106" t="n"/>
    </row>
    <row r="1431" ht="18" customHeight="1" s="74">
      <c r="A1431" s="154">
        <f>IF(OR(F1431="",C1431="",D1431=""),"",IFERROR(INDEX(Lists!$J$2:$J$12,MATCH(C1431,Lists!$I$2:$I$12,0)),"XX")&amp;"-"&amp;D1431&amp;"-"&amp;TEXT(SUMPRODUCT(($C$2:C1431=C1431)*($D$2:D1431=D1431)),"0000"))</f>
        <v/>
      </c>
      <c r="B1431" s="155" t="n"/>
      <c r="C1431" s="155" t="n"/>
      <c r="D1431" s="155" t="n"/>
      <c r="E1431" s="155" t="n"/>
      <c r="F1431" s="155" t="n"/>
      <c r="G1431" s="155" t="n"/>
      <c r="H1431" s="155" t="n"/>
      <c r="I1431" s="155" t="n"/>
      <c r="J1431" s="155" t="n"/>
      <c r="K1431" s="155" t="n"/>
      <c r="L1431" s="155" t="n"/>
      <c r="M1431" s="155" t="n"/>
      <c r="N1431" s="155" t="n"/>
      <c r="O1431" s="155" t="n"/>
      <c r="P1431" s="155" t="n"/>
      <c r="Q1431" s="151" t="n"/>
      <c r="R1431" s="155" t="n"/>
      <c r="S1431" s="155" t="n"/>
      <c r="T1431" s="155" t="n"/>
      <c r="U1431" s="155" t="n"/>
      <c r="V1431" s="155" t="n"/>
      <c r="W1431" s="155" t="n"/>
      <c r="X1431" s="155" t="n"/>
      <c r="Y1431" s="155" t="n"/>
      <c r="Z1431" s="155" t="n"/>
      <c r="AA1431" s="155" t="n"/>
      <c r="AB1431" s="155" t="n"/>
      <c r="AC1431" s="155" t="n"/>
      <c r="AD1431" s="155" t="n"/>
      <c r="AE1431" s="155" t="n"/>
      <c r="AF1431" s="155" t="n"/>
      <c r="AG1431" s="154">
        <f>IF(OR(C1431="",G1431="",G1431=0),"",IFERROR(INDEX(Lists!$K$2:$K$12,MATCH(C1431,Lists!$I$2:$I$12,0)),"AUD"))</f>
        <v/>
      </c>
      <c r="AH1431" s="154">
        <f>IF(OR(G1431="",G1431=0),"",IF(G1431&lt;1,TEXT(G1431*100,"0")&amp;IFERROR(INDEX(Lists!$U$2:$U$12,MATCH(C1431,Lists!$I$2:$I$12,0)),"c"),IFERROR(INDEX(Lists!$L$2:$L$12,MATCH(C1431,Lists!$I$2:$I$12,0)),"$")&amp;IF(G1431=INT(G1431),TEXT(G1431,"0"),TEXT(G1431,"0.00")))&amp;" "&amp;AG1431)</f>
        <v/>
      </c>
      <c r="AI1431" s="154">
        <f>IF(X1431="","",X1431*IFERROR(INDEX(Lists!$M$2:$M$12,MATCH(C1431,Lists!$I$2:$I$12,0)),1)/Lists!$Q$2)</f>
        <v/>
      </c>
      <c r="AJ1431" s="154">
        <f>IF(Y1431="","",Y1431*IFERROR(INDEX(Lists!$M$2:$M$12,MATCH(C1431,Lists!$I$2:$I$12,0)),1)/Lists!$Q$2)</f>
        <v/>
      </c>
      <c r="AK1431" s="106" t="n"/>
      <c r="AL1431" s="106" t="n"/>
      <c r="AM1431" s="106" t="n"/>
      <c r="AN1431" s="106" t="n"/>
      <c r="AO1431" s="106" t="n"/>
    </row>
    <row r="1432" ht="18" customHeight="1" s="74">
      <c r="A1432" s="154">
        <f>IF(OR(F1432="",C1432="",D1432=""),"",IFERROR(INDEX(Lists!$J$2:$J$12,MATCH(C1432,Lists!$I$2:$I$12,0)),"XX")&amp;"-"&amp;D1432&amp;"-"&amp;TEXT(SUMPRODUCT(($C$2:C1432=C1432)*($D$2:D1432=D1432)),"0000"))</f>
        <v/>
      </c>
      <c r="B1432" s="155" t="n"/>
      <c r="C1432" s="155" t="n"/>
      <c r="D1432" s="155" t="n"/>
      <c r="E1432" s="155" t="n"/>
      <c r="F1432" s="155" t="n"/>
      <c r="G1432" s="155" t="n"/>
      <c r="H1432" s="155" t="n"/>
      <c r="I1432" s="155" t="n"/>
      <c r="J1432" s="155" t="n"/>
      <c r="K1432" s="155" t="n"/>
      <c r="L1432" s="155" t="n"/>
      <c r="M1432" s="155" t="n"/>
      <c r="N1432" s="155" t="n"/>
      <c r="O1432" s="155" t="n"/>
      <c r="P1432" s="155" t="n"/>
      <c r="Q1432" s="151" t="n"/>
      <c r="R1432" s="155" t="n"/>
      <c r="S1432" s="155" t="n"/>
      <c r="T1432" s="155" t="n"/>
      <c r="U1432" s="155" t="n"/>
      <c r="V1432" s="155" t="n"/>
      <c r="W1432" s="155" t="n"/>
      <c r="X1432" s="155" t="n"/>
      <c r="Y1432" s="155" t="n"/>
      <c r="Z1432" s="155" t="n"/>
      <c r="AA1432" s="155" t="n"/>
      <c r="AB1432" s="155" t="n"/>
      <c r="AC1432" s="155" t="n"/>
      <c r="AD1432" s="155" t="n"/>
      <c r="AE1432" s="155" t="n"/>
      <c r="AF1432" s="155" t="n"/>
      <c r="AG1432" s="154">
        <f>IF(OR(C1432="",G1432="",G1432=0),"",IFERROR(INDEX(Lists!$K$2:$K$12,MATCH(C1432,Lists!$I$2:$I$12,0)),"AUD"))</f>
        <v/>
      </c>
      <c r="AH1432" s="154">
        <f>IF(OR(G1432="",G1432=0),"",IF(G1432&lt;1,TEXT(G1432*100,"0")&amp;IFERROR(INDEX(Lists!$U$2:$U$12,MATCH(C1432,Lists!$I$2:$I$12,0)),"c"),IFERROR(INDEX(Lists!$L$2:$L$12,MATCH(C1432,Lists!$I$2:$I$12,0)),"$")&amp;IF(G1432=INT(G1432),TEXT(G1432,"0"),TEXT(G1432,"0.00")))&amp;" "&amp;AG1432)</f>
        <v/>
      </c>
      <c r="AI1432" s="154">
        <f>IF(X1432="","",X1432*IFERROR(INDEX(Lists!$M$2:$M$12,MATCH(C1432,Lists!$I$2:$I$12,0)),1)/Lists!$Q$2)</f>
        <v/>
      </c>
      <c r="AJ1432" s="154">
        <f>IF(Y1432="","",Y1432*IFERROR(INDEX(Lists!$M$2:$M$12,MATCH(C1432,Lists!$I$2:$I$12,0)),1)/Lists!$Q$2)</f>
        <v/>
      </c>
      <c r="AK1432" s="106" t="n"/>
      <c r="AL1432" s="106" t="n"/>
      <c r="AM1432" s="106" t="n"/>
      <c r="AN1432" s="106" t="n"/>
      <c r="AO1432" s="106" t="n"/>
    </row>
    <row r="1433" ht="18" customHeight="1" s="74">
      <c r="A1433" s="154">
        <f>IF(OR(F1433="",C1433="",D1433=""),"",IFERROR(INDEX(Lists!$J$2:$J$12,MATCH(C1433,Lists!$I$2:$I$12,0)),"XX")&amp;"-"&amp;D1433&amp;"-"&amp;TEXT(SUMPRODUCT(($C$2:C1433=C1433)*($D$2:D1433=D1433)),"0000"))</f>
        <v/>
      </c>
      <c r="B1433" s="155" t="n"/>
      <c r="C1433" s="155" t="n"/>
      <c r="D1433" s="155" t="n"/>
      <c r="E1433" s="155" t="n"/>
      <c r="F1433" s="155" t="n"/>
      <c r="G1433" s="155" t="n"/>
      <c r="H1433" s="155" t="n"/>
      <c r="I1433" s="155" t="n"/>
      <c r="J1433" s="155" t="n"/>
      <c r="K1433" s="155" t="n"/>
      <c r="L1433" s="155" t="n"/>
      <c r="M1433" s="155" t="n"/>
      <c r="N1433" s="155" t="n"/>
      <c r="O1433" s="155" t="n"/>
      <c r="P1433" s="155" t="n"/>
      <c r="Q1433" s="151" t="n"/>
      <c r="R1433" s="155" t="n"/>
      <c r="S1433" s="155" t="n"/>
      <c r="T1433" s="155" t="n"/>
      <c r="U1433" s="155" t="n"/>
      <c r="V1433" s="155" t="n"/>
      <c r="W1433" s="155" t="n"/>
      <c r="X1433" s="155" t="n"/>
      <c r="Y1433" s="155" t="n"/>
      <c r="Z1433" s="155" t="n"/>
      <c r="AA1433" s="155" t="n"/>
      <c r="AB1433" s="155" t="n"/>
      <c r="AC1433" s="155" t="n"/>
      <c r="AD1433" s="155" t="n"/>
      <c r="AE1433" s="155" t="n"/>
      <c r="AF1433" s="155" t="n"/>
      <c r="AG1433" s="154">
        <f>IF(OR(C1433="",G1433="",G1433=0),"",IFERROR(INDEX(Lists!$K$2:$K$12,MATCH(C1433,Lists!$I$2:$I$12,0)),"AUD"))</f>
        <v/>
      </c>
      <c r="AH1433" s="154">
        <f>IF(OR(G1433="",G1433=0),"",IF(G1433&lt;1,TEXT(G1433*100,"0")&amp;IFERROR(INDEX(Lists!$U$2:$U$12,MATCH(C1433,Lists!$I$2:$I$12,0)),"c"),IFERROR(INDEX(Lists!$L$2:$L$12,MATCH(C1433,Lists!$I$2:$I$12,0)),"$")&amp;IF(G1433=INT(G1433),TEXT(G1433,"0"),TEXT(G1433,"0.00")))&amp;" "&amp;AG1433)</f>
        <v/>
      </c>
      <c r="AI1433" s="154">
        <f>IF(X1433="","",X1433*IFERROR(INDEX(Lists!$M$2:$M$12,MATCH(C1433,Lists!$I$2:$I$12,0)),1)/Lists!$Q$2)</f>
        <v/>
      </c>
      <c r="AJ1433" s="154">
        <f>IF(Y1433="","",Y1433*IFERROR(INDEX(Lists!$M$2:$M$12,MATCH(C1433,Lists!$I$2:$I$12,0)),1)/Lists!$Q$2)</f>
        <v/>
      </c>
      <c r="AK1433" s="106" t="n"/>
      <c r="AL1433" s="106" t="n"/>
      <c r="AM1433" s="106" t="n"/>
      <c r="AN1433" s="106" t="n"/>
      <c r="AO1433" s="106" t="n"/>
    </row>
    <row r="1434" ht="18" customHeight="1" s="74">
      <c r="A1434" s="154">
        <f>IF(OR(F1434="",C1434="",D1434=""),"",IFERROR(INDEX(Lists!$J$2:$J$12,MATCH(C1434,Lists!$I$2:$I$12,0)),"XX")&amp;"-"&amp;D1434&amp;"-"&amp;TEXT(SUMPRODUCT(($C$2:C1434=C1434)*($D$2:D1434=D1434)),"0000"))</f>
        <v/>
      </c>
      <c r="B1434" s="155" t="n"/>
      <c r="C1434" s="155" t="n"/>
      <c r="D1434" s="155" t="n"/>
      <c r="E1434" s="155" t="n"/>
      <c r="F1434" s="155" t="n"/>
      <c r="G1434" s="155" t="n"/>
      <c r="H1434" s="155" t="n"/>
      <c r="I1434" s="155" t="n"/>
      <c r="J1434" s="155" t="n"/>
      <c r="K1434" s="155" t="n"/>
      <c r="L1434" s="155" t="n"/>
      <c r="M1434" s="155" t="n"/>
      <c r="N1434" s="155" t="n"/>
      <c r="O1434" s="155" t="n"/>
      <c r="P1434" s="155" t="n"/>
      <c r="Q1434" s="151" t="n"/>
      <c r="R1434" s="155" t="n"/>
      <c r="S1434" s="155" t="n"/>
      <c r="T1434" s="155" t="n"/>
      <c r="U1434" s="155" t="n"/>
      <c r="V1434" s="155" t="n"/>
      <c r="W1434" s="155" t="n"/>
      <c r="X1434" s="155" t="n"/>
      <c r="Y1434" s="155" t="n"/>
      <c r="Z1434" s="155" t="n"/>
      <c r="AA1434" s="155" t="n"/>
      <c r="AB1434" s="155" t="n"/>
      <c r="AC1434" s="155" t="n"/>
      <c r="AD1434" s="155" t="n"/>
      <c r="AE1434" s="155" t="n"/>
      <c r="AF1434" s="155" t="n"/>
      <c r="AG1434" s="154">
        <f>IF(OR(C1434="",G1434="",G1434=0),"",IFERROR(INDEX(Lists!$K$2:$K$12,MATCH(C1434,Lists!$I$2:$I$12,0)),"AUD"))</f>
        <v/>
      </c>
      <c r="AH1434" s="154">
        <f>IF(OR(G1434="",G1434=0),"",IF(G1434&lt;1,TEXT(G1434*100,"0")&amp;IFERROR(INDEX(Lists!$U$2:$U$12,MATCH(C1434,Lists!$I$2:$I$12,0)),"c"),IFERROR(INDEX(Lists!$L$2:$L$12,MATCH(C1434,Lists!$I$2:$I$12,0)),"$")&amp;IF(G1434=INT(G1434),TEXT(G1434,"0"),TEXT(G1434,"0.00")))&amp;" "&amp;AG1434)</f>
        <v/>
      </c>
      <c r="AI1434" s="154">
        <f>IF(X1434="","",X1434*IFERROR(INDEX(Lists!$M$2:$M$12,MATCH(C1434,Lists!$I$2:$I$12,0)),1)/Lists!$Q$2)</f>
        <v/>
      </c>
      <c r="AJ1434" s="154">
        <f>IF(Y1434="","",Y1434*IFERROR(INDEX(Lists!$M$2:$M$12,MATCH(C1434,Lists!$I$2:$I$12,0)),1)/Lists!$Q$2)</f>
        <v/>
      </c>
      <c r="AK1434" s="106" t="n"/>
      <c r="AL1434" s="106" t="n"/>
      <c r="AM1434" s="106" t="n"/>
      <c r="AN1434" s="106" t="n"/>
      <c r="AO1434" s="106" t="n"/>
    </row>
    <row r="1435" ht="18" customHeight="1" s="74">
      <c r="A1435" s="154">
        <f>IF(OR(F1435="",C1435="",D1435=""),"",IFERROR(INDEX(Lists!$J$2:$J$12,MATCH(C1435,Lists!$I$2:$I$12,0)),"XX")&amp;"-"&amp;D1435&amp;"-"&amp;TEXT(SUMPRODUCT(($C$2:C1435=C1435)*($D$2:D1435=D1435)),"0000"))</f>
        <v/>
      </c>
      <c r="B1435" s="155" t="n"/>
      <c r="C1435" s="155" t="n"/>
      <c r="D1435" s="155" t="n"/>
      <c r="E1435" s="155" t="n"/>
      <c r="F1435" s="155" t="n"/>
      <c r="G1435" s="155" t="n"/>
      <c r="H1435" s="155" t="n"/>
      <c r="I1435" s="155" t="n"/>
      <c r="J1435" s="155" t="n"/>
      <c r="K1435" s="155" t="n"/>
      <c r="L1435" s="155" t="n"/>
      <c r="M1435" s="155" t="n"/>
      <c r="N1435" s="155" t="n"/>
      <c r="O1435" s="155" t="n"/>
      <c r="P1435" s="155" t="n"/>
      <c r="Q1435" s="151" t="n"/>
      <c r="R1435" s="155" t="n"/>
      <c r="S1435" s="155" t="n"/>
      <c r="T1435" s="155" t="n"/>
      <c r="U1435" s="155" t="n"/>
      <c r="V1435" s="155" t="n"/>
      <c r="W1435" s="155" t="n"/>
      <c r="X1435" s="155" t="n"/>
      <c r="Y1435" s="155" t="n"/>
      <c r="Z1435" s="155" t="n"/>
      <c r="AA1435" s="155" t="n"/>
      <c r="AB1435" s="155" t="n"/>
      <c r="AC1435" s="155" t="n"/>
      <c r="AD1435" s="155" t="n"/>
      <c r="AE1435" s="155" t="n"/>
      <c r="AF1435" s="155" t="n"/>
      <c r="AG1435" s="154">
        <f>IF(OR(C1435="",G1435="",G1435=0),"",IFERROR(INDEX(Lists!$K$2:$K$12,MATCH(C1435,Lists!$I$2:$I$12,0)),"AUD"))</f>
        <v/>
      </c>
      <c r="AH1435" s="154">
        <f>IF(OR(G1435="",G1435=0),"",IF(G1435&lt;1,TEXT(G1435*100,"0")&amp;IFERROR(INDEX(Lists!$U$2:$U$12,MATCH(C1435,Lists!$I$2:$I$12,0)),"c"),IFERROR(INDEX(Lists!$L$2:$L$12,MATCH(C1435,Lists!$I$2:$I$12,0)),"$")&amp;IF(G1435=INT(G1435),TEXT(G1435,"0"),TEXT(G1435,"0.00")))&amp;" "&amp;AG1435)</f>
        <v/>
      </c>
      <c r="AI1435" s="154">
        <f>IF(X1435="","",X1435*IFERROR(INDEX(Lists!$M$2:$M$12,MATCH(C1435,Lists!$I$2:$I$12,0)),1)/Lists!$Q$2)</f>
        <v/>
      </c>
      <c r="AJ1435" s="154">
        <f>IF(Y1435="","",Y1435*IFERROR(INDEX(Lists!$M$2:$M$12,MATCH(C1435,Lists!$I$2:$I$12,0)),1)/Lists!$Q$2)</f>
        <v/>
      </c>
      <c r="AK1435" s="106" t="n"/>
      <c r="AL1435" s="106" t="n"/>
      <c r="AM1435" s="106" t="n"/>
      <c r="AN1435" s="106" t="n"/>
      <c r="AO1435" s="106" t="n"/>
    </row>
    <row r="1436" ht="18" customHeight="1" s="74">
      <c r="A1436" s="154">
        <f>IF(OR(F1436="",C1436="",D1436=""),"",IFERROR(INDEX(Lists!$J$2:$J$12,MATCH(C1436,Lists!$I$2:$I$12,0)),"XX")&amp;"-"&amp;D1436&amp;"-"&amp;TEXT(SUMPRODUCT(($C$2:C1436=C1436)*($D$2:D1436=D1436)),"0000"))</f>
        <v/>
      </c>
      <c r="B1436" s="155" t="n"/>
      <c r="C1436" s="155" t="n"/>
      <c r="D1436" s="155" t="n"/>
      <c r="E1436" s="155" t="n"/>
      <c r="F1436" s="155" t="n"/>
      <c r="G1436" s="155" t="n"/>
      <c r="H1436" s="155" t="n"/>
      <c r="I1436" s="155" t="n"/>
      <c r="J1436" s="155" t="n"/>
      <c r="K1436" s="155" t="n"/>
      <c r="L1436" s="155" t="n"/>
      <c r="M1436" s="155" t="n"/>
      <c r="N1436" s="155" t="n"/>
      <c r="O1436" s="155" t="n"/>
      <c r="P1436" s="155" t="n"/>
      <c r="Q1436" s="151" t="n"/>
      <c r="R1436" s="155" t="n"/>
      <c r="S1436" s="155" t="n"/>
      <c r="T1436" s="155" t="n"/>
      <c r="U1436" s="155" t="n"/>
      <c r="V1436" s="155" t="n"/>
      <c r="W1436" s="155" t="n"/>
      <c r="X1436" s="155" t="n"/>
      <c r="Y1436" s="155" t="n"/>
      <c r="Z1436" s="155" t="n"/>
      <c r="AA1436" s="155" t="n"/>
      <c r="AB1436" s="155" t="n"/>
      <c r="AC1436" s="155" t="n"/>
      <c r="AD1436" s="155" t="n"/>
      <c r="AE1436" s="155" t="n"/>
      <c r="AF1436" s="155" t="n"/>
      <c r="AG1436" s="154">
        <f>IF(OR(C1436="",G1436="",G1436=0),"",IFERROR(INDEX(Lists!$K$2:$K$12,MATCH(C1436,Lists!$I$2:$I$12,0)),"AUD"))</f>
        <v/>
      </c>
      <c r="AH1436" s="154">
        <f>IF(OR(G1436="",G1436=0),"",IF(G1436&lt;1,TEXT(G1436*100,"0")&amp;IFERROR(INDEX(Lists!$U$2:$U$12,MATCH(C1436,Lists!$I$2:$I$12,0)),"c"),IFERROR(INDEX(Lists!$L$2:$L$12,MATCH(C1436,Lists!$I$2:$I$12,0)),"$")&amp;IF(G1436=INT(G1436),TEXT(G1436,"0"),TEXT(G1436,"0.00")))&amp;" "&amp;AG1436)</f>
        <v/>
      </c>
      <c r="AI1436" s="154">
        <f>IF(X1436="","",X1436*IFERROR(INDEX(Lists!$M$2:$M$12,MATCH(C1436,Lists!$I$2:$I$12,0)),1)/Lists!$Q$2)</f>
        <v/>
      </c>
      <c r="AJ1436" s="154">
        <f>IF(Y1436="","",Y1436*IFERROR(INDEX(Lists!$M$2:$M$12,MATCH(C1436,Lists!$I$2:$I$12,0)),1)/Lists!$Q$2)</f>
        <v/>
      </c>
      <c r="AK1436" s="106" t="n"/>
      <c r="AL1436" s="106" t="n"/>
      <c r="AM1436" s="106" t="n"/>
      <c r="AN1436" s="106" t="n"/>
      <c r="AO1436" s="106" t="n"/>
    </row>
    <row r="1437" ht="18" customHeight="1" s="74">
      <c r="A1437" s="154">
        <f>IF(OR(F1437="",C1437="",D1437=""),"",IFERROR(INDEX(Lists!$J$2:$J$12,MATCH(C1437,Lists!$I$2:$I$12,0)),"XX")&amp;"-"&amp;D1437&amp;"-"&amp;TEXT(SUMPRODUCT(($C$2:C1437=C1437)*($D$2:D1437=D1437)),"0000"))</f>
        <v/>
      </c>
      <c r="B1437" s="155" t="n"/>
      <c r="C1437" s="155" t="n"/>
      <c r="D1437" s="155" t="n"/>
      <c r="E1437" s="155" t="n"/>
      <c r="F1437" s="155" t="n"/>
      <c r="G1437" s="155" t="n"/>
      <c r="H1437" s="155" t="n"/>
      <c r="I1437" s="155" t="n"/>
      <c r="J1437" s="155" t="n"/>
      <c r="K1437" s="155" t="n"/>
      <c r="L1437" s="155" t="n"/>
      <c r="M1437" s="155" t="n"/>
      <c r="N1437" s="155" t="n"/>
      <c r="O1437" s="155" t="n"/>
      <c r="P1437" s="155" t="n"/>
      <c r="Q1437" s="151" t="n"/>
      <c r="R1437" s="155" t="n"/>
      <c r="S1437" s="155" t="n"/>
      <c r="T1437" s="155" t="n"/>
      <c r="U1437" s="155" t="n"/>
      <c r="V1437" s="155" t="n"/>
      <c r="W1437" s="155" t="n"/>
      <c r="X1437" s="155" t="n"/>
      <c r="Y1437" s="155" t="n"/>
      <c r="Z1437" s="155" t="n"/>
      <c r="AA1437" s="155" t="n"/>
      <c r="AB1437" s="155" t="n"/>
      <c r="AC1437" s="155" t="n"/>
      <c r="AD1437" s="155" t="n"/>
      <c r="AE1437" s="155" t="n"/>
      <c r="AF1437" s="155" t="n"/>
      <c r="AG1437" s="154">
        <f>IF(OR(C1437="",G1437="",G1437=0),"",IFERROR(INDEX(Lists!$K$2:$K$12,MATCH(C1437,Lists!$I$2:$I$12,0)),"AUD"))</f>
        <v/>
      </c>
      <c r="AH1437" s="154">
        <f>IF(OR(G1437="",G1437=0),"",IF(G1437&lt;1,TEXT(G1437*100,"0")&amp;IFERROR(INDEX(Lists!$U$2:$U$12,MATCH(C1437,Lists!$I$2:$I$12,0)),"c"),IFERROR(INDEX(Lists!$L$2:$L$12,MATCH(C1437,Lists!$I$2:$I$12,0)),"$")&amp;IF(G1437=INT(G1437),TEXT(G1437,"0"),TEXT(G1437,"0.00")))&amp;" "&amp;AG1437)</f>
        <v/>
      </c>
      <c r="AI1437" s="154">
        <f>IF(X1437="","",X1437*IFERROR(INDEX(Lists!$M$2:$M$12,MATCH(C1437,Lists!$I$2:$I$12,0)),1)/Lists!$Q$2)</f>
        <v/>
      </c>
      <c r="AJ1437" s="154">
        <f>IF(Y1437="","",Y1437*IFERROR(INDEX(Lists!$M$2:$M$12,MATCH(C1437,Lists!$I$2:$I$12,0)),1)/Lists!$Q$2)</f>
        <v/>
      </c>
      <c r="AK1437" s="106" t="n"/>
      <c r="AL1437" s="106" t="n"/>
      <c r="AM1437" s="106" t="n"/>
      <c r="AN1437" s="106" t="n"/>
      <c r="AO1437" s="106" t="n"/>
    </row>
    <row r="1438" ht="18" customHeight="1" s="74">
      <c r="A1438" s="154">
        <f>IF(OR(F1438="",C1438="",D1438=""),"",IFERROR(INDEX(Lists!$J$2:$J$12,MATCH(C1438,Lists!$I$2:$I$12,0)),"XX")&amp;"-"&amp;D1438&amp;"-"&amp;TEXT(SUMPRODUCT(($C$2:C1438=C1438)*($D$2:D1438=D1438)),"0000"))</f>
        <v/>
      </c>
      <c r="B1438" s="155" t="n"/>
      <c r="C1438" s="155" t="n"/>
      <c r="D1438" s="155" t="n"/>
      <c r="E1438" s="155" t="n"/>
      <c r="F1438" s="155" t="n"/>
      <c r="G1438" s="155" t="n"/>
      <c r="H1438" s="155" t="n"/>
      <c r="I1438" s="155" t="n"/>
      <c r="J1438" s="155" t="n"/>
      <c r="K1438" s="155" t="n"/>
      <c r="L1438" s="155" t="n"/>
      <c r="M1438" s="155" t="n"/>
      <c r="N1438" s="155" t="n"/>
      <c r="O1438" s="155" t="n"/>
      <c r="P1438" s="155" t="n"/>
      <c r="Q1438" s="151" t="n"/>
      <c r="R1438" s="155" t="n"/>
      <c r="S1438" s="155" t="n"/>
      <c r="T1438" s="155" t="n"/>
      <c r="U1438" s="155" t="n"/>
      <c r="V1438" s="155" t="n"/>
      <c r="W1438" s="155" t="n"/>
      <c r="X1438" s="155" t="n"/>
      <c r="Y1438" s="155" t="n"/>
      <c r="Z1438" s="155" t="n"/>
      <c r="AA1438" s="155" t="n"/>
      <c r="AB1438" s="155" t="n"/>
      <c r="AC1438" s="155" t="n"/>
      <c r="AD1438" s="155" t="n"/>
      <c r="AE1438" s="155" t="n"/>
      <c r="AF1438" s="155" t="n"/>
      <c r="AG1438" s="154">
        <f>IF(OR(C1438="",G1438="",G1438=0),"",IFERROR(INDEX(Lists!$K$2:$K$12,MATCH(C1438,Lists!$I$2:$I$12,0)),"AUD"))</f>
        <v/>
      </c>
      <c r="AH1438" s="154">
        <f>IF(OR(G1438="",G1438=0),"",IF(G1438&lt;1,TEXT(G1438*100,"0")&amp;IFERROR(INDEX(Lists!$U$2:$U$12,MATCH(C1438,Lists!$I$2:$I$12,0)),"c"),IFERROR(INDEX(Lists!$L$2:$L$12,MATCH(C1438,Lists!$I$2:$I$12,0)),"$")&amp;IF(G1438=INT(G1438),TEXT(G1438,"0"),TEXT(G1438,"0.00")))&amp;" "&amp;AG1438)</f>
        <v/>
      </c>
      <c r="AI1438" s="154">
        <f>IF(X1438="","",X1438*IFERROR(INDEX(Lists!$M$2:$M$12,MATCH(C1438,Lists!$I$2:$I$12,0)),1)/Lists!$Q$2)</f>
        <v/>
      </c>
      <c r="AJ1438" s="154">
        <f>IF(Y1438="","",Y1438*IFERROR(INDEX(Lists!$M$2:$M$12,MATCH(C1438,Lists!$I$2:$I$12,0)),1)/Lists!$Q$2)</f>
        <v/>
      </c>
      <c r="AK1438" s="106" t="n"/>
      <c r="AL1438" s="106" t="n"/>
      <c r="AM1438" s="106" t="n"/>
      <c r="AN1438" s="106" t="n"/>
      <c r="AO1438" s="106" t="n"/>
    </row>
    <row r="1439" ht="18" customHeight="1" s="74">
      <c r="A1439" s="154">
        <f>IF(OR(F1439="",C1439="",D1439=""),"",IFERROR(INDEX(Lists!$J$2:$J$12,MATCH(C1439,Lists!$I$2:$I$12,0)),"XX")&amp;"-"&amp;D1439&amp;"-"&amp;TEXT(SUMPRODUCT(($C$2:C1439=C1439)*($D$2:D1439=D1439)),"0000"))</f>
        <v/>
      </c>
      <c r="B1439" s="155" t="n"/>
      <c r="C1439" s="155" t="n"/>
      <c r="D1439" s="155" t="n"/>
      <c r="E1439" s="155" t="n"/>
      <c r="F1439" s="155" t="n"/>
      <c r="G1439" s="155" t="n"/>
      <c r="H1439" s="155" t="n"/>
      <c r="I1439" s="155" t="n"/>
      <c r="J1439" s="155" t="n"/>
      <c r="K1439" s="155" t="n"/>
      <c r="L1439" s="155" t="n"/>
      <c r="M1439" s="155" t="n"/>
      <c r="N1439" s="155" t="n"/>
      <c r="O1439" s="155" t="n"/>
      <c r="P1439" s="155" t="n"/>
      <c r="Q1439" s="151" t="n"/>
      <c r="R1439" s="155" t="n"/>
      <c r="S1439" s="155" t="n"/>
      <c r="T1439" s="155" t="n"/>
      <c r="U1439" s="155" t="n"/>
      <c r="V1439" s="155" t="n"/>
      <c r="W1439" s="155" t="n"/>
      <c r="X1439" s="155" t="n"/>
      <c r="Y1439" s="155" t="n"/>
      <c r="Z1439" s="155" t="n"/>
      <c r="AA1439" s="155" t="n"/>
      <c r="AB1439" s="155" t="n"/>
      <c r="AC1439" s="155" t="n"/>
      <c r="AD1439" s="155" t="n"/>
      <c r="AE1439" s="155" t="n"/>
      <c r="AF1439" s="155" t="n"/>
      <c r="AG1439" s="154">
        <f>IF(OR(C1439="",G1439="",G1439=0),"",IFERROR(INDEX(Lists!$K$2:$K$12,MATCH(C1439,Lists!$I$2:$I$12,0)),"AUD"))</f>
        <v/>
      </c>
      <c r="AH1439" s="154">
        <f>IF(OR(G1439="",G1439=0),"",IF(G1439&lt;1,TEXT(G1439*100,"0")&amp;IFERROR(INDEX(Lists!$U$2:$U$12,MATCH(C1439,Lists!$I$2:$I$12,0)),"c"),IFERROR(INDEX(Lists!$L$2:$L$12,MATCH(C1439,Lists!$I$2:$I$12,0)),"$")&amp;IF(G1439=INT(G1439),TEXT(G1439,"0"),TEXT(G1439,"0.00")))&amp;" "&amp;AG1439)</f>
        <v/>
      </c>
      <c r="AI1439" s="154">
        <f>IF(X1439="","",X1439*IFERROR(INDEX(Lists!$M$2:$M$12,MATCH(C1439,Lists!$I$2:$I$12,0)),1)/Lists!$Q$2)</f>
        <v/>
      </c>
      <c r="AJ1439" s="154">
        <f>IF(Y1439="","",Y1439*IFERROR(INDEX(Lists!$M$2:$M$12,MATCH(C1439,Lists!$I$2:$I$12,0)),1)/Lists!$Q$2)</f>
        <v/>
      </c>
      <c r="AK1439" s="106" t="n"/>
      <c r="AL1439" s="106" t="n"/>
      <c r="AM1439" s="106" t="n"/>
      <c r="AN1439" s="106" t="n"/>
      <c r="AO1439" s="106" t="n"/>
    </row>
    <row r="1440" ht="18" customHeight="1" s="74">
      <c r="A1440" s="154">
        <f>IF(OR(F1440="",C1440="",D1440=""),"",IFERROR(INDEX(Lists!$J$2:$J$12,MATCH(C1440,Lists!$I$2:$I$12,0)),"XX")&amp;"-"&amp;D1440&amp;"-"&amp;TEXT(SUMPRODUCT(($C$2:C1440=C1440)*($D$2:D1440=D1440)),"0000"))</f>
        <v/>
      </c>
      <c r="B1440" s="155" t="n"/>
      <c r="C1440" s="155" t="n"/>
      <c r="D1440" s="155" t="n"/>
      <c r="E1440" s="155" t="n"/>
      <c r="F1440" s="155" t="n"/>
      <c r="G1440" s="155" t="n"/>
      <c r="H1440" s="155" t="n"/>
      <c r="I1440" s="155" t="n"/>
      <c r="J1440" s="155" t="n"/>
      <c r="K1440" s="155" t="n"/>
      <c r="L1440" s="155" t="n"/>
      <c r="M1440" s="155" t="n"/>
      <c r="N1440" s="155" t="n"/>
      <c r="O1440" s="155" t="n"/>
      <c r="P1440" s="155" t="n"/>
      <c r="Q1440" s="151" t="n"/>
      <c r="R1440" s="155" t="n"/>
      <c r="S1440" s="155" t="n"/>
      <c r="T1440" s="155" t="n"/>
      <c r="U1440" s="155" t="n"/>
      <c r="V1440" s="155" t="n"/>
      <c r="W1440" s="155" t="n"/>
      <c r="X1440" s="155" t="n"/>
      <c r="Y1440" s="155" t="n"/>
      <c r="Z1440" s="155" t="n"/>
      <c r="AA1440" s="155" t="n"/>
      <c r="AB1440" s="155" t="n"/>
      <c r="AC1440" s="155" t="n"/>
      <c r="AD1440" s="155" t="n"/>
      <c r="AE1440" s="155" t="n"/>
      <c r="AF1440" s="155" t="n"/>
      <c r="AG1440" s="154">
        <f>IF(OR(C1440="",G1440="",G1440=0),"",IFERROR(INDEX(Lists!$K$2:$K$12,MATCH(C1440,Lists!$I$2:$I$12,0)),"AUD"))</f>
        <v/>
      </c>
      <c r="AH1440" s="154">
        <f>IF(OR(G1440="",G1440=0),"",IF(G1440&lt;1,TEXT(G1440*100,"0")&amp;IFERROR(INDEX(Lists!$U$2:$U$12,MATCH(C1440,Lists!$I$2:$I$12,0)),"c"),IFERROR(INDEX(Lists!$L$2:$L$12,MATCH(C1440,Lists!$I$2:$I$12,0)),"$")&amp;IF(G1440=INT(G1440),TEXT(G1440,"0"),TEXT(G1440,"0.00")))&amp;" "&amp;AG1440)</f>
        <v/>
      </c>
      <c r="AI1440" s="154">
        <f>IF(X1440="","",X1440*IFERROR(INDEX(Lists!$M$2:$M$12,MATCH(C1440,Lists!$I$2:$I$12,0)),1)/Lists!$Q$2)</f>
        <v/>
      </c>
      <c r="AJ1440" s="154">
        <f>IF(Y1440="","",Y1440*IFERROR(INDEX(Lists!$M$2:$M$12,MATCH(C1440,Lists!$I$2:$I$12,0)),1)/Lists!$Q$2)</f>
        <v/>
      </c>
      <c r="AK1440" s="106" t="n"/>
      <c r="AL1440" s="106" t="n"/>
      <c r="AM1440" s="106" t="n"/>
      <c r="AN1440" s="106" t="n"/>
      <c r="AO1440" s="106" t="n"/>
    </row>
    <row r="1441" ht="18" customHeight="1" s="74">
      <c r="A1441" s="154">
        <f>IF(OR(F1441="",C1441="",D1441=""),"",IFERROR(INDEX(Lists!$J$2:$J$12,MATCH(C1441,Lists!$I$2:$I$12,0)),"XX")&amp;"-"&amp;D1441&amp;"-"&amp;TEXT(SUMPRODUCT(($C$2:C1441=C1441)*($D$2:D1441=D1441)),"0000"))</f>
        <v/>
      </c>
      <c r="B1441" s="155" t="n"/>
      <c r="C1441" s="155" t="n"/>
      <c r="D1441" s="155" t="n"/>
      <c r="E1441" s="155" t="n"/>
      <c r="F1441" s="155" t="n"/>
      <c r="G1441" s="155" t="n"/>
      <c r="H1441" s="155" t="n"/>
      <c r="I1441" s="155" t="n"/>
      <c r="J1441" s="155" t="n"/>
      <c r="K1441" s="155" t="n"/>
      <c r="L1441" s="155" t="n"/>
      <c r="M1441" s="155" t="n"/>
      <c r="N1441" s="155" t="n"/>
      <c r="O1441" s="155" t="n"/>
      <c r="P1441" s="155" t="n"/>
      <c r="Q1441" s="151" t="n"/>
      <c r="R1441" s="155" t="n"/>
      <c r="S1441" s="155" t="n"/>
      <c r="T1441" s="155" t="n"/>
      <c r="U1441" s="155" t="n"/>
      <c r="V1441" s="155" t="n"/>
      <c r="W1441" s="155" t="n"/>
      <c r="X1441" s="155" t="n"/>
      <c r="Y1441" s="155" t="n"/>
      <c r="Z1441" s="155" t="n"/>
      <c r="AA1441" s="155" t="n"/>
      <c r="AB1441" s="155" t="n"/>
      <c r="AC1441" s="155" t="n"/>
      <c r="AD1441" s="155" t="n"/>
      <c r="AE1441" s="155" t="n"/>
      <c r="AF1441" s="155" t="n"/>
      <c r="AG1441" s="154">
        <f>IF(OR(C1441="",G1441="",G1441=0),"",IFERROR(INDEX(Lists!$K$2:$K$12,MATCH(C1441,Lists!$I$2:$I$12,0)),"AUD"))</f>
        <v/>
      </c>
      <c r="AH1441" s="154">
        <f>IF(OR(G1441="",G1441=0),"",IF(G1441&lt;1,TEXT(G1441*100,"0")&amp;IFERROR(INDEX(Lists!$U$2:$U$12,MATCH(C1441,Lists!$I$2:$I$12,0)),"c"),IFERROR(INDEX(Lists!$L$2:$L$12,MATCH(C1441,Lists!$I$2:$I$12,0)),"$")&amp;IF(G1441=INT(G1441),TEXT(G1441,"0"),TEXT(G1441,"0.00")))&amp;" "&amp;AG1441)</f>
        <v/>
      </c>
      <c r="AI1441" s="154">
        <f>IF(X1441="","",X1441*IFERROR(INDEX(Lists!$M$2:$M$12,MATCH(C1441,Lists!$I$2:$I$12,0)),1)/Lists!$Q$2)</f>
        <v/>
      </c>
      <c r="AJ1441" s="154">
        <f>IF(Y1441="","",Y1441*IFERROR(INDEX(Lists!$M$2:$M$12,MATCH(C1441,Lists!$I$2:$I$12,0)),1)/Lists!$Q$2)</f>
        <v/>
      </c>
      <c r="AK1441" s="106" t="n"/>
      <c r="AL1441" s="106" t="n"/>
      <c r="AM1441" s="106" t="n"/>
      <c r="AN1441" s="106" t="n"/>
      <c r="AO1441" s="106" t="n"/>
    </row>
    <row r="1442" ht="18" customHeight="1" s="74">
      <c r="A1442" s="154">
        <f>IF(OR(F1442="",C1442="",D1442=""),"",IFERROR(INDEX(Lists!$J$2:$J$12,MATCH(C1442,Lists!$I$2:$I$12,0)),"XX")&amp;"-"&amp;D1442&amp;"-"&amp;TEXT(SUMPRODUCT(($C$2:C1442=C1442)*($D$2:D1442=D1442)),"0000"))</f>
        <v/>
      </c>
      <c r="B1442" s="155" t="n"/>
      <c r="C1442" s="155" t="n"/>
      <c r="D1442" s="155" t="n"/>
      <c r="E1442" s="155" t="n"/>
      <c r="F1442" s="155" t="n"/>
      <c r="G1442" s="155" t="n"/>
      <c r="H1442" s="155" t="n"/>
      <c r="I1442" s="155" t="n"/>
      <c r="J1442" s="155" t="n"/>
      <c r="K1442" s="155" t="n"/>
      <c r="L1442" s="155" t="n"/>
      <c r="M1442" s="155" t="n"/>
      <c r="N1442" s="155" t="n"/>
      <c r="O1442" s="155" t="n"/>
      <c r="P1442" s="155" t="n"/>
      <c r="Q1442" s="151" t="n"/>
      <c r="R1442" s="155" t="n"/>
      <c r="S1442" s="155" t="n"/>
      <c r="T1442" s="155" t="n"/>
      <c r="U1442" s="155" t="n"/>
      <c r="V1442" s="155" t="n"/>
      <c r="W1442" s="155" t="n"/>
      <c r="X1442" s="155" t="n"/>
      <c r="Y1442" s="155" t="n"/>
      <c r="Z1442" s="155" t="n"/>
      <c r="AA1442" s="155" t="n"/>
      <c r="AB1442" s="155" t="n"/>
      <c r="AC1442" s="155" t="n"/>
      <c r="AD1442" s="155" t="n"/>
      <c r="AE1442" s="155" t="n"/>
      <c r="AF1442" s="155" t="n"/>
      <c r="AG1442" s="154">
        <f>IF(OR(C1442="",G1442="",G1442=0),"",IFERROR(INDEX(Lists!$K$2:$K$12,MATCH(C1442,Lists!$I$2:$I$12,0)),"AUD"))</f>
        <v/>
      </c>
      <c r="AH1442" s="154">
        <f>IF(OR(G1442="",G1442=0),"",IF(G1442&lt;1,TEXT(G1442*100,"0")&amp;IFERROR(INDEX(Lists!$U$2:$U$12,MATCH(C1442,Lists!$I$2:$I$12,0)),"c"),IFERROR(INDEX(Lists!$L$2:$L$12,MATCH(C1442,Lists!$I$2:$I$12,0)),"$")&amp;IF(G1442=INT(G1442),TEXT(G1442,"0"),TEXT(G1442,"0.00")))&amp;" "&amp;AG1442)</f>
        <v/>
      </c>
      <c r="AI1442" s="154">
        <f>IF(X1442="","",X1442*IFERROR(INDEX(Lists!$M$2:$M$12,MATCH(C1442,Lists!$I$2:$I$12,0)),1)/Lists!$Q$2)</f>
        <v/>
      </c>
      <c r="AJ1442" s="154">
        <f>IF(Y1442="","",Y1442*IFERROR(INDEX(Lists!$M$2:$M$12,MATCH(C1442,Lists!$I$2:$I$12,0)),1)/Lists!$Q$2)</f>
        <v/>
      </c>
      <c r="AK1442" s="106" t="n"/>
      <c r="AL1442" s="106" t="n"/>
      <c r="AM1442" s="106" t="n"/>
      <c r="AN1442" s="106" t="n"/>
      <c r="AO1442" s="106" t="n"/>
    </row>
    <row r="1443" ht="18" customHeight="1" s="74">
      <c r="A1443" s="154">
        <f>IF(OR(F1443="",C1443="",D1443=""),"",IFERROR(INDEX(Lists!$J$2:$J$12,MATCH(C1443,Lists!$I$2:$I$12,0)),"XX")&amp;"-"&amp;D1443&amp;"-"&amp;TEXT(SUMPRODUCT(($C$2:C1443=C1443)*($D$2:D1443=D1443)),"0000"))</f>
        <v/>
      </c>
      <c r="B1443" s="155" t="n"/>
      <c r="C1443" s="155" t="n"/>
      <c r="D1443" s="155" t="n"/>
      <c r="E1443" s="155" t="n"/>
      <c r="F1443" s="155" t="n"/>
      <c r="G1443" s="155" t="n"/>
      <c r="H1443" s="155" t="n"/>
      <c r="I1443" s="155" t="n"/>
      <c r="J1443" s="155" t="n"/>
      <c r="K1443" s="155" t="n"/>
      <c r="L1443" s="155" t="n"/>
      <c r="M1443" s="155" t="n"/>
      <c r="N1443" s="155" t="n"/>
      <c r="O1443" s="155" t="n"/>
      <c r="P1443" s="155" t="n"/>
      <c r="Q1443" s="151" t="n"/>
      <c r="R1443" s="155" t="n"/>
      <c r="S1443" s="155" t="n"/>
      <c r="T1443" s="155" t="n"/>
      <c r="U1443" s="155" t="n"/>
      <c r="V1443" s="155" t="n"/>
      <c r="W1443" s="155" t="n"/>
      <c r="X1443" s="155" t="n"/>
      <c r="Y1443" s="155" t="n"/>
      <c r="Z1443" s="155" t="n"/>
      <c r="AA1443" s="155" t="n"/>
      <c r="AB1443" s="155" t="n"/>
      <c r="AC1443" s="155" t="n"/>
      <c r="AD1443" s="155" t="n"/>
      <c r="AE1443" s="155" t="n"/>
      <c r="AF1443" s="155" t="n"/>
      <c r="AG1443" s="154">
        <f>IF(OR(C1443="",G1443="",G1443=0),"",IFERROR(INDEX(Lists!$K$2:$K$12,MATCH(C1443,Lists!$I$2:$I$12,0)),"AUD"))</f>
        <v/>
      </c>
      <c r="AH1443" s="154">
        <f>IF(OR(G1443="",G1443=0),"",IF(G1443&lt;1,TEXT(G1443*100,"0")&amp;IFERROR(INDEX(Lists!$U$2:$U$12,MATCH(C1443,Lists!$I$2:$I$12,0)),"c"),IFERROR(INDEX(Lists!$L$2:$L$12,MATCH(C1443,Lists!$I$2:$I$12,0)),"$")&amp;IF(G1443=INT(G1443),TEXT(G1443,"0"),TEXT(G1443,"0.00")))&amp;" "&amp;AG1443)</f>
        <v/>
      </c>
      <c r="AI1443" s="154">
        <f>IF(X1443="","",X1443*IFERROR(INDEX(Lists!$M$2:$M$12,MATCH(C1443,Lists!$I$2:$I$12,0)),1)/Lists!$Q$2)</f>
        <v/>
      </c>
      <c r="AJ1443" s="154">
        <f>IF(Y1443="","",Y1443*IFERROR(INDEX(Lists!$M$2:$M$12,MATCH(C1443,Lists!$I$2:$I$12,0)),1)/Lists!$Q$2)</f>
        <v/>
      </c>
      <c r="AK1443" s="106" t="n"/>
      <c r="AL1443" s="106" t="n"/>
      <c r="AM1443" s="106" t="n"/>
      <c r="AN1443" s="106" t="n"/>
      <c r="AO1443" s="106" t="n"/>
    </row>
    <row r="1444" ht="18" customHeight="1" s="74">
      <c r="A1444" s="154">
        <f>IF(OR(F1444="",C1444="",D1444=""),"",IFERROR(INDEX(Lists!$J$2:$J$12,MATCH(C1444,Lists!$I$2:$I$12,0)),"XX")&amp;"-"&amp;D1444&amp;"-"&amp;TEXT(SUMPRODUCT(($C$2:C1444=C1444)*($D$2:D1444=D1444)),"0000"))</f>
        <v/>
      </c>
      <c r="B1444" s="155" t="n"/>
      <c r="C1444" s="155" t="n"/>
      <c r="D1444" s="155" t="n"/>
      <c r="E1444" s="155" t="n"/>
      <c r="F1444" s="155" t="n"/>
      <c r="G1444" s="155" t="n"/>
      <c r="H1444" s="155" t="n"/>
      <c r="I1444" s="155" t="n"/>
      <c r="J1444" s="155" t="n"/>
      <c r="K1444" s="155" t="n"/>
      <c r="L1444" s="155" t="n"/>
      <c r="M1444" s="155" t="n"/>
      <c r="N1444" s="155" t="n"/>
      <c r="O1444" s="155" t="n"/>
      <c r="P1444" s="155" t="n"/>
      <c r="Q1444" s="151" t="n"/>
      <c r="R1444" s="155" t="n"/>
      <c r="S1444" s="155" t="n"/>
      <c r="T1444" s="155" t="n"/>
      <c r="U1444" s="155" t="n"/>
      <c r="V1444" s="155" t="n"/>
      <c r="W1444" s="155" t="n"/>
      <c r="X1444" s="155" t="n"/>
      <c r="Y1444" s="155" t="n"/>
      <c r="Z1444" s="155" t="n"/>
      <c r="AA1444" s="155" t="n"/>
      <c r="AB1444" s="155" t="n"/>
      <c r="AC1444" s="155" t="n"/>
      <c r="AD1444" s="155" t="n"/>
      <c r="AE1444" s="155" t="n"/>
      <c r="AF1444" s="155" t="n"/>
      <c r="AG1444" s="154">
        <f>IF(OR(C1444="",G1444="",G1444=0),"",IFERROR(INDEX(Lists!$K$2:$K$12,MATCH(C1444,Lists!$I$2:$I$12,0)),"AUD"))</f>
        <v/>
      </c>
      <c r="AH1444" s="154">
        <f>IF(OR(G1444="",G1444=0),"",IF(G1444&lt;1,TEXT(G1444*100,"0")&amp;IFERROR(INDEX(Lists!$U$2:$U$12,MATCH(C1444,Lists!$I$2:$I$12,0)),"c"),IFERROR(INDEX(Lists!$L$2:$L$12,MATCH(C1444,Lists!$I$2:$I$12,0)),"$")&amp;IF(G1444=INT(G1444),TEXT(G1444,"0"),TEXT(G1444,"0.00")))&amp;" "&amp;AG1444)</f>
        <v/>
      </c>
      <c r="AI1444" s="154">
        <f>IF(X1444="","",X1444*IFERROR(INDEX(Lists!$M$2:$M$12,MATCH(C1444,Lists!$I$2:$I$12,0)),1)/Lists!$Q$2)</f>
        <v/>
      </c>
      <c r="AJ1444" s="154">
        <f>IF(Y1444="","",Y1444*IFERROR(INDEX(Lists!$M$2:$M$12,MATCH(C1444,Lists!$I$2:$I$12,0)),1)/Lists!$Q$2)</f>
        <v/>
      </c>
      <c r="AK1444" s="106" t="n"/>
      <c r="AL1444" s="106" t="n"/>
      <c r="AM1444" s="106" t="n"/>
      <c r="AN1444" s="106" t="n"/>
      <c r="AO1444" s="106" t="n"/>
    </row>
    <row r="1445" ht="18" customHeight="1" s="74">
      <c r="A1445" s="154">
        <f>IF(OR(F1445="",C1445="",D1445=""),"",IFERROR(INDEX(Lists!$J$2:$J$12,MATCH(C1445,Lists!$I$2:$I$12,0)),"XX")&amp;"-"&amp;D1445&amp;"-"&amp;TEXT(SUMPRODUCT(($C$2:C1445=C1445)*($D$2:D1445=D1445)),"0000"))</f>
        <v/>
      </c>
      <c r="B1445" s="155" t="n"/>
      <c r="C1445" s="155" t="n"/>
      <c r="D1445" s="155" t="n"/>
      <c r="E1445" s="155" t="n"/>
      <c r="F1445" s="155" t="n"/>
      <c r="G1445" s="155" t="n"/>
      <c r="H1445" s="155" t="n"/>
      <c r="I1445" s="155" t="n"/>
      <c r="J1445" s="155" t="n"/>
      <c r="K1445" s="155" t="n"/>
      <c r="L1445" s="155" t="n"/>
      <c r="M1445" s="155" t="n"/>
      <c r="N1445" s="155" t="n"/>
      <c r="O1445" s="155" t="n"/>
      <c r="P1445" s="155" t="n"/>
      <c r="Q1445" s="151" t="n"/>
      <c r="R1445" s="155" t="n"/>
      <c r="S1445" s="155" t="n"/>
      <c r="T1445" s="155" t="n"/>
      <c r="U1445" s="155" t="n"/>
      <c r="V1445" s="155" t="n"/>
      <c r="W1445" s="155" t="n"/>
      <c r="X1445" s="155" t="n"/>
      <c r="Y1445" s="155" t="n"/>
      <c r="Z1445" s="155" t="n"/>
      <c r="AA1445" s="155" t="n"/>
      <c r="AB1445" s="155" t="n"/>
      <c r="AC1445" s="155" t="n"/>
      <c r="AD1445" s="155" t="n"/>
      <c r="AE1445" s="155" t="n"/>
      <c r="AF1445" s="155" t="n"/>
      <c r="AG1445" s="154">
        <f>IF(OR(C1445="",G1445="",G1445=0),"",IFERROR(INDEX(Lists!$K$2:$K$12,MATCH(C1445,Lists!$I$2:$I$12,0)),"AUD"))</f>
        <v/>
      </c>
      <c r="AH1445" s="154">
        <f>IF(OR(G1445="",G1445=0),"",IF(G1445&lt;1,TEXT(G1445*100,"0")&amp;IFERROR(INDEX(Lists!$U$2:$U$12,MATCH(C1445,Lists!$I$2:$I$12,0)),"c"),IFERROR(INDEX(Lists!$L$2:$L$12,MATCH(C1445,Lists!$I$2:$I$12,0)),"$")&amp;IF(G1445=INT(G1445),TEXT(G1445,"0"),TEXT(G1445,"0.00")))&amp;" "&amp;AG1445)</f>
        <v/>
      </c>
      <c r="AI1445" s="154">
        <f>IF(X1445="","",X1445*IFERROR(INDEX(Lists!$M$2:$M$12,MATCH(C1445,Lists!$I$2:$I$12,0)),1)/Lists!$Q$2)</f>
        <v/>
      </c>
      <c r="AJ1445" s="154">
        <f>IF(Y1445="","",Y1445*IFERROR(INDEX(Lists!$M$2:$M$12,MATCH(C1445,Lists!$I$2:$I$12,0)),1)/Lists!$Q$2)</f>
        <v/>
      </c>
      <c r="AK1445" s="106" t="n"/>
      <c r="AL1445" s="106" t="n"/>
      <c r="AM1445" s="106" t="n"/>
      <c r="AN1445" s="106" t="n"/>
      <c r="AO1445" s="106" t="n"/>
    </row>
    <row r="1446" ht="18" customHeight="1" s="74">
      <c r="A1446" s="154">
        <f>IF(OR(F1446="",C1446="",D1446=""),"",IFERROR(INDEX(Lists!$J$2:$J$12,MATCH(C1446,Lists!$I$2:$I$12,0)),"XX")&amp;"-"&amp;D1446&amp;"-"&amp;TEXT(SUMPRODUCT(($C$2:C1446=C1446)*($D$2:D1446=D1446)),"0000"))</f>
        <v/>
      </c>
      <c r="B1446" s="155" t="n"/>
      <c r="C1446" s="155" t="n"/>
      <c r="D1446" s="155" t="n"/>
      <c r="E1446" s="155" t="n"/>
      <c r="F1446" s="155" t="n"/>
      <c r="G1446" s="155" t="n"/>
      <c r="H1446" s="155" t="n"/>
      <c r="I1446" s="155" t="n"/>
      <c r="J1446" s="155" t="n"/>
      <c r="K1446" s="155" t="n"/>
      <c r="L1446" s="155" t="n"/>
      <c r="M1446" s="155" t="n"/>
      <c r="N1446" s="155" t="n"/>
      <c r="O1446" s="155" t="n"/>
      <c r="P1446" s="155" t="n"/>
      <c r="Q1446" s="151" t="n"/>
      <c r="R1446" s="155" t="n"/>
      <c r="S1446" s="155" t="n"/>
      <c r="T1446" s="155" t="n"/>
      <c r="U1446" s="155" t="n"/>
      <c r="V1446" s="155" t="n"/>
      <c r="W1446" s="155" t="n"/>
      <c r="X1446" s="155" t="n"/>
      <c r="Y1446" s="155" t="n"/>
      <c r="Z1446" s="155" t="n"/>
      <c r="AA1446" s="155" t="n"/>
      <c r="AB1446" s="155" t="n"/>
      <c r="AC1446" s="155" t="n"/>
      <c r="AD1446" s="155" t="n"/>
      <c r="AE1446" s="155" t="n"/>
      <c r="AF1446" s="155" t="n"/>
      <c r="AG1446" s="154">
        <f>IF(OR(C1446="",G1446="",G1446=0),"",IFERROR(INDEX(Lists!$K$2:$K$12,MATCH(C1446,Lists!$I$2:$I$12,0)),"AUD"))</f>
        <v/>
      </c>
      <c r="AH1446" s="154">
        <f>IF(OR(G1446="",G1446=0),"",IF(G1446&lt;1,TEXT(G1446*100,"0")&amp;IFERROR(INDEX(Lists!$U$2:$U$12,MATCH(C1446,Lists!$I$2:$I$12,0)),"c"),IFERROR(INDEX(Lists!$L$2:$L$12,MATCH(C1446,Lists!$I$2:$I$12,0)),"$")&amp;IF(G1446=INT(G1446),TEXT(G1446,"0"),TEXT(G1446,"0.00")))&amp;" "&amp;AG1446)</f>
        <v/>
      </c>
      <c r="AI1446" s="154">
        <f>IF(X1446="","",X1446*IFERROR(INDEX(Lists!$M$2:$M$12,MATCH(C1446,Lists!$I$2:$I$12,0)),1)/Lists!$Q$2)</f>
        <v/>
      </c>
      <c r="AJ1446" s="154">
        <f>IF(Y1446="","",Y1446*IFERROR(INDEX(Lists!$M$2:$M$12,MATCH(C1446,Lists!$I$2:$I$12,0)),1)/Lists!$Q$2)</f>
        <v/>
      </c>
      <c r="AK1446" s="106" t="n"/>
      <c r="AL1446" s="106" t="n"/>
      <c r="AM1446" s="106" t="n"/>
      <c r="AN1446" s="106" t="n"/>
      <c r="AO1446" s="106" t="n"/>
    </row>
    <row r="1447" ht="18" customHeight="1" s="74">
      <c r="A1447" s="154">
        <f>IF(OR(F1447="",C1447="",D1447=""),"",IFERROR(INDEX(Lists!$J$2:$J$12,MATCH(C1447,Lists!$I$2:$I$12,0)),"XX")&amp;"-"&amp;D1447&amp;"-"&amp;TEXT(SUMPRODUCT(($C$2:C1447=C1447)*($D$2:D1447=D1447)),"0000"))</f>
        <v/>
      </c>
      <c r="B1447" s="155" t="n"/>
      <c r="C1447" s="155" t="n"/>
      <c r="D1447" s="155" t="n"/>
      <c r="E1447" s="155" t="n"/>
      <c r="F1447" s="155" t="n"/>
      <c r="G1447" s="155" t="n"/>
      <c r="H1447" s="155" t="n"/>
      <c r="I1447" s="155" t="n"/>
      <c r="J1447" s="155" t="n"/>
      <c r="K1447" s="155" t="n"/>
      <c r="L1447" s="155" t="n"/>
      <c r="M1447" s="155" t="n"/>
      <c r="N1447" s="155" t="n"/>
      <c r="O1447" s="155" t="n"/>
      <c r="P1447" s="155" t="n"/>
      <c r="Q1447" s="151" t="n"/>
      <c r="R1447" s="155" t="n"/>
      <c r="S1447" s="155" t="n"/>
      <c r="T1447" s="155" t="n"/>
      <c r="U1447" s="155" t="n"/>
      <c r="V1447" s="155" t="n"/>
      <c r="W1447" s="155" t="n"/>
      <c r="X1447" s="155" t="n"/>
      <c r="Y1447" s="155" t="n"/>
      <c r="Z1447" s="155" t="n"/>
      <c r="AA1447" s="155" t="n"/>
      <c r="AB1447" s="155" t="n"/>
      <c r="AC1447" s="155" t="n"/>
      <c r="AD1447" s="155" t="n"/>
      <c r="AE1447" s="155" t="n"/>
      <c r="AF1447" s="155" t="n"/>
      <c r="AG1447" s="154">
        <f>IF(OR(C1447="",G1447="",G1447=0),"",IFERROR(INDEX(Lists!$K$2:$K$12,MATCH(C1447,Lists!$I$2:$I$12,0)),"AUD"))</f>
        <v/>
      </c>
      <c r="AH1447" s="154">
        <f>IF(OR(G1447="",G1447=0),"",IF(G1447&lt;1,TEXT(G1447*100,"0")&amp;IFERROR(INDEX(Lists!$U$2:$U$12,MATCH(C1447,Lists!$I$2:$I$12,0)),"c"),IFERROR(INDEX(Lists!$L$2:$L$12,MATCH(C1447,Lists!$I$2:$I$12,0)),"$")&amp;IF(G1447=INT(G1447),TEXT(G1447,"0"),TEXT(G1447,"0.00")))&amp;" "&amp;AG1447)</f>
        <v/>
      </c>
      <c r="AI1447" s="154">
        <f>IF(X1447="","",X1447*IFERROR(INDEX(Lists!$M$2:$M$12,MATCH(C1447,Lists!$I$2:$I$12,0)),1)/Lists!$Q$2)</f>
        <v/>
      </c>
      <c r="AJ1447" s="154">
        <f>IF(Y1447="","",Y1447*IFERROR(INDEX(Lists!$M$2:$M$12,MATCH(C1447,Lists!$I$2:$I$12,0)),1)/Lists!$Q$2)</f>
        <v/>
      </c>
      <c r="AK1447" s="106" t="n"/>
      <c r="AL1447" s="106" t="n"/>
      <c r="AM1447" s="106" t="n"/>
      <c r="AN1447" s="106" t="n"/>
      <c r="AO1447" s="106" t="n"/>
    </row>
    <row r="1448" ht="18" customHeight="1" s="74">
      <c r="A1448" s="154">
        <f>IF(OR(F1448="",C1448="",D1448=""),"",IFERROR(INDEX(Lists!$J$2:$J$12,MATCH(C1448,Lists!$I$2:$I$12,0)),"XX")&amp;"-"&amp;D1448&amp;"-"&amp;TEXT(SUMPRODUCT(($C$2:C1448=C1448)*($D$2:D1448=D1448)),"0000"))</f>
        <v/>
      </c>
      <c r="B1448" s="155" t="n"/>
      <c r="C1448" s="155" t="n"/>
      <c r="D1448" s="155" t="n"/>
      <c r="E1448" s="155" t="n"/>
      <c r="F1448" s="155" t="n"/>
      <c r="G1448" s="155" t="n"/>
      <c r="H1448" s="155" t="n"/>
      <c r="I1448" s="155" t="n"/>
      <c r="J1448" s="155" t="n"/>
      <c r="K1448" s="155" t="n"/>
      <c r="L1448" s="155" t="n"/>
      <c r="M1448" s="155" t="n"/>
      <c r="N1448" s="155" t="n"/>
      <c r="O1448" s="155" t="n"/>
      <c r="P1448" s="155" t="n"/>
      <c r="Q1448" s="151" t="n"/>
      <c r="R1448" s="155" t="n"/>
      <c r="S1448" s="155" t="n"/>
      <c r="T1448" s="155" t="n"/>
      <c r="U1448" s="155" t="n"/>
      <c r="V1448" s="155" t="n"/>
      <c r="W1448" s="155" t="n"/>
      <c r="X1448" s="155" t="n"/>
      <c r="Y1448" s="155" t="n"/>
      <c r="Z1448" s="155" t="n"/>
      <c r="AA1448" s="155" t="n"/>
      <c r="AB1448" s="155" t="n"/>
      <c r="AC1448" s="155" t="n"/>
      <c r="AD1448" s="155" t="n"/>
      <c r="AE1448" s="155" t="n"/>
      <c r="AF1448" s="155" t="n"/>
      <c r="AG1448" s="154">
        <f>IF(OR(C1448="",G1448="",G1448=0),"",IFERROR(INDEX(Lists!$K$2:$K$12,MATCH(C1448,Lists!$I$2:$I$12,0)),"AUD"))</f>
        <v/>
      </c>
      <c r="AH1448" s="154">
        <f>IF(OR(G1448="",G1448=0),"",IF(G1448&lt;1,TEXT(G1448*100,"0")&amp;IFERROR(INDEX(Lists!$U$2:$U$12,MATCH(C1448,Lists!$I$2:$I$12,0)),"c"),IFERROR(INDEX(Lists!$L$2:$L$12,MATCH(C1448,Lists!$I$2:$I$12,0)),"$")&amp;IF(G1448=INT(G1448),TEXT(G1448,"0"),TEXT(G1448,"0.00")))&amp;" "&amp;AG1448)</f>
        <v/>
      </c>
      <c r="AI1448" s="154">
        <f>IF(X1448="","",X1448*IFERROR(INDEX(Lists!$M$2:$M$12,MATCH(C1448,Lists!$I$2:$I$12,0)),1)/Lists!$Q$2)</f>
        <v/>
      </c>
      <c r="AJ1448" s="154">
        <f>IF(Y1448="","",Y1448*IFERROR(INDEX(Lists!$M$2:$M$12,MATCH(C1448,Lists!$I$2:$I$12,0)),1)/Lists!$Q$2)</f>
        <v/>
      </c>
      <c r="AK1448" s="106" t="n"/>
      <c r="AL1448" s="106" t="n"/>
      <c r="AM1448" s="106" t="n"/>
      <c r="AN1448" s="106" t="n"/>
      <c r="AO1448" s="106" t="n"/>
    </row>
    <row r="1449" ht="18" customHeight="1" s="74">
      <c r="A1449" s="154">
        <f>IF(OR(F1449="",C1449="",D1449=""),"",IFERROR(INDEX(Lists!$J$2:$J$12,MATCH(C1449,Lists!$I$2:$I$12,0)),"XX")&amp;"-"&amp;D1449&amp;"-"&amp;TEXT(SUMPRODUCT(($C$2:C1449=C1449)*($D$2:D1449=D1449)),"0000"))</f>
        <v/>
      </c>
      <c r="B1449" s="155" t="n"/>
      <c r="C1449" s="155" t="n"/>
      <c r="D1449" s="155" t="n"/>
      <c r="E1449" s="155" t="n"/>
      <c r="F1449" s="155" t="n"/>
      <c r="G1449" s="155" t="n"/>
      <c r="H1449" s="155" t="n"/>
      <c r="I1449" s="155" t="n"/>
      <c r="J1449" s="155" t="n"/>
      <c r="K1449" s="155" t="n"/>
      <c r="L1449" s="155" t="n"/>
      <c r="M1449" s="155" t="n"/>
      <c r="N1449" s="155" t="n"/>
      <c r="O1449" s="155" t="n"/>
      <c r="P1449" s="155" t="n"/>
      <c r="Q1449" s="151" t="n"/>
      <c r="R1449" s="155" t="n"/>
      <c r="S1449" s="155" t="n"/>
      <c r="T1449" s="155" t="n"/>
      <c r="U1449" s="155" t="n"/>
      <c r="V1449" s="155" t="n"/>
      <c r="W1449" s="155" t="n"/>
      <c r="X1449" s="155" t="n"/>
      <c r="Y1449" s="155" t="n"/>
      <c r="Z1449" s="155" t="n"/>
      <c r="AA1449" s="155" t="n"/>
      <c r="AB1449" s="155" t="n"/>
      <c r="AC1449" s="155" t="n"/>
      <c r="AD1449" s="155" t="n"/>
      <c r="AE1449" s="155" t="n"/>
      <c r="AF1449" s="155" t="n"/>
      <c r="AG1449" s="154">
        <f>IF(OR(C1449="",G1449="",G1449=0),"",IFERROR(INDEX(Lists!$K$2:$K$12,MATCH(C1449,Lists!$I$2:$I$12,0)),"AUD"))</f>
        <v/>
      </c>
      <c r="AH1449" s="154">
        <f>IF(OR(G1449="",G1449=0),"",IF(G1449&lt;1,TEXT(G1449*100,"0")&amp;IFERROR(INDEX(Lists!$U$2:$U$12,MATCH(C1449,Lists!$I$2:$I$12,0)),"c"),IFERROR(INDEX(Lists!$L$2:$L$12,MATCH(C1449,Lists!$I$2:$I$12,0)),"$")&amp;IF(G1449=INT(G1449),TEXT(G1449,"0"),TEXT(G1449,"0.00")))&amp;" "&amp;AG1449)</f>
        <v/>
      </c>
      <c r="AI1449" s="154">
        <f>IF(X1449="","",X1449*IFERROR(INDEX(Lists!$M$2:$M$12,MATCH(C1449,Lists!$I$2:$I$12,0)),1)/Lists!$Q$2)</f>
        <v/>
      </c>
      <c r="AJ1449" s="154">
        <f>IF(Y1449="","",Y1449*IFERROR(INDEX(Lists!$M$2:$M$12,MATCH(C1449,Lists!$I$2:$I$12,0)),1)/Lists!$Q$2)</f>
        <v/>
      </c>
      <c r="AK1449" s="106" t="n"/>
      <c r="AL1449" s="106" t="n"/>
      <c r="AM1449" s="106" t="n"/>
      <c r="AN1449" s="106" t="n"/>
      <c r="AO1449" s="106" t="n"/>
    </row>
    <row r="1450" ht="18" customHeight="1" s="74">
      <c r="A1450" s="154">
        <f>IF(OR(F1450="",C1450="",D1450=""),"",IFERROR(INDEX(Lists!$J$2:$J$12,MATCH(C1450,Lists!$I$2:$I$12,0)),"XX")&amp;"-"&amp;D1450&amp;"-"&amp;TEXT(SUMPRODUCT(($C$2:C1450=C1450)*($D$2:D1450=D1450)),"0000"))</f>
        <v/>
      </c>
      <c r="B1450" s="155" t="n"/>
      <c r="C1450" s="155" t="n"/>
      <c r="D1450" s="155" t="n"/>
      <c r="E1450" s="155" t="n"/>
      <c r="F1450" s="155" t="n"/>
      <c r="G1450" s="155" t="n"/>
      <c r="H1450" s="155" t="n"/>
      <c r="I1450" s="155" t="n"/>
      <c r="J1450" s="155" t="n"/>
      <c r="K1450" s="155" t="n"/>
      <c r="L1450" s="155" t="n"/>
      <c r="M1450" s="155" t="n"/>
      <c r="N1450" s="155" t="n"/>
      <c r="O1450" s="155" t="n"/>
      <c r="P1450" s="155" t="n"/>
      <c r="Q1450" s="151" t="n"/>
      <c r="R1450" s="155" t="n"/>
      <c r="S1450" s="155" t="n"/>
      <c r="T1450" s="155" t="n"/>
      <c r="U1450" s="155" t="n"/>
      <c r="V1450" s="155" t="n"/>
      <c r="W1450" s="155" t="n"/>
      <c r="X1450" s="155" t="n"/>
      <c r="Y1450" s="155" t="n"/>
      <c r="Z1450" s="155" t="n"/>
      <c r="AA1450" s="155" t="n"/>
      <c r="AB1450" s="155" t="n"/>
      <c r="AC1450" s="155" t="n"/>
      <c r="AD1450" s="155" t="n"/>
      <c r="AE1450" s="155" t="n"/>
      <c r="AF1450" s="155" t="n"/>
      <c r="AG1450" s="154">
        <f>IF(OR(C1450="",G1450="",G1450=0),"",IFERROR(INDEX(Lists!$K$2:$K$12,MATCH(C1450,Lists!$I$2:$I$12,0)),"AUD"))</f>
        <v/>
      </c>
      <c r="AH1450" s="154">
        <f>IF(OR(G1450="",G1450=0),"",IF(G1450&lt;1,TEXT(G1450*100,"0")&amp;IFERROR(INDEX(Lists!$U$2:$U$12,MATCH(C1450,Lists!$I$2:$I$12,0)),"c"),IFERROR(INDEX(Lists!$L$2:$L$12,MATCH(C1450,Lists!$I$2:$I$12,0)),"$")&amp;IF(G1450=INT(G1450),TEXT(G1450,"0"),TEXT(G1450,"0.00")))&amp;" "&amp;AG1450)</f>
        <v/>
      </c>
      <c r="AI1450" s="154">
        <f>IF(X1450="","",X1450*IFERROR(INDEX(Lists!$M$2:$M$12,MATCH(C1450,Lists!$I$2:$I$12,0)),1)/Lists!$Q$2)</f>
        <v/>
      </c>
      <c r="AJ1450" s="154">
        <f>IF(Y1450="","",Y1450*IFERROR(INDEX(Lists!$M$2:$M$12,MATCH(C1450,Lists!$I$2:$I$12,0)),1)/Lists!$Q$2)</f>
        <v/>
      </c>
      <c r="AK1450" s="106" t="n"/>
      <c r="AL1450" s="106" t="n"/>
      <c r="AM1450" s="106" t="n"/>
      <c r="AN1450" s="106" t="n"/>
      <c r="AO1450" s="106" t="n"/>
    </row>
    <row r="1451" ht="18" customHeight="1" s="74">
      <c r="A1451" s="154">
        <f>IF(OR(F1451="",C1451="",D1451=""),"",IFERROR(INDEX(Lists!$J$2:$J$12,MATCH(C1451,Lists!$I$2:$I$12,0)),"XX")&amp;"-"&amp;D1451&amp;"-"&amp;TEXT(SUMPRODUCT(($C$2:C1451=C1451)*($D$2:D1451=D1451)),"0000"))</f>
        <v/>
      </c>
      <c r="B1451" s="155" t="n"/>
      <c r="C1451" s="155" t="n"/>
      <c r="D1451" s="155" t="n"/>
      <c r="E1451" s="155" t="n"/>
      <c r="F1451" s="155" t="n"/>
      <c r="G1451" s="155" t="n"/>
      <c r="H1451" s="155" t="n"/>
      <c r="I1451" s="155" t="n"/>
      <c r="J1451" s="155" t="n"/>
      <c r="K1451" s="155" t="n"/>
      <c r="L1451" s="155" t="n"/>
      <c r="M1451" s="155" t="n"/>
      <c r="N1451" s="155" t="n"/>
      <c r="O1451" s="155" t="n"/>
      <c r="P1451" s="155" t="n"/>
      <c r="Q1451" s="151" t="n"/>
      <c r="R1451" s="155" t="n"/>
      <c r="S1451" s="155" t="n"/>
      <c r="T1451" s="155" t="n"/>
      <c r="U1451" s="155" t="n"/>
      <c r="V1451" s="155" t="n"/>
      <c r="W1451" s="155" t="n"/>
      <c r="X1451" s="155" t="n"/>
      <c r="Y1451" s="155" t="n"/>
      <c r="Z1451" s="155" t="n"/>
      <c r="AA1451" s="155" t="n"/>
      <c r="AB1451" s="155" t="n"/>
      <c r="AC1451" s="155" t="n"/>
      <c r="AD1451" s="155" t="n"/>
      <c r="AE1451" s="155" t="n"/>
      <c r="AF1451" s="155" t="n"/>
      <c r="AG1451" s="154">
        <f>IF(OR(C1451="",G1451="",G1451=0),"",IFERROR(INDEX(Lists!$K$2:$K$12,MATCH(C1451,Lists!$I$2:$I$12,0)),"AUD"))</f>
        <v/>
      </c>
      <c r="AH1451" s="154">
        <f>IF(OR(G1451="",G1451=0),"",IF(G1451&lt;1,TEXT(G1451*100,"0")&amp;IFERROR(INDEX(Lists!$U$2:$U$12,MATCH(C1451,Lists!$I$2:$I$12,0)),"c"),IFERROR(INDEX(Lists!$L$2:$L$12,MATCH(C1451,Lists!$I$2:$I$12,0)),"$")&amp;IF(G1451=INT(G1451),TEXT(G1451,"0"),TEXT(G1451,"0.00")))&amp;" "&amp;AG1451)</f>
        <v/>
      </c>
      <c r="AI1451" s="154">
        <f>IF(X1451="","",X1451*IFERROR(INDEX(Lists!$M$2:$M$12,MATCH(C1451,Lists!$I$2:$I$12,0)),1)/Lists!$Q$2)</f>
        <v/>
      </c>
      <c r="AJ1451" s="154">
        <f>IF(Y1451="","",Y1451*IFERROR(INDEX(Lists!$M$2:$M$12,MATCH(C1451,Lists!$I$2:$I$12,0)),1)/Lists!$Q$2)</f>
        <v/>
      </c>
      <c r="AK1451" s="106" t="n"/>
      <c r="AL1451" s="106" t="n"/>
      <c r="AM1451" s="106" t="n"/>
      <c r="AN1451" s="106" t="n"/>
      <c r="AO1451" s="106" t="n"/>
    </row>
    <row r="1452" ht="18" customHeight="1" s="74">
      <c r="A1452" s="154">
        <f>IF(OR(F1452="",C1452="",D1452=""),"",IFERROR(INDEX(Lists!$J$2:$J$12,MATCH(C1452,Lists!$I$2:$I$12,0)),"XX")&amp;"-"&amp;D1452&amp;"-"&amp;TEXT(SUMPRODUCT(($C$2:C1452=C1452)*($D$2:D1452=D1452)),"0000"))</f>
        <v/>
      </c>
      <c r="B1452" s="155" t="n"/>
      <c r="C1452" s="155" t="n"/>
      <c r="D1452" s="155" t="n"/>
      <c r="E1452" s="155" t="n"/>
      <c r="F1452" s="155" t="n"/>
      <c r="G1452" s="155" t="n"/>
      <c r="H1452" s="155" t="n"/>
      <c r="I1452" s="155" t="n"/>
      <c r="J1452" s="155" t="n"/>
      <c r="K1452" s="155" t="n"/>
      <c r="L1452" s="155" t="n"/>
      <c r="M1452" s="155" t="n"/>
      <c r="N1452" s="155" t="n"/>
      <c r="O1452" s="155" t="n"/>
      <c r="P1452" s="155" t="n"/>
      <c r="Q1452" s="151" t="n"/>
      <c r="R1452" s="155" t="n"/>
      <c r="S1452" s="155" t="n"/>
      <c r="T1452" s="155" t="n"/>
      <c r="U1452" s="155" t="n"/>
      <c r="V1452" s="155" t="n"/>
      <c r="W1452" s="155" t="n"/>
      <c r="X1452" s="155" t="n"/>
      <c r="Y1452" s="155" t="n"/>
      <c r="Z1452" s="155" t="n"/>
      <c r="AA1452" s="155" t="n"/>
      <c r="AB1452" s="155" t="n"/>
      <c r="AC1452" s="155" t="n"/>
      <c r="AD1452" s="155" t="n"/>
      <c r="AE1452" s="155" t="n"/>
      <c r="AF1452" s="155" t="n"/>
      <c r="AG1452" s="154">
        <f>IF(OR(C1452="",G1452="",G1452=0),"",IFERROR(INDEX(Lists!$K$2:$K$12,MATCH(C1452,Lists!$I$2:$I$12,0)),"AUD"))</f>
        <v/>
      </c>
      <c r="AH1452" s="154">
        <f>IF(OR(G1452="",G1452=0),"",IF(G1452&lt;1,TEXT(G1452*100,"0")&amp;IFERROR(INDEX(Lists!$U$2:$U$12,MATCH(C1452,Lists!$I$2:$I$12,0)),"c"),IFERROR(INDEX(Lists!$L$2:$L$12,MATCH(C1452,Lists!$I$2:$I$12,0)),"$")&amp;IF(G1452=INT(G1452),TEXT(G1452,"0"),TEXT(G1452,"0.00")))&amp;" "&amp;AG1452)</f>
        <v/>
      </c>
      <c r="AI1452" s="154">
        <f>IF(X1452="","",X1452*IFERROR(INDEX(Lists!$M$2:$M$12,MATCH(C1452,Lists!$I$2:$I$12,0)),1)/Lists!$Q$2)</f>
        <v/>
      </c>
      <c r="AJ1452" s="154">
        <f>IF(Y1452="","",Y1452*IFERROR(INDEX(Lists!$M$2:$M$12,MATCH(C1452,Lists!$I$2:$I$12,0)),1)/Lists!$Q$2)</f>
        <v/>
      </c>
      <c r="AK1452" s="106" t="n"/>
      <c r="AL1452" s="106" t="n"/>
      <c r="AM1452" s="106" t="n"/>
      <c r="AN1452" s="106" t="n"/>
      <c r="AO1452" s="106" t="n"/>
    </row>
    <row r="1453" ht="18" customHeight="1" s="74">
      <c r="A1453" s="154">
        <f>IF(OR(F1453="",C1453="",D1453=""),"",IFERROR(INDEX(Lists!$J$2:$J$12,MATCH(C1453,Lists!$I$2:$I$12,0)),"XX")&amp;"-"&amp;D1453&amp;"-"&amp;TEXT(SUMPRODUCT(($C$2:C1453=C1453)*($D$2:D1453=D1453)),"0000"))</f>
        <v/>
      </c>
      <c r="B1453" s="155" t="n"/>
      <c r="C1453" s="155" t="n"/>
      <c r="D1453" s="155" t="n"/>
      <c r="E1453" s="155" t="n"/>
      <c r="F1453" s="155" t="n"/>
      <c r="G1453" s="155" t="n"/>
      <c r="H1453" s="155" t="n"/>
      <c r="I1453" s="155" t="n"/>
      <c r="J1453" s="155" t="n"/>
      <c r="K1453" s="155" t="n"/>
      <c r="L1453" s="155" t="n"/>
      <c r="M1453" s="155" t="n"/>
      <c r="N1453" s="155" t="n"/>
      <c r="O1453" s="155" t="n"/>
      <c r="P1453" s="155" t="n"/>
      <c r="Q1453" s="151" t="n"/>
      <c r="R1453" s="155" t="n"/>
      <c r="S1453" s="155" t="n"/>
      <c r="T1453" s="155" t="n"/>
      <c r="U1453" s="155" t="n"/>
      <c r="V1453" s="155" t="n"/>
      <c r="W1453" s="155" t="n"/>
      <c r="X1453" s="155" t="n"/>
      <c r="Y1453" s="155" t="n"/>
      <c r="Z1453" s="155" t="n"/>
      <c r="AA1453" s="155" t="n"/>
      <c r="AB1453" s="155" t="n"/>
      <c r="AC1453" s="155" t="n"/>
      <c r="AD1453" s="155" t="n"/>
      <c r="AE1453" s="155" t="n"/>
      <c r="AF1453" s="155" t="n"/>
      <c r="AG1453" s="154">
        <f>IF(OR(C1453="",G1453="",G1453=0),"",IFERROR(INDEX(Lists!$K$2:$K$12,MATCH(C1453,Lists!$I$2:$I$12,0)),"AUD"))</f>
        <v/>
      </c>
      <c r="AH1453" s="154">
        <f>IF(OR(G1453="",G1453=0),"",IF(G1453&lt;1,TEXT(G1453*100,"0")&amp;IFERROR(INDEX(Lists!$U$2:$U$12,MATCH(C1453,Lists!$I$2:$I$12,0)),"c"),IFERROR(INDEX(Lists!$L$2:$L$12,MATCH(C1453,Lists!$I$2:$I$12,0)),"$")&amp;IF(G1453=INT(G1453),TEXT(G1453,"0"),TEXT(G1453,"0.00")))&amp;" "&amp;AG1453)</f>
        <v/>
      </c>
      <c r="AI1453" s="154">
        <f>IF(X1453="","",X1453*IFERROR(INDEX(Lists!$M$2:$M$12,MATCH(C1453,Lists!$I$2:$I$12,0)),1)/Lists!$Q$2)</f>
        <v/>
      </c>
      <c r="AJ1453" s="154">
        <f>IF(Y1453="","",Y1453*IFERROR(INDEX(Lists!$M$2:$M$12,MATCH(C1453,Lists!$I$2:$I$12,0)),1)/Lists!$Q$2)</f>
        <v/>
      </c>
      <c r="AK1453" s="106" t="n"/>
      <c r="AL1453" s="106" t="n"/>
      <c r="AM1453" s="106" t="n"/>
      <c r="AN1453" s="106" t="n"/>
      <c r="AO1453" s="106" t="n"/>
    </row>
    <row r="1454" ht="18" customHeight="1" s="74">
      <c r="A1454" s="154">
        <f>IF(OR(F1454="",C1454="",D1454=""),"",IFERROR(INDEX(Lists!$J$2:$J$12,MATCH(C1454,Lists!$I$2:$I$12,0)),"XX")&amp;"-"&amp;D1454&amp;"-"&amp;TEXT(SUMPRODUCT(($C$2:C1454=C1454)*($D$2:D1454=D1454)),"0000"))</f>
        <v/>
      </c>
      <c r="B1454" s="155" t="n"/>
      <c r="C1454" s="155" t="n"/>
      <c r="D1454" s="155" t="n"/>
      <c r="E1454" s="155" t="n"/>
      <c r="F1454" s="155" t="n"/>
      <c r="G1454" s="155" t="n"/>
      <c r="H1454" s="155" t="n"/>
      <c r="I1454" s="155" t="n"/>
      <c r="J1454" s="155" t="n"/>
      <c r="K1454" s="155" t="n"/>
      <c r="L1454" s="155" t="n"/>
      <c r="M1454" s="155" t="n"/>
      <c r="N1454" s="155" t="n"/>
      <c r="O1454" s="155" t="n"/>
      <c r="P1454" s="155" t="n"/>
      <c r="Q1454" s="151" t="n"/>
      <c r="R1454" s="155" t="n"/>
      <c r="S1454" s="155" t="n"/>
      <c r="T1454" s="155" t="n"/>
      <c r="U1454" s="155" t="n"/>
      <c r="V1454" s="155" t="n"/>
      <c r="W1454" s="155" t="n"/>
      <c r="X1454" s="155" t="n"/>
      <c r="Y1454" s="155" t="n"/>
      <c r="Z1454" s="155" t="n"/>
      <c r="AA1454" s="155" t="n"/>
      <c r="AB1454" s="155" t="n"/>
      <c r="AC1454" s="155" t="n"/>
      <c r="AD1454" s="155" t="n"/>
      <c r="AE1454" s="155" t="n"/>
      <c r="AF1454" s="155" t="n"/>
      <c r="AG1454" s="154">
        <f>IF(OR(C1454="",G1454="",G1454=0),"",IFERROR(INDEX(Lists!$K$2:$K$12,MATCH(C1454,Lists!$I$2:$I$12,0)),"AUD"))</f>
        <v/>
      </c>
      <c r="AH1454" s="154">
        <f>IF(OR(G1454="",G1454=0),"",IF(G1454&lt;1,TEXT(G1454*100,"0")&amp;IFERROR(INDEX(Lists!$U$2:$U$12,MATCH(C1454,Lists!$I$2:$I$12,0)),"c"),IFERROR(INDEX(Lists!$L$2:$L$12,MATCH(C1454,Lists!$I$2:$I$12,0)),"$")&amp;IF(G1454=INT(G1454),TEXT(G1454,"0"),TEXT(G1454,"0.00")))&amp;" "&amp;AG1454)</f>
        <v/>
      </c>
      <c r="AI1454" s="154">
        <f>IF(X1454="","",X1454*IFERROR(INDEX(Lists!$M$2:$M$12,MATCH(C1454,Lists!$I$2:$I$12,0)),1)/Lists!$Q$2)</f>
        <v/>
      </c>
      <c r="AJ1454" s="154">
        <f>IF(Y1454="","",Y1454*IFERROR(INDEX(Lists!$M$2:$M$12,MATCH(C1454,Lists!$I$2:$I$12,0)),1)/Lists!$Q$2)</f>
        <v/>
      </c>
      <c r="AK1454" s="106" t="n"/>
      <c r="AL1454" s="106" t="n"/>
      <c r="AM1454" s="106" t="n"/>
      <c r="AN1454" s="106" t="n"/>
      <c r="AO1454" s="106" t="n"/>
    </row>
    <row r="1455" ht="18" customHeight="1" s="74">
      <c r="A1455" s="154">
        <f>IF(OR(F1455="",C1455="",D1455=""),"",IFERROR(INDEX(Lists!$J$2:$J$12,MATCH(C1455,Lists!$I$2:$I$12,0)),"XX")&amp;"-"&amp;D1455&amp;"-"&amp;TEXT(SUMPRODUCT(($C$2:C1455=C1455)*($D$2:D1455=D1455)),"0000"))</f>
        <v/>
      </c>
      <c r="B1455" s="155" t="n"/>
      <c r="C1455" s="155" t="n"/>
      <c r="D1455" s="155" t="n"/>
      <c r="E1455" s="155" t="n"/>
      <c r="F1455" s="155" t="n"/>
      <c r="G1455" s="155" t="n"/>
      <c r="H1455" s="155" t="n"/>
      <c r="I1455" s="155" t="n"/>
      <c r="J1455" s="155" t="n"/>
      <c r="K1455" s="155" t="n"/>
      <c r="L1455" s="155" t="n"/>
      <c r="M1455" s="155" t="n"/>
      <c r="N1455" s="155" t="n"/>
      <c r="O1455" s="155" t="n"/>
      <c r="P1455" s="155" t="n"/>
      <c r="Q1455" s="151" t="n"/>
      <c r="R1455" s="155" t="n"/>
      <c r="S1455" s="155" t="n"/>
      <c r="T1455" s="155" t="n"/>
      <c r="U1455" s="155" t="n"/>
      <c r="V1455" s="155" t="n"/>
      <c r="W1455" s="155" t="n"/>
      <c r="X1455" s="155" t="n"/>
      <c r="Y1455" s="155" t="n"/>
      <c r="Z1455" s="155" t="n"/>
      <c r="AA1455" s="155" t="n"/>
      <c r="AB1455" s="155" t="n"/>
      <c r="AC1455" s="155" t="n"/>
      <c r="AD1455" s="155" t="n"/>
      <c r="AE1455" s="155" t="n"/>
      <c r="AF1455" s="155" t="n"/>
      <c r="AG1455" s="154">
        <f>IF(OR(C1455="",G1455="",G1455=0),"",IFERROR(INDEX(Lists!$K$2:$K$12,MATCH(C1455,Lists!$I$2:$I$12,0)),"AUD"))</f>
        <v/>
      </c>
      <c r="AH1455" s="154">
        <f>IF(OR(G1455="",G1455=0),"",IF(G1455&lt;1,TEXT(G1455*100,"0")&amp;IFERROR(INDEX(Lists!$U$2:$U$12,MATCH(C1455,Lists!$I$2:$I$12,0)),"c"),IFERROR(INDEX(Lists!$L$2:$L$12,MATCH(C1455,Lists!$I$2:$I$12,0)),"$")&amp;IF(G1455=INT(G1455),TEXT(G1455,"0"),TEXT(G1455,"0.00")))&amp;" "&amp;AG1455)</f>
        <v/>
      </c>
      <c r="AI1455" s="154">
        <f>IF(X1455="","",X1455*IFERROR(INDEX(Lists!$M$2:$M$12,MATCH(C1455,Lists!$I$2:$I$12,0)),1)/Lists!$Q$2)</f>
        <v/>
      </c>
      <c r="AJ1455" s="154">
        <f>IF(Y1455="","",Y1455*IFERROR(INDEX(Lists!$M$2:$M$12,MATCH(C1455,Lists!$I$2:$I$12,0)),1)/Lists!$Q$2)</f>
        <v/>
      </c>
      <c r="AK1455" s="106" t="n"/>
      <c r="AL1455" s="106" t="n"/>
      <c r="AM1455" s="106" t="n"/>
      <c r="AN1455" s="106" t="n"/>
      <c r="AO1455" s="106" t="n"/>
    </row>
    <row r="1456" ht="18" customHeight="1" s="74">
      <c r="A1456" s="154">
        <f>IF(OR(F1456="",C1456="",D1456=""),"",IFERROR(INDEX(Lists!$J$2:$J$12,MATCH(C1456,Lists!$I$2:$I$12,0)),"XX")&amp;"-"&amp;D1456&amp;"-"&amp;TEXT(SUMPRODUCT(($C$2:C1456=C1456)*($D$2:D1456=D1456)),"0000"))</f>
        <v/>
      </c>
      <c r="B1456" s="155" t="n"/>
      <c r="C1456" s="155" t="n"/>
      <c r="D1456" s="155" t="n"/>
      <c r="E1456" s="155" t="n"/>
      <c r="F1456" s="155" t="n"/>
      <c r="G1456" s="155" t="n"/>
      <c r="H1456" s="155" t="n"/>
      <c r="I1456" s="155" t="n"/>
      <c r="J1456" s="155" t="n"/>
      <c r="K1456" s="155" t="n"/>
      <c r="L1456" s="155" t="n"/>
      <c r="M1456" s="155" t="n"/>
      <c r="N1456" s="155" t="n"/>
      <c r="O1456" s="155" t="n"/>
      <c r="P1456" s="155" t="n"/>
      <c r="Q1456" s="151" t="n"/>
      <c r="R1456" s="155" t="n"/>
      <c r="S1456" s="155" t="n"/>
      <c r="T1456" s="155" t="n"/>
      <c r="U1456" s="155" t="n"/>
      <c r="V1456" s="155" t="n"/>
      <c r="W1456" s="155" t="n"/>
      <c r="X1456" s="155" t="n"/>
      <c r="Y1456" s="155" t="n"/>
      <c r="Z1456" s="155" t="n"/>
      <c r="AA1456" s="155" t="n"/>
      <c r="AB1456" s="155" t="n"/>
      <c r="AC1456" s="155" t="n"/>
      <c r="AD1456" s="155" t="n"/>
      <c r="AE1456" s="155" t="n"/>
      <c r="AF1456" s="155" t="n"/>
      <c r="AG1456" s="154">
        <f>IF(OR(C1456="",G1456="",G1456=0),"",IFERROR(INDEX(Lists!$K$2:$K$12,MATCH(C1456,Lists!$I$2:$I$12,0)),"AUD"))</f>
        <v/>
      </c>
      <c r="AH1456" s="154">
        <f>IF(OR(G1456="",G1456=0),"",IF(G1456&lt;1,TEXT(G1456*100,"0")&amp;IFERROR(INDEX(Lists!$U$2:$U$12,MATCH(C1456,Lists!$I$2:$I$12,0)),"c"),IFERROR(INDEX(Lists!$L$2:$L$12,MATCH(C1456,Lists!$I$2:$I$12,0)),"$")&amp;IF(G1456=INT(G1456),TEXT(G1456,"0"),TEXT(G1456,"0.00")))&amp;" "&amp;AG1456)</f>
        <v/>
      </c>
      <c r="AI1456" s="154">
        <f>IF(X1456="","",X1456*IFERROR(INDEX(Lists!$M$2:$M$12,MATCH(C1456,Lists!$I$2:$I$12,0)),1)/Lists!$Q$2)</f>
        <v/>
      </c>
      <c r="AJ1456" s="154">
        <f>IF(Y1456="","",Y1456*IFERROR(INDEX(Lists!$M$2:$M$12,MATCH(C1456,Lists!$I$2:$I$12,0)),1)/Lists!$Q$2)</f>
        <v/>
      </c>
      <c r="AK1456" s="106" t="n"/>
      <c r="AL1456" s="106" t="n"/>
      <c r="AM1456" s="106" t="n"/>
      <c r="AN1456" s="106" t="n"/>
      <c r="AO1456" s="106" t="n"/>
    </row>
    <row r="1457" ht="18" customHeight="1" s="74">
      <c r="A1457" s="154">
        <f>IF(OR(F1457="",C1457="",D1457=""),"",IFERROR(INDEX(Lists!$J$2:$J$12,MATCH(C1457,Lists!$I$2:$I$12,0)),"XX")&amp;"-"&amp;D1457&amp;"-"&amp;TEXT(SUMPRODUCT(($C$2:C1457=C1457)*($D$2:D1457=D1457)),"0000"))</f>
        <v/>
      </c>
      <c r="B1457" s="155" t="n"/>
      <c r="C1457" s="155" t="n"/>
      <c r="D1457" s="155" t="n"/>
      <c r="E1457" s="155" t="n"/>
      <c r="F1457" s="155" t="n"/>
      <c r="G1457" s="155" t="n"/>
      <c r="H1457" s="155" t="n"/>
      <c r="I1457" s="155" t="n"/>
      <c r="J1457" s="155" t="n"/>
      <c r="K1457" s="155" t="n"/>
      <c r="L1457" s="155" t="n"/>
      <c r="M1457" s="155" t="n"/>
      <c r="N1457" s="155" t="n"/>
      <c r="O1457" s="155" t="n"/>
      <c r="P1457" s="155" t="n"/>
      <c r="Q1457" s="151" t="n"/>
      <c r="R1457" s="155" t="n"/>
      <c r="S1457" s="155" t="n"/>
      <c r="T1457" s="155" t="n"/>
      <c r="U1457" s="155" t="n"/>
      <c r="V1457" s="155" t="n"/>
      <c r="W1457" s="155" t="n"/>
      <c r="X1457" s="155" t="n"/>
      <c r="Y1457" s="155" t="n"/>
      <c r="Z1457" s="155" t="n"/>
      <c r="AA1457" s="155" t="n"/>
      <c r="AB1457" s="155" t="n"/>
      <c r="AC1457" s="155" t="n"/>
      <c r="AD1457" s="155" t="n"/>
      <c r="AE1457" s="155" t="n"/>
      <c r="AF1457" s="155" t="n"/>
      <c r="AG1457" s="154">
        <f>IF(OR(C1457="",G1457="",G1457=0),"",IFERROR(INDEX(Lists!$K$2:$K$12,MATCH(C1457,Lists!$I$2:$I$12,0)),"AUD"))</f>
        <v/>
      </c>
      <c r="AH1457" s="154">
        <f>IF(OR(G1457="",G1457=0),"",IF(G1457&lt;1,TEXT(G1457*100,"0")&amp;IFERROR(INDEX(Lists!$U$2:$U$12,MATCH(C1457,Lists!$I$2:$I$12,0)),"c"),IFERROR(INDEX(Lists!$L$2:$L$12,MATCH(C1457,Lists!$I$2:$I$12,0)),"$")&amp;IF(G1457=INT(G1457),TEXT(G1457,"0"),TEXT(G1457,"0.00")))&amp;" "&amp;AG1457)</f>
        <v/>
      </c>
      <c r="AI1457" s="154">
        <f>IF(X1457="","",X1457*IFERROR(INDEX(Lists!$M$2:$M$12,MATCH(C1457,Lists!$I$2:$I$12,0)),1)/Lists!$Q$2)</f>
        <v/>
      </c>
      <c r="AJ1457" s="154">
        <f>IF(Y1457="","",Y1457*IFERROR(INDEX(Lists!$M$2:$M$12,MATCH(C1457,Lists!$I$2:$I$12,0)),1)/Lists!$Q$2)</f>
        <v/>
      </c>
      <c r="AK1457" s="106" t="n"/>
      <c r="AL1457" s="106" t="n"/>
      <c r="AM1457" s="106" t="n"/>
      <c r="AN1457" s="106" t="n"/>
      <c r="AO1457" s="106" t="n"/>
    </row>
    <row r="1458" ht="18" customHeight="1" s="74">
      <c r="A1458" s="154">
        <f>IF(OR(F1458="",C1458="",D1458=""),"",IFERROR(INDEX(Lists!$J$2:$J$12,MATCH(C1458,Lists!$I$2:$I$12,0)),"XX")&amp;"-"&amp;D1458&amp;"-"&amp;TEXT(SUMPRODUCT(($C$2:C1458=C1458)*($D$2:D1458=D1458)),"0000"))</f>
        <v/>
      </c>
      <c r="B1458" s="155" t="n"/>
      <c r="C1458" s="155" t="n"/>
      <c r="D1458" s="155" t="n"/>
      <c r="E1458" s="155" t="n"/>
      <c r="F1458" s="155" t="n"/>
      <c r="G1458" s="155" t="n"/>
      <c r="H1458" s="155" t="n"/>
      <c r="I1458" s="155" t="n"/>
      <c r="J1458" s="155" t="n"/>
      <c r="K1458" s="155" t="n"/>
      <c r="L1458" s="155" t="n"/>
      <c r="M1458" s="155" t="n"/>
      <c r="N1458" s="155" t="n"/>
      <c r="O1458" s="155" t="n"/>
      <c r="P1458" s="155" t="n"/>
      <c r="Q1458" s="151" t="n"/>
      <c r="R1458" s="155" t="n"/>
      <c r="S1458" s="155" t="n"/>
      <c r="T1458" s="155" t="n"/>
      <c r="U1458" s="155" t="n"/>
      <c r="V1458" s="155" t="n"/>
      <c r="W1458" s="155" t="n"/>
      <c r="X1458" s="155" t="n"/>
      <c r="Y1458" s="155" t="n"/>
      <c r="Z1458" s="155" t="n"/>
      <c r="AA1458" s="155" t="n"/>
      <c r="AB1458" s="155" t="n"/>
      <c r="AC1458" s="155" t="n"/>
      <c r="AD1458" s="155" t="n"/>
      <c r="AE1458" s="155" t="n"/>
      <c r="AF1458" s="155" t="n"/>
      <c r="AG1458" s="154">
        <f>IF(OR(C1458="",G1458="",G1458=0),"",IFERROR(INDEX(Lists!$K$2:$K$12,MATCH(C1458,Lists!$I$2:$I$12,0)),"AUD"))</f>
        <v/>
      </c>
      <c r="AH1458" s="154">
        <f>IF(OR(G1458="",G1458=0),"",IF(G1458&lt;1,TEXT(G1458*100,"0")&amp;IFERROR(INDEX(Lists!$U$2:$U$12,MATCH(C1458,Lists!$I$2:$I$12,0)),"c"),IFERROR(INDEX(Lists!$L$2:$L$12,MATCH(C1458,Lists!$I$2:$I$12,0)),"$")&amp;IF(G1458=INT(G1458),TEXT(G1458,"0"),TEXT(G1458,"0.00")))&amp;" "&amp;AG1458)</f>
        <v/>
      </c>
      <c r="AI1458" s="154">
        <f>IF(X1458="","",X1458*IFERROR(INDEX(Lists!$M$2:$M$12,MATCH(C1458,Lists!$I$2:$I$12,0)),1)/Lists!$Q$2)</f>
        <v/>
      </c>
      <c r="AJ1458" s="154">
        <f>IF(Y1458="","",Y1458*IFERROR(INDEX(Lists!$M$2:$M$12,MATCH(C1458,Lists!$I$2:$I$12,0)),1)/Lists!$Q$2)</f>
        <v/>
      </c>
      <c r="AK1458" s="106" t="n"/>
      <c r="AL1458" s="106" t="n"/>
      <c r="AM1458" s="106" t="n"/>
      <c r="AN1458" s="106" t="n"/>
      <c r="AO1458" s="106" t="n"/>
    </row>
    <row r="1459" ht="18" customHeight="1" s="74">
      <c r="A1459" s="154">
        <f>IF(OR(F1459="",C1459="",D1459=""),"",IFERROR(INDEX(Lists!$J$2:$J$12,MATCH(C1459,Lists!$I$2:$I$12,0)),"XX")&amp;"-"&amp;D1459&amp;"-"&amp;TEXT(SUMPRODUCT(($C$2:C1459=C1459)*($D$2:D1459=D1459)),"0000"))</f>
        <v/>
      </c>
      <c r="B1459" s="155" t="n"/>
      <c r="C1459" s="155" t="n"/>
      <c r="D1459" s="155" t="n"/>
      <c r="E1459" s="155" t="n"/>
      <c r="F1459" s="155" t="n"/>
      <c r="G1459" s="155" t="n"/>
      <c r="H1459" s="155" t="n"/>
      <c r="I1459" s="155" t="n"/>
      <c r="J1459" s="155" t="n"/>
      <c r="K1459" s="155" t="n"/>
      <c r="L1459" s="155" t="n"/>
      <c r="M1459" s="155" t="n"/>
      <c r="N1459" s="155" t="n"/>
      <c r="O1459" s="155" t="n"/>
      <c r="P1459" s="155" t="n"/>
      <c r="Q1459" s="151" t="n"/>
      <c r="R1459" s="155" t="n"/>
      <c r="S1459" s="155" t="n"/>
      <c r="T1459" s="155" t="n"/>
      <c r="U1459" s="155" t="n"/>
      <c r="V1459" s="155" t="n"/>
      <c r="W1459" s="155" t="n"/>
      <c r="X1459" s="155" t="n"/>
      <c r="Y1459" s="155" t="n"/>
      <c r="Z1459" s="155" t="n"/>
      <c r="AA1459" s="155" t="n"/>
      <c r="AB1459" s="155" t="n"/>
      <c r="AC1459" s="155" t="n"/>
      <c r="AD1459" s="155" t="n"/>
      <c r="AE1459" s="155" t="n"/>
      <c r="AF1459" s="155" t="n"/>
      <c r="AG1459" s="154">
        <f>IF(OR(C1459="",G1459="",G1459=0),"",IFERROR(INDEX(Lists!$K$2:$K$12,MATCH(C1459,Lists!$I$2:$I$12,0)),"AUD"))</f>
        <v/>
      </c>
      <c r="AH1459" s="154">
        <f>IF(OR(G1459="",G1459=0),"",IF(G1459&lt;1,TEXT(G1459*100,"0")&amp;IFERROR(INDEX(Lists!$U$2:$U$12,MATCH(C1459,Lists!$I$2:$I$12,0)),"c"),IFERROR(INDEX(Lists!$L$2:$L$12,MATCH(C1459,Lists!$I$2:$I$12,0)),"$")&amp;IF(G1459=INT(G1459),TEXT(G1459,"0"),TEXT(G1459,"0.00")))&amp;" "&amp;AG1459)</f>
        <v/>
      </c>
      <c r="AI1459" s="154">
        <f>IF(X1459="","",X1459*IFERROR(INDEX(Lists!$M$2:$M$12,MATCH(C1459,Lists!$I$2:$I$12,0)),1)/Lists!$Q$2)</f>
        <v/>
      </c>
      <c r="AJ1459" s="154">
        <f>IF(Y1459="","",Y1459*IFERROR(INDEX(Lists!$M$2:$M$12,MATCH(C1459,Lists!$I$2:$I$12,0)),1)/Lists!$Q$2)</f>
        <v/>
      </c>
      <c r="AK1459" s="106" t="n"/>
      <c r="AL1459" s="106" t="n"/>
      <c r="AM1459" s="106" t="n"/>
      <c r="AN1459" s="106" t="n"/>
      <c r="AO1459" s="106" t="n"/>
    </row>
    <row r="1460" ht="18" customHeight="1" s="74">
      <c r="A1460" s="154">
        <f>IF(OR(F1460="",C1460="",D1460=""),"",IFERROR(INDEX(Lists!$J$2:$J$12,MATCH(C1460,Lists!$I$2:$I$12,0)),"XX")&amp;"-"&amp;D1460&amp;"-"&amp;TEXT(SUMPRODUCT(($C$2:C1460=C1460)*($D$2:D1460=D1460)),"0000"))</f>
        <v/>
      </c>
      <c r="B1460" s="155" t="n"/>
      <c r="C1460" s="155" t="n"/>
      <c r="D1460" s="155" t="n"/>
      <c r="E1460" s="155" t="n"/>
      <c r="F1460" s="155" t="n"/>
      <c r="G1460" s="155" t="n"/>
      <c r="H1460" s="155" t="n"/>
      <c r="I1460" s="155" t="n"/>
      <c r="J1460" s="155" t="n"/>
      <c r="K1460" s="155" t="n"/>
      <c r="L1460" s="155" t="n"/>
      <c r="M1460" s="155" t="n"/>
      <c r="N1460" s="155" t="n"/>
      <c r="O1460" s="155" t="n"/>
      <c r="P1460" s="155" t="n"/>
      <c r="Q1460" s="151" t="n"/>
      <c r="R1460" s="155" t="n"/>
      <c r="S1460" s="155" t="n"/>
      <c r="T1460" s="155" t="n"/>
      <c r="U1460" s="155" t="n"/>
      <c r="V1460" s="155" t="n"/>
      <c r="W1460" s="155" t="n"/>
      <c r="X1460" s="155" t="n"/>
      <c r="Y1460" s="155" t="n"/>
      <c r="Z1460" s="155" t="n"/>
      <c r="AA1460" s="155" t="n"/>
      <c r="AB1460" s="155" t="n"/>
      <c r="AC1460" s="155" t="n"/>
      <c r="AD1460" s="155" t="n"/>
      <c r="AE1460" s="155" t="n"/>
      <c r="AF1460" s="155" t="n"/>
      <c r="AG1460" s="154">
        <f>IF(OR(C1460="",G1460="",G1460=0),"",IFERROR(INDEX(Lists!$K$2:$K$12,MATCH(C1460,Lists!$I$2:$I$12,0)),"AUD"))</f>
        <v/>
      </c>
      <c r="AH1460" s="154">
        <f>IF(OR(G1460="",G1460=0),"",IF(G1460&lt;1,TEXT(G1460*100,"0")&amp;IFERROR(INDEX(Lists!$U$2:$U$12,MATCH(C1460,Lists!$I$2:$I$12,0)),"c"),IFERROR(INDEX(Lists!$L$2:$L$12,MATCH(C1460,Lists!$I$2:$I$12,0)),"$")&amp;IF(G1460=INT(G1460),TEXT(G1460,"0"),TEXT(G1460,"0.00")))&amp;" "&amp;AG1460)</f>
        <v/>
      </c>
      <c r="AI1460" s="154">
        <f>IF(X1460="","",X1460*IFERROR(INDEX(Lists!$M$2:$M$12,MATCH(C1460,Lists!$I$2:$I$12,0)),1)/Lists!$Q$2)</f>
        <v/>
      </c>
      <c r="AJ1460" s="154">
        <f>IF(Y1460="","",Y1460*IFERROR(INDEX(Lists!$M$2:$M$12,MATCH(C1460,Lists!$I$2:$I$12,0)),1)/Lists!$Q$2)</f>
        <v/>
      </c>
      <c r="AK1460" s="106" t="n"/>
      <c r="AL1460" s="106" t="n"/>
      <c r="AM1460" s="106" t="n"/>
      <c r="AN1460" s="106" t="n"/>
      <c r="AO1460" s="106" t="n"/>
    </row>
    <row r="1461" ht="18" customHeight="1" s="74">
      <c r="A1461" s="154">
        <f>IF(OR(F1461="",C1461="",D1461=""),"",IFERROR(INDEX(Lists!$J$2:$J$12,MATCH(C1461,Lists!$I$2:$I$12,0)),"XX")&amp;"-"&amp;D1461&amp;"-"&amp;TEXT(SUMPRODUCT(($C$2:C1461=C1461)*($D$2:D1461=D1461)),"0000"))</f>
        <v/>
      </c>
      <c r="B1461" s="155" t="n"/>
      <c r="C1461" s="155" t="n"/>
      <c r="D1461" s="155" t="n"/>
      <c r="E1461" s="155" t="n"/>
      <c r="F1461" s="155" t="n"/>
      <c r="G1461" s="155" t="n"/>
      <c r="H1461" s="155" t="n"/>
      <c r="I1461" s="155" t="n"/>
      <c r="J1461" s="155" t="n"/>
      <c r="K1461" s="155" t="n"/>
      <c r="L1461" s="155" t="n"/>
      <c r="M1461" s="155" t="n"/>
      <c r="N1461" s="155" t="n"/>
      <c r="O1461" s="155" t="n"/>
      <c r="P1461" s="155" t="n"/>
      <c r="Q1461" s="151" t="n"/>
      <c r="R1461" s="155" t="n"/>
      <c r="S1461" s="155" t="n"/>
      <c r="T1461" s="155" t="n"/>
      <c r="U1461" s="155" t="n"/>
      <c r="V1461" s="155" t="n"/>
      <c r="W1461" s="155" t="n"/>
      <c r="X1461" s="155" t="n"/>
      <c r="Y1461" s="155" t="n"/>
      <c r="Z1461" s="155" t="n"/>
      <c r="AA1461" s="155" t="n"/>
      <c r="AB1461" s="155" t="n"/>
      <c r="AC1461" s="155" t="n"/>
      <c r="AD1461" s="155" t="n"/>
      <c r="AE1461" s="155" t="n"/>
      <c r="AF1461" s="155" t="n"/>
      <c r="AG1461" s="154">
        <f>IF(OR(C1461="",G1461="",G1461=0),"",IFERROR(INDEX(Lists!$K$2:$K$12,MATCH(C1461,Lists!$I$2:$I$12,0)),"AUD"))</f>
        <v/>
      </c>
      <c r="AH1461" s="154">
        <f>IF(OR(G1461="",G1461=0),"",IF(G1461&lt;1,TEXT(G1461*100,"0")&amp;IFERROR(INDEX(Lists!$U$2:$U$12,MATCH(C1461,Lists!$I$2:$I$12,0)),"c"),IFERROR(INDEX(Lists!$L$2:$L$12,MATCH(C1461,Lists!$I$2:$I$12,0)),"$")&amp;IF(G1461=INT(G1461),TEXT(G1461,"0"),TEXT(G1461,"0.00")))&amp;" "&amp;AG1461)</f>
        <v/>
      </c>
      <c r="AI1461" s="154">
        <f>IF(X1461="","",X1461*IFERROR(INDEX(Lists!$M$2:$M$12,MATCH(C1461,Lists!$I$2:$I$12,0)),1)/Lists!$Q$2)</f>
        <v/>
      </c>
      <c r="AJ1461" s="154">
        <f>IF(Y1461="","",Y1461*IFERROR(INDEX(Lists!$M$2:$M$12,MATCH(C1461,Lists!$I$2:$I$12,0)),1)/Lists!$Q$2)</f>
        <v/>
      </c>
      <c r="AK1461" s="106" t="n"/>
      <c r="AL1461" s="106" t="n"/>
      <c r="AM1461" s="106" t="n"/>
      <c r="AN1461" s="106" t="n"/>
      <c r="AO1461" s="106" t="n"/>
    </row>
    <row r="1462" ht="18" customHeight="1" s="74">
      <c r="A1462" s="154">
        <f>IF(OR(F1462="",C1462="",D1462=""),"",IFERROR(INDEX(Lists!$J$2:$J$12,MATCH(C1462,Lists!$I$2:$I$12,0)),"XX")&amp;"-"&amp;D1462&amp;"-"&amp;TEXT(SUMPRODUCT(($C$2:C1462=C1462)*($D$2:D1462=D1462)),"0000"))</f>
        <v/>
      </c>
      <c r="B1462" s="155" t="n"/>
      <c r="C1462" s="155" t="n"/>
      <c r="D1462" s="155" t="n"/>
      <c r="E1462" s="155" t="n"/>
      <c r="F1462" s="155" t="n"/>
      <c r="G1462" s="155" t="n"/>
      <c r="H1462" s="155" t="n"/>
      <c r="I1462" s="155" t="n"/>
      <c r="J1462" s="155" t="n"/>
      <c r="K1462" s="155" t="n"/>
      <c r="L1462" s="155" t="n"/>
      <c r="M1462" s="155" t="n"/>
      <c r="N1462" s="155" t="n"/>
      <c r="O1462" s="155" t="n"/>
      <c r="P1462" s="155" t="n"/>
      <c r="Q1462" s="151" t="n"/>
      <c r="R1462" s="155" t="n"/>
      <c r="S1462" s="155" t="n"/>
      <c r="T1462" s="155" t="n"/>
      <c r="U1462" s="155" t="n"/>
      <c r="V1462" s="155" t="n"/>
      <c r="W1462" s="155" t="n"/>
      <c r="X1462" s="155" t="n"/>
      <c r="Y1462" s="155" t="n"/>
      <c r="Z1462" s="155" t="n"/>
      <c r="AA1462" s="155" t="n"/>
      <c r="AB1462" s="155" t="n"/>
      <c r="AC1462" s="155" t="n"/>
      <c r="AD1462" s="155" t="n"/>
      <c r="AE1462" s="155" t="n"/>
      <c r="AF1462" s="155" t="n"/>
      <c r="AG1462" s="154">
        <f>IF(OR(C1462="",G1462="",G1462=0),"",IFERROR(INDEX(Lists!$K$2:$K$12,MATCH(C1462,Lists!$I$2:$I$12,0)),"AUD"))</f>
        <v/>
      </c>
      <c r="AH1462" s="154">
        <f>IF(OR(G1462="",G1462=0),"",IF(G1462&lt;1,TEXT(G1462*100,"0")&amp;IFERROR(INDEX(Lists!$U$2:$U$12,MATCH(C1462,Lists!$I$2:$I$12,0)),"c"),IFERROR(INDEX(Lists!$L$2:$L$12,MATCH(C1462,Lists!$I$2:$I$12,0)),"$")&amp;IF(G1462=INT(G1462),TEXT(G1462,"0"),TEXT(G1462,"0.00")))&amp;" "&amp;AG1462)</f>
        <v/>
      </c>
      <c r="AI1462" s="154">
        <f>IF(X1462="","",X1462*IFERROR(INDEX(Lists!$M$2:$M$12,MATCH(C1462,Lists!$I$2:$I$12,0)),1)/Lists!$Q$2)</f>
        <v/>
      </c>
      <c r="AJ1462" s="154">
        <f>IF(Y1462="","",Y1462*IFERROR(INDEX(Lists!$M$2:$M$12,MATCH(C1462,Lists!$I$2:$I$12,0)),1)/Lists!$Q$2)</f>
        <v/>
      </c>
      <c r="AK1462" s="106" t="n"/>
      <c r="AL1462" s="106" t="n"/>
      <c r="AM1462" s="106" t="n"/>
      <c r="AN1462" s="106" t="n"/>
      <c r="AO1462" s="106" t="n"/>
    </row>
    <row r="1463" ht="18" customHeight="1" s="74">
      <c r="A1463" s="154">
        <f>IF(OR(F1463="",C1463="",D1463=""),"",IFERROR(INDEX(Lists!$J$2:$J$12,MATCH(C1463,Lists!$I$2:$I$12,0)),"XX")&amp;"-"&amp;D1463&amp;"-"&amp;TEXT(SUMPRODUCT(($C$2:C1463=C1463)*($D$2:D1463=D1463)),"0000"))</f>
        <v/>
      </c>
      <c r="B1463" s="155" t="n"/>
      <c r="C1463" s="155" t="n"/>
      <c r="D1463" s="155" t="n"/>
      <c r="E1463" s="155" t="n"/>
      <c r="F1463" s="155" t="n"/>
      <c r="G1463" s="155" t="n"/>
      <c r="H1463" s="155" t="n"/>
      <c r="I1463" s="155" t="n"/>
      <c r="J1463" s="155" t="n"/>
      <c r="K1463" s="155" t="n"/>
      <c r="L1463" s="155" t="n"/>
      <c r="M1463" s="155" t="n"/>
      <c r="N1463" s="155" t="n"/>
      <c r="O1463" s="155" t="n"/>
      <c r="P1463" s="155" t="n"/>
      <c r="Q1463" s="151" t="n"/>
      <c r="R1463" s="155" t="n"/>
      <c r="S1463" s="155" t="n"/>
      <c r="T1463" s="155" t="n"/>
      <c r="U1463" s="155" t="n"/>
      <c r="V1463" s="155" t="n"/>
      <c r="W1463" s="155" t="n"/>
      <c r="X1463" s="155" t="n"/>
      <c r="Y1463" s="155" t="n"/>
      <c r="Z1463" s="155" t="n"/>
      <c r="AA1463" s="155" t="n"/>
      <c r="AB1463" s="155" t="n"/>
      <c r="AC1463" s="155" t="n"/>
      <c r="AD1463" s="155" t="n"/>
      <c r="AE1463" s="155" t="n"/>
      <c r="AF1463" s="155" t="n"/>
      <c r="AG1463" s="154">
        <f>IF(OR(C1463="",G1463="",G1463=0),"",IFERROR(INDEX(Lists!$K$2:$K$12,MATCH(C1463,Lists!$I$2:$I$12,0)),"AUD"))</f>
        <v/>
      </c>
      <c r="AH1463" s="154">
        <f>IF(OR(G1463="",G1463=0),"",IF(G1463&lt;1,TEXT(G1463*100,"0")&amp;IFERROR(INDEX(Lists!$U$2:$U$12,MATCH(C1463,Lists!$I$2:$I$12,0)),"c"),IFERROR(INDEX(Lists!$L$2:$L$12,MATCH(C1463,Lists!$I$2:$I$12,0)),"$")&amp;IF(G1463=INT(G1463),TEXT(G1463,"0"),TEXT(G1463,"0.00")))&amp;" "&amp;AG1463)</f>
        <v/>
      </c>
      <c r="AI1463" s="154">
        <f>IF(X1463="","",X1463*IFERROR(INDEX(Lists!$M$2:$M$12,MATCH(C1463,Lists!$I$2:$I$12,0)),1)/Lists!$Q$2)</f>
        <v/>
      </c>
      <c r="AJ1463" s="154">
        <f>IF(Y1463="","",Y1463*IFERROR(INDEX(Lists!$M$2:$M$12,MATCH(C1463,Lists!$I$2:$I$12,0)),1)/Lists!$Q$2)</f>
        <v/>
      </c>
      <c r="AK1463" s="106" t="n"/>
      <c r="AL1463" s="106" t="n"/>
      <c r="AM1463" s="106" t="n"/>
      <c r="AN1463" s="106" t="n"/>
      <c r="AO1463" s="106" t="n"/>
    </row>
    <row r="1464" ht="18" customHeight="1" s="74">
      <c r="A1464" s="154">
        <f>IF(OR(F1464="",C1464="",D1464=""),"",IFERROR(INDEX(Lists!$J$2:$J$12,MATCH(C1464,Lists!$I$2:$I$12,0)),"XX")&amp;"-"&amp;D1464&amp;"-"&amp;TEXT(SUMPRODUCT(($C$2:C1464=C1464)*($D$2:D1464=D1464)),"0000"))</f>
        <v/>
      </c>
      <c r="B1464" s="155" t="n"/>
      <c r="C1464" s="155" t="n"/>
      <c r="D1464" s="155" t="n"/>
      <c r="E1464" s="155" t="n"/>
      <c r="F1464" s="155" t="n"/>
      <c r="G1464" s="155" t="n"/>
      <c r="H1464" s="155" t="n"/>
      <c r="I1464" s="155" t="n"/>
      <c r="J1464" s="155" t="n"/>
      <c r="K1464" s="155" t="n"/>
      <c r="L1464" s="155" t="n"/>
      <c r="M1464" s="155" t="n"/>
      <c r="N1464" s="155" t="n"/>
      <c r="O1464" s="155" t="n"/>
      <c r="P1464" s="155" t="n"/>
      <c r="Q1464" s="151" t="n"/>
      <c r="R1464" s="155" t="n"/>
      <c r="S1464" s="155" t="n"/>
      <c r="T1464" s="155" t="n"/>
      <c r="U1464" s="155" t="n"/>
      <c r="V1464" s="155" t="n"/>
      <c r="W1464" s="155" t="n"/>
      <c r="X1464" s="155" t="n"/>
      <c r="Y1464" s="155" t="n"/>
      <c r="Z1464" s="155" t="n"/>
      <c r="AA1464" s="155" t="n"/>
      <c r="AB1464" s="155" t="n"/>
      <c r="AC1464" s="155" t="n"/>
      <c r="AD1464" s="155" t="n"/>
      <c r="AE1464" s="155" t="n"/>
      <c r="AF1464" s="155" t="n"/>
      <c r="AG1464" s="154">
        <f>IF(OR(C1464="",G1464="",G1464=0),"",IFERROR(INDEX(Lists!$K$2:$K$12,MATCH(C1464,Lists!$I$2:$I$12,0)),"AUD"))</f>
        <v/>
      </c>
      <c r="AH1464" s="154">
        <f>IF(OR(G1464="",G1464=0),"",IF(G1464&lt;1,TEXT(G1464*100,"0")&amp;IFERROR(INDEX(Lists!$U$2:$U$12,MATCH(C1464,Lists!$I$2:$I$12,0)),"c"),IFERROR(INDEX(Lists!$L$2:$L$12,MATCH(C1464,Lists!$I$2:$I$12,0)),"$")&amp;IF(G1464=INT(G1464),TEXT(G1464,"0"),TEXT(G1464,"0.00")))&amp;" "&amp;AG1464)</f>
        <v/>
      </c>
      <c r="AI1464" s="154">
        <f>IF(X1464="","",X1464*IFERROR(INDEX(Lists!$M$2:$M$12,MATCH(C1464,Lists!$I$2:$I$12,0)),1)/Lists!$Q$2)</f>
        <v/>
      </c>
      <c r="AJ1464" s="154">
        <f>IF(Y1464="","",Y1464*IFERROR(INDEX(Lists!$M$2:$M$12,MATCH(C1464,Lists!$I$2:$I$12,0)),1)/Lists!$Q$2)</f>
        <v/>
      </c>
      <c r="AK1464" s="106" t="n"/>
      <c r="AL1464" s="106" t="n"/>
      <c r="AM1464" s="106" t="n"/>
      <c r="AN1464" s="106" t="n"/>
      <c r="AO1464" s="106" t="n"/>
    </row>
    <row r="1465" ht="18" customHeight="1" s="74">
      <c r="A1465" s="154">
        <f>IF(OR(F1465="",C1465="",D1465=""),"",IFERROR(INDEX(Lists!$J$2:$J$12,MATCH(C1465,Lists!$I$2:$I$12,0)),"XX")&amp;"-"&amp;D1465&amp;"-"&amp;TEXT(SUMPRODUCT(($C$2:C1465=C1465)*($D$2:D1465=D1465)),"0000"))</f>
        <v/>
      </c>
      <c r="B1465" s="155" t="n"/>
      <c r="C1465" s="155" t="n"/>
      <c r="D1465" s="155" t="n"/>
      <c r="E1465" s="155" t="n"/>
      <c r="F1465" s="155" t="n"/>
      <c r="G1465" s="155" t="n"/>
      <c r="H1465" s="155" t="n"/>
      <c r="I1465" s="155" t="n"/>
      <c r="J1465" s="155" t="n"/>
      <c r="K1465" s="155" t="n"/>
      <c r="L1465" s="155" t="n"/>
      <c r="M1465" s="155" t="n"/>
      <c r="N1465" s="155" t="n"/>
      <c r="O1465" s="155" t="n"/>
      <c r="P1465" s="155" t="n"/>
      <c r="Q1465" s="151" t="n"/>
      <c r="R1465" s="155" t="n"/>
      <c r="S1465" s="155" t="n"/>
      <c r="T1465" s="155" t="n"/>
      <c r="U1465" s="155" t="n"/>
      <c r="V1465" s="155" t="n"/>
      <c r="W1465" s="155" t="n"/>
      <c r="X1465" s="155" t="n"/>
      <c r="Y1465" s="155" t="n"/>
      <c r="Z1465" s="155" t="n"/>
      <c r="AA1465" s="155" t="n"/>
      <c r="AB1465" s="155" t="n"/>
      <c r="AC1465" s="155" t="n"/>
      <c r="AD1465" s="155" t="n"/>
      <c r="AE1465" s="155" t="n"/>
      <c r="AF1465" s="155" t="n"/>
      <c r="AG1465" s="154">
        <f>IF(OR(C1465="",G1465="",G1465=0),"",IFERROR(INDEX(Lists!$K$2:$K$12,MATCH(C1465,Lists!$I$2:$I$12,0)),"AUD"))</f>
        <v/>
      </c>
      <c r="AH1465" s="154">
        <f>IF(OR(G1465="",G1465=0),"",IF(G1465&lt;1,TEXT(G1465*100,"0")&amp;IFERROR(INDEX(Lists!$U$2:$U$12,MATCH(C1465,Lists!$I$2:$I$12,0)),"c"),IFERROR(INDEX(Lists!$L$2:$L$12,MATCH(C1465,Lists!$I$2:$I$12,0)),"$")&amp;IF(G1465=INT(G1465),TEXT(G1465,"0"),TEXT(G1465,"0.00")))&amp;" "&amp;AG1465)</f>
        <v/>
      </c>
      <c r="AI1465" s="154">
        <f>IF(X1465="","",X1465*IFERROR(INDEX(Lists!$M$2:$M$12,MATCH(C1465,Lists!$I$2:$I$12,0)),1)/Lists!$Q$2)</f>
        <v/>
      </c>
      <c r="AJ1465" s="154">
        <f>IF(Y1465="","",Y1465*IFERROR(INDEX(Lists!$M$2:$M$12,MATCH(C1465,Lists!$I$2:$I$12,0)),1)/Lists!$Q$2)</f>
        <v/>
      </c>
      <c r="AK1465" s="106" t="n"/>
      <c r="AL1465" s="106" t="n"/>
      <c r="AM1465" s="106" t="n"/>
      <c r="AN1465" s="106" t="n"/>
      <c r="AO1465" s="106" t="n"/>
    </row>
    <row r="1466" ht="18" customHeight="1" s="74">
      <c r="A1466" s="154">
        <f>IF(OR(F1466="",C1466="",D1466=""),"",IFERROR(INDEX(Lists!$J$2:$J$12,MATCH(C1466,Lists!$I$2:$I$12,0)),"XX")&amp;"-"&amp;D1466&amp;"-"&amp;TEXT(SUMPRODUCT(($C$2:C1466=C1466)*($D$2:D1466=D1466)),"0000"))</f>
        <v/>
      </c>
      <c r="B1466" s="155" t="n"/>
      <c r="C1466" s="155" t="n"/>
      <c r="D1466" s="155" t="n"/>
      <c r="E1466" s="155" t="n"/>
      <c r="F1466" s="155" t="n"/>
      <c r="G1466" s="155" t="n"/>
      <c r="H1466" s="155" t="n"/>
      <c r="I1466" s="155" t="n"/>
      <c r="J1466" s="155" t="n"/>
      <c r="K1466" s="155" t="n"/>
      <c r="L1466" s="155" t="n"/>
      <c r="M1466" s="155" t="n"/>
      <c r="N1466" s="155" t="n"/>
      <c r="O1466" s="155" t="n"/>
      <c r="P1466" s="155" t="n"/>
      <c r="Q1466" s="151" t="n"/>
      <c r="R1466" s="155" t="n"/>
      <c r="S1466" s="155" t="n"/>
      <c r="T1466" s="155" t="n"/>
      <c r="U1466" s="155" t="n"/>
      <c r="V1466" s="155" t="n"/>
      <c r="W1466" s="155" t="n"/>
      <c r="X1466" s="155" t="n"/>
      <c r="Y1466" s="155" t="n"/>
      <c r="Z1466" s="155" t="n"/>
      <c r="AA1466" s="155" t="n"/>
      <c r="AB1466" s="155" t="n"/>
      <c r="AC1466" s="155" t="n"/>
      <c r="AD1466" s="155" t="n"/>
      <c r="AE1466" s="155" t="n"/>
      <c r="AF1466" s="155" t="n"/>
      <c r="AG1466" s="154">
        <f>IF(OR(C1466="",G1466="",G1466=0),"",IFERROR(INDEX(Lists!$K$2:$K$12,MATCH(C1466,Lists!$I$2:$I$12,0)),"AUD"))</f>
        <v/>
      </c>
      <c r="AH1466" s="154">
        <f>IF(OR(G1466="",G1466=0),"",IF(G1466&lt;1,TEXT(G1466*100,"0")&amp;IFERROR(INDEX(Lists!$U$2:$U$12,MATCH(C1466,Lists!$I$2:$I$12,0)),"c"),IFERROR(INDEX(Lists!$L$2:$L$12,MATCH(C1466,Lists!$I$2:$I$12,0)),"$")&amp;IF(G1466=INT(G1466),TEXT(G1466,"0"),TEXT(G1466,"0.00")))&amp;" "&amp;AG1466)</f>
        <v/>
      </c>
      <c r="AI1466" s="154">
        <f>IF(X1466="","",X1466*IFERROR(INDEX(Lists!$M$2:$M$12,MATCH(C1466,Lists!$I$2:$I$12,0)),1)/Lists!$Q$2)</f>
        <v/>
      </c>
      <c r="AJ1466" s="154">
        <f>IF(Y1466="","",Y1466*IFERROR(INDEX(Lists!$M$2:$M$12,MATCH(C1466,Lists!$I$2:$I$12,0)),1)/Lists!$Q$2)</f>
        <v/>
      </c>
      <c r="AK1466" s="106" t="n"/>
      <c r="AL1466" s="106" t="n"/>
      <c r="AM1466" s="106" t="n"/>
      <c r="AN1466" s="106" t="n"/>
      <c r="AO1466" s="106" t="n"/>
    </row>
    <row r="1467" ht="18" customHeight="1" s="74">
      <c r="A1467" s="154">
        <f>IF(OR(F1467="",C1467="",D1467=""),"",IFERROR(INDEX(Lists!$J$2:$J$12,MATCH(C1467,Lists!$I$2:$I$12,0)),"XX")&amp;"-"&amp;D1467&amp;"-"&amp;TEXT(SUMPRODUCT(($C$2:C1467=C1467)*($D$2:D1467=D1467)),"0000"))</f>
        <v/>
      </c>
      <c r="B1467" s="155" t="n"/>
      <c r="C1467" s="155" t="n"/>
      <c r="D1467" s="155" t="n"/>
      <c r="E1467" s="155" t="n"/>
      <c r="F1467" s="155" t="n"/>
      <c r="G1467" s="155" t="n"/>
      <c r="H1467" s="155" t="n"/>
      <c r="I1467" s="155" t="n"/>
      <c r="J1467" s="155" t="n"/>
      <c r="K1467" s="155" t="n"/>
      <c r="L1467" s="155" t="n"/>
      <c r="M1467" s="155" t="n"/>
      <c r="N1467" s="155" t="n"/>
      <c r="O1467" s="155" t="n"/>
      <c r="P1467" s="155" t="n"/>
      <c r="Q1467" s="151" t="n"/>
      <c r="R1467" s="155" t="n"/>
      <c r="S1467" s="155" t="n"/>
      <c r="T1467" s="155" t="n"/>
      <c r="U1467" s="155" t="n"/>
      <c r="V1467" s="155" t="n"/>
      <c r="W1467" s="155" t="n"/>
      <c r="X1467" s="155" t="n"/>
      <c r="Y1467" s="155" t="n"/>
      <c r="Z1467" s="155" t="n"/>
      <c r="AA1467" s="155" t="n"/>
      <c r="AB1467" s="155" t="n"/>
      <c r="AC1467" s="155" t="n"/>
      <c r="AD1467" s="155" t="n"/>
      <c r="AE1467" s="155" t="n"/>
      <c r="AF1467" s="155" t="n"/>
      <c r="AG1467" s="154">
        <f>IF(OR(C1467="",G1467="",G1467=0),"",IFERROR(INDEX(Lists!$K$2:$K$12,MATCH(C1467,Lists!$I$2:$I$12,0)),"AUD"))</f>
        <v/>
      </c>
      <c r="AH1467" s="154">
        <f>IF(OR(G1467="",G1467=0),"",IF(G1467&lt;1,TEXT(G1467*100,"0")&amp;IFERROR(INDEX(Lists!$U$2:$U$12,MATCH(C1467,Lists!$I$2:$I$12,0)),"c"),IFERROR(INDEX(Lists!$L$2:$L$12,MATCH(C1467,Lists!$I$2:$I$12,0)),"$")&amp;IF(G1467=INT(G1467),TEXT(G1467,"0"),TEXT(G1467,"0.00")))&amp;" "&amp;AG1467)</f>
        <v/>
      </c>
      <c r="AI1467" s="154">
        <f>IF(X1467="","",X1467*IFERROR(INDEX(Lists!$M$2:$M$12,MATCH(C1467,Lists!$I$2:$I$12,0)),1)/Lists!$Q$2)</f>
        <v/>
      </c>
      <c r="AJ1467" s="154">
        <f>IF(Y1467="","",Y1467*IFERROR(INDEX(Lists!$M$2:$M$12,MATCH(C1467,Lists!$I$2:$I$12,0)),1)/Lists!$Q$2)</f>
        <v/>
      </c>
      <c r="AK1467" s="106" t="n"/>
      <c r="AL1467" s="106" t="n"/>
      <c r="AM1467" s="106" t="n"/>
      <c r="AN1467" s="106" t="n"/>
      <c r="AO1467" s="106" t="n"/>
    </row>
    <row r="1468" ht="18" customHeight="1" s="74">
      <c r="A1468" s="154">
        <f>IF(OR(F1468="",C1468="",D1468=""),"",IFERROR(INDEX(Lists!$J$2:$J$12,MATCH(C1468,Lists!$I$2:$I$12,0)),"XX")&amp;"-"&amp;D1468&amp;"-"&amp;TEXT(SUMPRODUCT(($C$2:C1468=C1468)*($D$2:D1468=D1468)),"0000"))</f>
        <v/>
      </c>
      <c r="B1468" s="155" t="n"/>
      <c r="C1468" s="155" t="n"/>
      <c r="D1468" s="155" t="n"/>
      <c r="E1468" s="155" t="n"/>
      <c r="F1468" s="155" t="n"/>
      <c r="G1468" s="155" t="n"/>
      <c r="H1468" s="155" t="n"/>
      <c r="I1468" s="155" t="n"/>
      <c r="J1468" s="155" t="n"/>
      <c r="K1468" s="155" t="n"/>
      <c r="L1468" s="155" t="n"/>
      <c r="M1468" s="155" t="n"/>
      <c r="N1468" s="155" t="n"/>
      <c r="O1468" s="155" t="n"/>
      <c r="P1468" s="155" t="n"/>
      <c r="Q1468" s="151" t="n"/>
      <c r="R1468" s="155" t="n"/>
      <c r="S1468" s="155" t="n"/>
      <c r="T1468" s="155" t="n"/>
      <c r="U1468" s="155" t="n"/>
      <c r="V1468" s="155" t="n"/>
      <c r="W1468" s="155" t="n"/>
      <c r="X1468" s="155" t="n"/>
      <c r="Y1468" s="155" t="n"/>
      <c r="Z1468" s="155" t="n"/>
      <c r="AA1468" s="155" t="n"/>
      <c r="AB1468" s="155" t="n"/>
      <c r="AC1468" s="155" t="n"/>
      <c r="AD1468" s="155" t="n"/>
      <c r="AE1468" s="155" t="n"/>
      <c r="AF1468" s="155" t="n"/>
      <c r="AG1468" s="154">
        <f>IF(OR(C1468="",G1468="",G1468=0),"",IFERROR(INDEX(Lists!$K$2:$K$12,MATCH(C1468,Lists!$I$2:$I$12,0)),"AUD"))</f>
        <v/>
      </c>
      <c r="AH1468" s="154">
        <f>IF(OR(G1468="",G1468=0),"",IF(G1468&lt;1,TEXT(G1468*100,"0")&amp;IFERROR(INDEX(Lists!$U$2:$U$12,MATCH(C1468,Lists!$I$2:$I$12,0)),"c"),IFERROR(INDEX(Lists!$L$2:$L$12,MATCH(C1468,Lists!$I$2:$I$12,0)),"$")&amp;IF(G1468=INT(G1468),TEXT(G1468,"0"),TEXT(G1468,"0.00")))&amp;" "&amp;AG1468)</f>
        <v/>
      </c>
      <c r="AI1468" s="154">
        <f>IF(X1468="","",X1468*IFERROR(INDEX(Lists!$M$2:$M$12,MATCH(C1468,Lists!$I$2:$I$12,0)),1)/Lists!$Q$2)</f>
        <v/>
      </c>
      <c r="AJ1468" s="154">
        <f>IF(Y1468="","",Y1468*IFERROR(INDEX(Lists!$M$2:$M$12,MATCH(C1468,Lists!$I$2:$I$12,0)),1)/Lists!$Q$2)</f>
        <v/>
      </c>
      <c r="AK1468" s="106" t="n"/>
      <c r="AL1468" s="106" t="n"/>
      <c r="AM1468" s="106" t="n"/>
      <c r="AN1468" s="106" t="n"/>
      <c r="AO1468" s="106" t="n"/>
    </row>
    <row r="1469" ht="18" customHeight="1" s="74">
      <c r="A1469" s="154">
        <f>IF(OR(F1469="",C1469="",D1469=""),"",IFERROR(INDEX(Lists!$J$2:$J$12,MATCH(C1469,Lists!$I$2:$I$12,0)),"XX")&amp;"-"&amp;D1469&amp;"-"&amp;TEXT(SUMPRODUCT(($C$2:C1469=C1469)*($D$2:D1469=D1469)),"0000"))</f>
        <v/>
      </c>
      <c r="B1469" s="155" t="n"/>
      <c r="C1469" s="155" t="n"/>
      <c r="D1469" s="155" t="n"/>
      <c r="E1469" s="155" t="n"/>
      <c r="F1469" s="155" t="n"/>
      <c r="G1469" s="155" t="n"/>
      <c r="H1469" s="155" t="n"/>
      <c r="I1469" s="155" t="n"/>
      <c r="J1469" s="155" t="n"/>
      <c r="K1469" s="155" t="n"/>
      <c r="L1469" s="155" t="n"/>
      <c r="M1469" s="155" t="n"/>
      <c r="N1469" s="155" t="n"/>
      <c r="O1469" s="155" t="n"/>
      <c r="P1469" s="155" t="n"/>
      <c r="Q1469" s="151" t="n"/>
      <c r="R1469" s="155" t="n"/>
      <c r="S1469" s="155" t="n"/>
      <c r="T1469" s="155" t="n"/>
      <c r="U1469" s="155" t="n"/>
      <c r="V1469" s="155" t="n"/>
      <c r="W1469" s="155" t="n"/>
      <c r="X1469" s="155" t="n"/>
      <c r="Y1469" s="155" t="n"/>
      <c r="Z1469" s="155" t="n"/>
      <c r="AA1469" s="155" t="n"/>
      <c r="AB1469" s="155" t="n"/>
      <c r="AC1469" s="155" t="n"/>
      <c r="AD1469" s="155" t="n"/>
      <c r="AE1469" s="155" t="n"/>
      <c r="AF1469" s="155" t="n"/>
      <c r="AG1469" s="154">
        <f>IF(OR(C1469="",G1469="",G1469=0),"",IFERROR(INDEX(Lists!$K$2:$K$12,MATCH(C1469,Lists!$I$2:$I$12,0)),"AUD"))</f>
        <v/>
      </c>
      <c r="AH1469" s="154">
        <f>IF(OR(G1469="",G1469=0),"",IF(G1469&lt;1,TEXT(G1469*100,"0")&amp;IFERROR(INDEX(Lists!$U$2:$U$12,MATCH(C1469,Lists!$I$2:$I$12,0)),"c"),IFERROR(INDEX(Lists!$L$2:$L$12,MATCH(C1469,Lists!$I$2:$I$12,0)),"$")&amp;IF(G1469=INT(G1469),TEXT(G1469,"0"),TEXT(G1469,"0.00")))&amp;" "&amp;AG1469)</f>
        <v/>
      </c>
      <c r="AI1469" s="154">
        <f>IF(X1469="","",X1469*IFERROR(INDEX(Lists!$M$2:$M$12,MATCH(C1469,Lists!$I$2:$I$12,0)),1)/Lists!$Q$2)</f>
        <v/>
      </c>
      <c r="AJ1469" s="154">
        <f>IF(Y1469="","",Y1469*IFERROR(INDEX(Lists!$M$2:$M$12,MATCH(C1469,Lists!$I$2:$I$12,0)),1)/Lists!$Q$2)</f>
        <v/>
      </c>
      <c r="AK1469" s="106" t="n"/>
      <c r="AL1469" s="106" t="n"/>
      <c r="AM1469" s="106" t="n"/>
      <c r="AN1469" s="106" t="n"/>
      <c r="AO1469" s="106" t="n"/>
    </row>
    <row r="1470" ht="18" customHeight="1" s="74">
      <c r="A1470" s="154">
        <f>IF(OR(F1470="",C1470="",D1470=""),"",IFERROR(INDEX(Lists!$J$2:$J$12,MATCH(C1470,Lists!$I$2:$I$12,0)),"XX")&amp;"-"&amp;D1470&amp;"-"&amp;TEXT(SUMPRODUCT(($C$2:C1470=C1470)*($D$2:D1470=D1470)),"0000"))</f>
        <v/>
      </c>
      <c r="B1470" s="155" t="n"/>
      <c r="C1470" s="155" t="n"/>
      <c r="D1470" s="155" t="n"/>
      <c r="E1470" s="155" t="n"/>
      <c r="F1470" s="155" t="n"/>
      <c r="G1470" s="155" t="n"/>
      <c r="H1470" s="155" t="n"/>
      <c r="I1470" s="155" t="n"/>
      <c r="J1470" s="155" t="n"/>
      <c r="K1470" s="155" t="n"/>
      <c r="L1470" s="155" t="n"/>
      <c r="M1470" s="155" t="n"/>
      <c r="N1470" s="155" t="n"/>
      <c r="O1470" s="155" t="n"/>
      <c r="P1470" s="155" t="n"/>
      <c r="Q1470" s="151" t="n"/>
      <c r="R1470" s="155" t="n"/>
      <c r="S1470" s="155" t="n"/>
      <c r="T1470" s="155" t="n"/>
      <c r="U1470" s="155" t="n"/>
      <c r="V1470" s="155" t="n"/>
      <c r="W1470" s="155" t="n"/>
      <c r="X1470" s="155" t="n"/>
      <c r="Y1470" s="155" t="n"/>
      <c r="Z1470" s="155" t="n"/>
      <c r="AA1470" s="155" t="n"/>
      <c r="AB1470" s="155" t="n"/>
      <c r="AC1470" s="155" t="n"/>
      <c r="AD1470" s="155" t="n"/>
      <c r="AE1470" s="155" t="n"/>
      <c r="AF1470" s="155" t="n"/>
      <c r="AG1470" s="154">
        <f>IF(OR(C1470="",G1470="",G1470=0),"",IFERROR(INDEX(Lists!$K$2:$K$12,MATCH(C1470,Lists!$I$2:$I$12,0)),"AUD"))</f>
        <v/>
      </c>
      <c r="AH1470" s="154">
        <f>IF(OR(G1470="",G1470=0),"",IF(G1470&lt;1,TEXT(G1470*100,"0")&amp;IFERROR(INDEX(Lists!$U$2:$U$12,MATCH(C1470,Lists!$I$2:$I$12,0)),"c"),IFERROR(INDEX(Lists!$L$2:$L$12,MATCH(C1470,Lists!$I$2:$I$12,0)),"$")&amp;IF(G1470=INT(G1470),TEXT(G1470,"0"),TEXT(G1470,"0.00")))&amp;" "&amp;AG1470)</f>
        <v/>
      </c>
      <c r="AI1470" s="154">
        <f>IF(X1470="","",X1470*IFERROR(INDEX(Lists!$M$2:$M$12,MATCH(C1470,Lists!$I$2:$I$12,0)),1)/Lists!$Q$2)</f>
        <v/>
      </c>
      <c r="AJ1470" s="154">
        <f>IF(Y1470="","",Y1470*IFERROR(INDEX(Lists!$M$2:$M$12,MATCH(C1470,Lists!$I$2:$I$12,0)),1)/Lists!$Q$2)</f>
        <v/>
      </c>
      <c r="AK1470" s="106" t="n"/>
      <c r="AL1470" s="106" t="n"/>
      <c r="AM1470" s="106" t="n"/>
      <c r="AN1470" s="106" t="n"/>
      <c r="AO1470" s="106" t="n"/>
    </row>
    <row r="1471" ht="18" customHeight="1" s="74">
      <c r="A1471" s="154">
        <f>IF(OR(F1471="",C1471="",D1471=""),"",IFERROR(INDEX(Lists!$J$2:$J$12,MATCH(C1471,Lists!$I$2:$I$12,0)),"XX")&amp;"-"&amp;D1471&amp;"-"&amp;TEXT(SUMPRODUCT(($C$2:C1471=C1471)*($D$2:D1471=D1471)),"0000"))</f>
        <v/>
      </c>
      <c r="B1471" s="155" t="n"/>
      <c r="C1471" s="155" t="n"/>
      <c r="D1471" s="155" t="n"/>
      <c r="E1471" s="155" t="n"/>
      <c r="F1471" s="155" t="n"/>
      <c r="G1471" s="155" t="n"/>
      <c r="H1471" s="155" t="n"/>
      <c r="I1471" s="155" t="n"/>
      <c r="J1471" s="155" t="n"/>
      <c r="K1471" s="155" t="n"/>
      <c r="L1471" s="155" t="n"/>
      <c r="M1471" s="155" t="n"/>
      <c r="N1471" s="155" t="n"/>
      <c r="O1471" s="155" t="n"/>
      <c r="P1471" s="155" t="n"/>
      <c r="Q1471" s="151" t="n"/>
      <c r="R1471" s="155" t="n"/>
      <c r="S1471" s="155" t="n"/>
      <c r="T1471" s="155" t="n"/>
      <c r="U1471" s="155" t="n"/>
      <c r="V1471" s="155" t="n"/>
      <c r="W1471" s="155" t="n"/>
      <c r="X1471" s="155" t="n"/>
      <c r="Y1471" s="155" t="n"/>
      <c r="Z1471" s="155" t="n"/>
      <c r="AA1471" s="155" t="n"/>
      <c r="AB1471" s="155" t="n"/>
      <c r="AC1471" s="155" t="n"/>
      <c r="AD1471" s="155" t="n"/>
      <c r="AE1471" s="155" t="n"/>
      <c r="AF1471" s="155" t="n"/>
      <c r="AG1471" s="154">
        <f>IF(OR(C1471="",G1471="",G1471=0),"",IFERROR(INDEX(Lists!$K$2:$K$12,MATCH(C1471,Lists!$I$2:$I$12,0)),"AUD"))</f>
        <v/>
      </c>
      <c r="AH1471" s="154">
        <f>IF(OR(G1471="",G1471=0),"",IF(G1471&lt;1,TEXT(G1471*100,"0")&amp;IFERROR(INDEX(Lists!$U$2:$U$12,MATCH(C1471,Lists!$I$2:$I$12,0)),"c"),IFERROR(INDEX(Lists!$L$2:$L$12,MATCH(C1471,Lists!$I$2:$I$12,0)),"$")&amp;IF(G1471=INT(G1471),TEXT(G1471,"0"),TEXT(G1471,"0.00")))&amp;" "&amp;AG1471)</f>
        <v/>
      </c>
      <c r="AI1471" s="154">
        <f>IF(X1471="","",X1471*IFERROR(INDEX(Lists!$M$2:$M$12,MATCH(C1471,Lists!$I$2:$I$12,0)),1)/Lists!$Q$2)</f>
        <v/>
      </c>
      <c r="AJ1471" s="154">
        <f>IF(Y1471="","",Y1471*IFERROR(INDEX(Lists!$M$2:$M$12,MATCH(C1471,Lists!$I$2:$I$12,0)),1)/Lists!$Q$2)</f>
        <v/>
      </c>
      <c r="AK1471" s="106" t="n"/>
      <c r="AL1471" s="106" t="n"/>
      <c r="AM1471" s="106" t="n"/>
      <c r="AN1471" s="106" t="n"/>
      <c r="AO1471" s="106" t="n"/>
    </row>
    <row r="1472" ht="18" customHeight="1" s="74">
      <c r="A1472" s="154">
        <f>IF(OR(F1472="",C1472="",D1472=""),"",IFERROR(INDEX(Lists!$J$2:$J$12,MATCH(C1472,Lists!$I$2:$I$12,0)),"XX")&amp;"-"&amp;D1472&amp;"-"&amp;TEXT(SUMPRODUCT(($C$2:C1472=C1472)*($D$2:D1472=D1472)),"0000"))</f>
        <v/>
      </c>
      <c r="B1472" s="155" t="n"/>
      <c r="C1472" s="155" t="n"/>
      <c r="D1472" s="155" t="n"/>
      <c r="E1472" s="155" t="n"/>
      <c r="F1472" s="155" t="n"/>
      <c r="G1472" s="155" t="n"/>
      <c r="H1472" s="155" t="n"/>
      <c r="I1472" s="155" t="n"/>
      <c r="J1472" s="155" t="n"/>
      <c r="K1472" s="155" t="n"/>
      <c r="L1472" s="155" t="n"/>
      <c r="M1472" s="155" t="n"/>
      <c r="N1472" s="155" t="n"/>
      <c r="O1472" s="155" t="n"/>
      <c r="P1472" s="155" t="n"/>
      <c r="Q1472" s="151" t="n"/>
      <c r="R1472" s="155" t="n"/>
      <c r="S1472" s="155" t="n"/>
      <c r="T1472" s="155" t="n"/>
      <c r="U1472" s="155" t="n"/>
      <c r="V1472" s="155" t="n"/>
      <c r="W1472" s="155" t="n"/>
      <c r="X1472" s="155" t="n"/>
      <c r="Y1472" s="155" t="n"/>
      <c r="Z1472" s="155" t="n"/>
      <c r="AA1472" s="155" t="n"/>
      <c r="AB1472" s="155" t="n"/>
      <c r="AC1472" s="155" t="n"/>
      <c r="AD1472" s="155" t="n"/>
      <c r="AE1472" s="155" t="n"/>
      <c r="AF1472" s="155" t="n"/>
      <c r="AG1472" s="154">
        <f>IF(OR(C1472="",G1472="",G1472=0),"",IFERROR(INDEX(Lists!$K$2:$K$12,MATCH(C1472,Lists!$I$2:$I$12,0)),"AUD"))</f>
        <v/>
      </c>
      <c r="AH1472" s="154">
        <f>IF(OR(G1472="",G1472=0),"",IF(G1472&lt;1,TEXT(G1472*100,"0")&amp;IFERROR(INDEX(Lists!$U$2:$U$12,MATCH(C1472,Lists!$I$2:$I$12,0)),"c"),IFERROR(INDEX(Lists!$L$2:$L$12,MATCH(C1472,Lists!$I$2:$I$12,0)),"$")&amp;IF(G1472=INT(G1472),TEXT(G1472,"0"),TEXT(G1472,"0.00")))&amp;" "&amp;AG1472)</f>
        <v/>
      </c>
      <c r="AI1472" s="154">
        <f>IF(X1472="","",X1472*IFERROR(INDEX(Lists!$M$2:$M$12,MATCH(C1472,Lists!$I$2:$I$12,0)),1)/Lists!$Q$2)</f>
        <v/>
      </c>
      <c r="AJ1472" s="154">
        <f>IF(Y1472="","",Y1472*IFERROR(INDEX(Lists!$M$2:$M$12,MATCH(C1472,Lists!$I$2:$I$12,0)),1)/Lists!$Q$2)</f>
        <v/>
      </c>
      <c r="AK1472" s="106" t="n"/>
      <c r="AL1472" s="106" t="n"/>
      <c r="AM1472" s="106" t="n"/>
      <c r="AN1472" s="106" t="n"/>
      <c r="AO1472" s="106" t="n"/>
    </row>
    <row r="1473" ht="18" customHeight="1" s="74">
      <c r="A1473" s="154">
        <f>IF(OR(F1473="",C1473="",D1473=""),"",IFERROR(INDEX(Lists!$J$2:$J$12,MATCH(C1473,Lists!$I$2:$I$12,0)),"XX")&amp;"-"&amp;D1473&amp;"-"&amp;TEXT(SUMPRODUCT(($C$2:C1473=C1473)*($D$2:D1473=D1473)),"0000"))</f>
        <v/>
      </c>
      <c r="B1473" s="155" t="n"/>
      <c r="C1473" s="155" t="n"/>
      <c r="D1473" s="155" t="n"/>
      <c r="E1473" s="155" t="n"/>
      <c r="F1473" s="155" t="n"/>
      <c r="G1473" s="155" t="n"/>
      <c r="H1473" s="155" t="n"/>
      <c r="I1473" s="155" t="n"/>
      <c r="J1473" s="155" t="n"/>
      <c r="K1473" s="155" t="n"/>
      <c r="L1473" s="155" t="n"/>
      <c r="M1473" s="155" t="n"/>
      <c r="N1473" s="155" t="n"/>
      <c r="O1473" s="155" t="n"/>
      <c r="P1473" s="155" t="n"/>
      <c r="Q1473" s="151" t="n"/>
      <c r="R1473" s="155" t="n"/>
      <c r="S1473" s="155" t="n"/>
      <c r="T1473" s="155" t="n"/>
      <c r="U1473" s="155" t="n"/>
      <c r="V1473" s="155" t="n"/>
      <c r="W1473" s="155" t="n"/>
      <c r="X1473" s="155" t="n"/>
      <c r="Y1473" s="155" t="n"/>
      <c r="Z1473" s="155" t="n"/>
      <c r="AA1473" s="155" t="n"/>
      <c r="AB1473" s="155" t="n"/>
      <c r="AC1473" s="155" t="n"/>
      <c r="AD1473" s="155" t="n"/>
      <c r="AE1473" s="155" t="n"/>
      <c r="AF1473" s="155" t="n"/>
      <c r="AG1473" s="154">
        <f>IF(OR(C1473="",G1473="",G1473=0),"",IFERROR(INDEX(Lists!$K$2:$K$12,MATCH(C1473,Lists!$I$2:$I$12,0)),"AUD"))</f>
        <v/>
      </c>
      <c r="AH1473" s="154">
        <f>IF(OR(G1473="",G1473=0),"",IF(G1473&lt;1,TEXT(G1473*100,"0")&amp;IFERROR(INDEX(Lists!$U$2:$U$12,MATCH(C1473,Lists!$I$2:$I$12,0)),"c"),IFERROR(INDEX(Lists!$L$2:$L$12,MATCH(C1473,Lists!$I$2:$I$12,0)),"$")&amp;IF(G1473=INT(G1473),TEXT(G1473,"0"),TEXT(G1473,"0.00")))&amp;" "&amp;AG1473)</f>
        <v/>
      </c>
      <c r="AI1473" s="154">
        <f>IF(X1473="","",X1473*IFERROR(INDEX(Lists!$M$2:$M$12,MATCH(C1473,Lists!$I$2:$I$12,0)),1)/Lists!$Q$2)</f>
        <v/>
      </c>
      <c r="AJ1473" s="154">
        <f>IF(Y1473="","",Y1473*IFERROR(INDEX(Lists!$M$2:$M$12,MATCH(C1473,Lists!$I$2:$I$12,0)),1)/Lists!$Q$2)</f>
        <v/>
      </c>
      <c r="AK1473" s="106" t="n"/>
      <c r="AL1473" s="106" t="n"/>
      <c r="AM1473" s="106" t="n"/>
      <c r="AN1473" s="106" t="n"/>
      <c r="AO1473" s="106" t="n"/>
    </row>
    <row r="1474" ht="18" customHeight="1" s="74">
      <c r="A1474" s="154">
        <f>IF(OR(F1474="",C1474="",D1474=""),"",IFERROR(INDEX(Lists!$J$2:$J$12,MATCH(C1474,Lists!$I$2:$I$12,0)),"XX")&amp;"-"&amp;D1474&amp;"-"&amp;TEXT(SUMPRODUCT(($C$2:C1474=C1474)*($D$2:D1474=D1474)),"0000"))</f>
        <v/>
      </c>
      <c r="B1474" s="155" t="n"/>
      <c r="C1474" s="155" t="n"/>
      <c r="D1474" s="155" t="n"/>
      <c r="E1474" s="155" t="n"/>
      <c r="F1474" s="155" t="n"/>
      <c r="G1474" s="155" t="n"/>
      <c r="H1474" s="155" t="n"/>
      <c r="I1474" s="155" t="n"/>
      <c r="J1474" s="155" t="n"/>
      <c r="K1474" s="155" t="n"/>
      <c r="L1474" s="155" t="n"/>
      <c r="M1474" s="155" t="n"/>
      <c r="N1474" s="155" t="n"/>
      <c r="O1474" s="155" t="n"/>
      <c r="P1474" s="155" t="n"/>
      <c r="Q1474" s="151" t="n"/>
      <c r="R1474" s="155" t="n"/>
      <c r="S1474" s="155" t="n"/>
      <c r="T1474" s="155" t="n"/>
      <c r="U1474" s="155" t="n"/>
      <c r="V1474" s="155" t="n"/>
      <c r="W1474" s="155" t="n"/>
      <c r="X1474" s="155" t="n"/>
      <c r="Y1474" s="155" t="n"/>
      <c r="Z1474" s="155" t="n"/>
      <c r="AA1474" s="155" t="n"/>
      <c r="AB1474" s="155" t="n"/>
      <c r="AC1474" s="155" t="n"/>
      <c r="AD1474" s="155" t="n"/>
      <c r="AE1474" s="155" t="n"/>
      <c r="AF1474" s="155" t="n"/>
      <c r="AG1474" s="154">
        <f>IF(OR(C1474="",G1474="",G1474=0),"",IFERROR(INDEX(Lists!$K$2:$K$12,MATCH(C1474,Lists!$I$2:$I$12,0)),"AUD"))</f>
        <v/>
      </c>
      <c r="AH1474" s="154">
        <f>IF(OR(G1474="",G1474=0),"",IF(G1474&lt;1,TEXT(G1474*100,"0")&amp;IFERROR(INDEX(Lists!$U$2:$U$12,MATCH(C1474,Lists!$I$2:$I$12,0)),"c"),IFERROR(INDEX(Lists!$L$2:$L$12,MATCH(C1474,Lists!$I$2:$I$12,0)),"$")&amp;IF(G1474=INT(G1474),TEXT(G1474,"0"),TEXT(G1474,"0.00")))&amp;" "&amp;AG1474)</f>
        <v/>
      </c>
      <c r="AI1474" s="154">
        <f>IF(X1474="","",X1474*IFERROR(INDEX(Lists!$M$2:$M$12,MATCH(C1474,Lists!$I$2:$I$12,0)),1)/Lists!$Q$2)</f>
        <v/>
      </c>
      <c r="AJ1474" s="154">
        <f>IF(Y1474="","",Y1474*IFERROR(INDEX(Lists!$M$2:$M$12,MATCH(C1474,Lists!$I$2:$I$12,0)),1)/Lists!$Q$2)</f>
        <v/>
      </c>
      <c r="AK1474" s="106" t="n"/>
      <c r="AL1474" s="106" t="n"/>
      <c r="AM1474" s="106" t="n"/>
      <c r="AN1474" s="106" t="n"/>
      <c r="AO1474" s="106" t="n"/>
    </row>
    <row r="1475" ht="18" customHeight="1" s="74">
      <c r="A1475" s="154">
        <f>IF(OR(F1475="",C1475="",D1475=""),"",IFERROR(INDEX(Lists!$J$2:$J$12,MATCH(C1475,Lists!$I$2:$I$12,0)),"XX")&amp;"-"&amp;D1475&amp;"-"&amp;TEXT(SUMPRODUCT(($C$2:C1475=C1475)*($D$2:D1475=D1475)),"0000"))</f>
        <v/>
      </c>
      <c r="B1475" s="155" t="n"/>
      <c r="C1475" s="155" t="n"/>
      <c r="D1475" s="155" t="n"/>
      <c r="E1475" s="155" t="n"/>
      <c r="F1475" s="155" t="n"/>
      <c r="G1475" s="155" t="n"/>
      <c r="H1475" s="155" t="n"/>
      <c r="I1475" s="155" t="n"/>
      <c r="J1475" s="155" t="n"/>
      <c r="K1475" s="155" t="n"/>
      <c r="L1475" s="155" t="n"/>
      <c r="M1475" s="155" t="n"/>
      <c r="N1475" s="155" t="n"/>
      <c r="O1475" s="155" t="n"/>
      <c r="P1475" s="155" t="n"/>
      <c r="Q1475" s="151" t="n"/>
      <c r="R1475" s="155" t="n"/>
      <c r="S1475" s="155" t="n"/>
      <c r="T1475" s="155" t="n"/>
      <c r="U1475" s="155" t="n"/>
      <c r="V1475" s="155" t="n"/>
      <c r="W1475" s="155" t="n"/>
      <c r="X1475" s="155" t="n"/>
      <c r="Y1475" s="155" t="n"/>
      <c r="Z1475" s="155" t="n"/>
      <c r="AA1475" s="155" t="n"/>
      <c r="AB1475" s="155" t="n"/>
      <c r="AC1475" s="155" t="n"/>
      <c r="AD1475" s="155" t="n"/>
      <c r="AE1475" s="155" t="n"/>
      <c r="AF1475" s="155" t="n"/>
      <c r="AG1475" s="154">
        <f>IF(OR(C1475="",G1475="",G1475=0),"",IFERROR(INDEX(Lists!$K$2:$K$12,MATCH(C1475,Lists!$I$2:$I$12,0)),"AUD"))</f>
        <v/>
      </c>
      <c r="AH1475" s="154">
        <f>IF(OR(G1475="",G1475=0),"",IF(G1475&lt;1,TEXT(G1475*100,"0")&amp;IFERROR(INDEX(Lists!$U$2:$U$12,MATCH(C1475,Lists!$I$2:$I$12,0)),"c"),IFERROR(INDEX(Lists!$L$2:$L$12,MATCH(C1475,Lists!$I$2:$I$12,0)),"$")&amp;IF(G1475=INT(G1475),TEXT(G1475,"0"),TEXT(G1475,"0.00")))&amp;" "&amp;AG1475)</f>
        <v/>
      </c>
      <c r="AI1475" s="154">
        <f>IF(X1475="","",X1475*IFERROR(INDEX(Lists!$M$2:$M$12,MATCH(C1475,Lists!$I$2:$I$12,0)),1)/Lists!$Q$2)</f>
        <v/>
      </c>
      <c r="AJ1475" s="154">
        <f>IF(Y1475="","",Y1475*IFERROR(INDEX(Lists!$M$2:$M$12,MATCH(C1475,Lists!$I$2:$I$12,0)),1)/Lists!$Q$2)</f>
        <v/>
      </c>
      <c r="AK1475" s="106" t="n"/>
      <c r="AL1475" s="106" t="n"/>
      <c r="AM1475" s="106" t="n"/>
      <c r="AN1475" s="106" t="n"/>
      <c r="AO1475" s="106" t="n"/>
    </row>
    <row r="1476" ht="18" customHeight="1" s="74">
      <c r="A1476" s="154">
        <f>IF(OR(F1476="",C1476="",D1476=""),"",IFERROR(INDEX(Lists!$J$2:$J$12,MATCH(C1476,Lists!$I$2:$I$12,0)),"XX")&amp;"-"&amp;D1476&amp;"-"&amp;TEXT(SUMPRODUCT(($C$2:C1476=C1476)*($D$2:D1476=D1476)),"0000"))</f>
        <v/>
      </c>
      <c r="B1476" s="155" t="n"/>
      <c r="C1476" s="155" t="n"/>
      <c r="D1476" s="155" t="n"/>
      <c r="E1476" s="155" t="n"/>
      <c r="F1476" s="155" t="n"/>
      <c r="G1476" s="155" t="n"/>
      <c r="H1476" s="155" t="n"/>
      <c r="I1476" s="155" t="n"/>
      <c r="J1476" s="155" t="n"/>
      <c r="K1476" s="155" t="n"/>
      <c r="L1476" s="155" t="n"/>
      <c r="M1476" s="155" t="n"/>
      <c r="N1476" s="155" t="n"/>
      <c r="O1476" s="155" t="n"/>
      <c r="P1476" s="155" t="n"/>
      <c r="Q1476" s="151" t="n"/>
      <c r="R1476" s="155" t="n"/>
      <c r="S1476" s="155" t="n"/>
      <c r="T1476" s="155" t="n"/>
      <c r="U1476" s="155" t="n"/>
      <c r="V1476" s="155" t="n"/>
      <c r="W1476" s="155" t="n"/>
      <c r="X1476" s="155" t="n"/>
      <c r="Y1476" s="155" t="n"/>
      <c r="Z1476" s="155" t="n"/>
      <c r="AA1476" s="155" t="n"/>
      <c r="AB1476" s="155" t="n"/>
      <c r="AC1476" s="155" t="n"/>
      <c r="AD1476" s="155" t="n"/>
      <c r="AE1476" s="155" t="n"/>
      <c r="AF1476" s="155" t="n"/>
      <c r="AG1476" s="154">
        <f>IF(OR(C1476="",G1476="",G1476=0),"",IFERROR(INDEX(Lists!$K$2:$K$12,MATCH(C1476,Lists!$I$2:$I$12,0)),"AUD"))</f>
        <v/>
      </c>
      <c r="AH1476" s="154">
        <f>IF(OR(G1476="",G1476=0),"",IF(G1476&lt;1,TEXT(G1476*100,"0")&amp;IFERROR(INDEX(Lists!$U$2:$U$12,MATCH(C1476,Lists!$I$2:$I$12,0)),"c"),IFERROR(INDEX(Lists!$L$2:$L$12,MATCH(C1476,Lists!$I$2:$I$12,0)),"$")&amp;IF(G1476=INT(G1476),TEXT(G1476,"0"),TEXT(G1476,"0.00")))&amp;" "&amp;AG1476)</f>
        <v/>
      </c>
      <c r="AI1476" s="154">
        <f>IF(X1476="","",X1476*IFERROR(INDEX(Lists!$M$2:$M$12,MATCH(C1476,Lists!$I$2:$I$12,0)),1)/Lists!$Q$2)</f>
        <v/>
      </c>
      <c r="AJ1476" s="154">
        <f>IF(Y1476="","",Y1476*IFERROR(INDEX(Lists!$M$2:$M$12,MATCH(C1476,Lists!$I$2:$I$12,0)),1)/Lists!$Q$2)</f>
        <v/>
      </c>
      <c r="AK1476" s="106" t="n"/>
      <c r="AL1476" s="106" t="n"/>
      <c r="AM1476" s="106" t="n"/>
      <c r="AN1476" s="106" t="n"/>
      <c r="AO1476" s="106" t="n"/>
    </row>
    <row r="1477" ht="18" customHeight="1" s="74">
      <c r="A1477" s="154">
        <f>IF(OR(F1477="",C1477="",D1477=""),"",IFERROR(INDEX(Lists!$J$2:$J$12,MATCH(C1477,Lists!$I$2:$I$12,0)),"XX")&amp;"-"&amp;D1477&amp;"-"&amp;TEXT(SUMPRODUCT(($C$2:C1477=C1477)*($D$2:D1477=D1477)),"0000"))</f>
        <v/>
      </c>
      <c r="B1477" s="155" t="n"/>
      <c r="C1477" s="155" t="n"/>
      <c r="D1477" s="155" t="n"/>
      <c r="E1477" s="155" t="n"/>
      <c r="F1477" s="155" t="n"/>
      <c r="G1477" s="155" t="n"/>
      <c r="H1477" s="155" t="n"/>
      <c r="I1477" s="155" t="n"/>
      <c r="J1477" s="155" t="n"/>
      <c r="K1477" s="155" t="n"/>
      <c r="L1477" s="155" t="n"/>
      <c r="M1477" s="155" t="n"/>
      <c r="N1477" s="155" t="n"/>
      <c r="O1477" s="155" t="n"/>
      <c r="P1477" s="155" t="n"/>
      <c r="Q1477" s="151" t="n"/>
      <c r="R1477" s="155" t="n"/>
      <c r="S1477" s="155" t="n"/>
      <c r="T1477" s="155" t="n"/>
      <c r="U1477" s="155" t="n"/>
      <c r="V1477" s="155" t="n"/>
      <c r="W1477" s="155" t="n"/>
      <c r="X1477" s="155" t="n"/>
      <c r="Y1477" s="155" t="n"/>
      <c r="Z1477" s="155" t="n"/>
      <c r="AA1477" s="155" t="n"/>
      <c r="AB1477" s="155" t="n"/>
      <c r="AC1477" s="155" t="n"/>
      <c r="AD1477" s="155" t="n"/>
      <c r="AE1477" s="155" t="n"/>
      <c r="AF1477" s="155" t="n"/>
      <c r="AG1477" s="154">
        <f>IF(OR(C1477="",G1477="",G1477=0),"",IFERROR(INDEX(Lists!$K$2:$K$12,MATCH(C1477,Lists!$I$2:$I$12,0)),"AUD"))</f>
        <v/>
      </c>
      <c r="AH1477" s="154">
        <f>IF(OR(G1477="",G1477=0),"",IF(G1477&lt;1,TEXT(G1477*100,"0")&amp;IFERROR(INDEX(Lists!$U$2:$U$12,MATCH(C1477,Lists!$I$2:$I$12,0)),"c"),IFERROR(INDEX(Lists!$L$2:$L$12,MATCH(C1477,Lists!$I$2:$I$12,0)),"$")&amp;IF(G1477=INT(G1477),TEXT(G1477,"0"),TEXT(G1477,"0.00")))&amp;" "&amp;AG1477)</f>
        <v/>
      </c>
      <c r="AI1477" s="154">
        <f>IF(X1477="","",X1477*IFERROR(INDEX(Lists!$M$2:$M$12,MATCH(C1477,Lists!$I$2:$I$12,0)),1)/Lists!$Q$2)</f>
        <v/>
      </c>
      <c r="AJ1477" s="154">
        <f>IF(Y1477="","",Y1477*IFERROR(INDEX(Lists!$M$2:$M$12,MATCH(C1477,Lists!$I$2:$I$12,0)),1)/Lists!$Q$2)</f>
        <v/>
      </c>
      <c r="AK1477" s="106" t="n"/>
      <c r="AL1477" s="106" t="n"/>
      <c r="AM1477" s="106" t="n"/>
      <c r="AN1477" s="106" t="n"/>
      <c r="AO1477" s="106" t="n"/>
    </row>
    <row r="1478" ht="18" customHeight="1" s="74">
      <c r="A1478" s="154">
        <f>IF(OR(F1478="",C1478="",D1478=""),"",IFERROR(INDEX(Lists!$J$2:$J$12,MATCH(C1478,Lists!$I$2:$I$12,0)),"XX")&amp;"-"&amp;D1478&amp;"-"&amp;TEXT(SUMPRODUCT(($C$2:C1478=C1478)*($D$2:D1478=D1478)),"0000"))</f>
        <v/>
      </c>
      <c r="B1478" s="155" t="n"/>
      <c r="C1478" s="155" t="n"/>
      <c r="D1478" s="155" t="n"/>
      <c r="E1478" s="155" t="n"/>
      <c r="F1478" s="155" t="n"/>
      <c r="G1478" s="155" t="n"/>
      <c r="H1478" s="155" t="n"/>
      <c r="I1478" s="155" t="n"/>
      <c r="J1478" s="155" t="n"/>
      <c r="K1478" s="155" t="n"/>
      <c r="L1478" s="155" t="n"/>
      <c r="M1478" s="155" t="n"/>
      <c r="N1478" s="155" t="n"/>
      <c r="O1478" s="155" t="n"/>
      <c r="P1478" s="155" t="n"/>
      <c r="Q1478" s="151" t="n"/>
      <c r="R1478" s="155" t="n"/>
      <c r="S1478" s="155" t="n"/>
      <c r="T1478" s="155" t="n"/>
      <c r="U1478" s="155" t="n"/>
      <c r="V1478" s="155" t="n"/>
      <c r="W1478" s="155" t="n"/>
      <c r="X1478" s="155" t="n"/>
      <c r="Y1478" s="155" t="n"/>
      <c r="Z1478" s="155" t="n"/>
      <c r="AA1478" s="155" t="n"/>
      <c r="AB1478" s="155" t="n"/>
      <c r="AC1478" s="155" t="n"/>
      <c r="AD1478" s="155" t="n"/>
      <c r="AE1478" s="155" t="n"/>
      <c r="AF1478" s="155" t="n"/>
      <c r="AG1478" s="154">
        <f>IF(OR(C1478="",G1478="",G1478=0),"",IFERROR(INDEX(Lists!$K$2:$K$12,MATCH(C1478,Lists!$I$2:$I$12,0)),"AUD"))</f>
        <v/>
      </c>
      <c r="AH1478" s="154">
        <f>IF(OR(G1478="",G1478=0),"",IF(G1478&lt;1,TEXT(G1478*100,"0")&amp;IFERROR(INDEX(Lists!$U$2:$U$12,MATCH(C1478,Lists!$I$2:$I$12,0)),"c"),IFERROR(INDEX(Lists!$L$2:$L$12,MATCH(C1478,Lists!$I$2:$I$12,0)),"$")&amp;IF(G1478=INT(G1478),TEXT(G1478,"0"),TEXT(G1478,"0.00")))&amp;" "&amp;AG1478)</f>
        <v/>
      </c>
      <c r="AI1478" s="154">
        <f>IF(X1478="","",X1478*IFERROR(INDEX(Lists!$M$2:$M$12,MATCH(C1478,Lists!$I$2:$I$12,0)),1)/Lists!$Q$2)</f>
        <v/>
      </c>
      <c r="AJ1478" s="154">
        <f>IF(Y1478="","",Y1478*IFERROR(INDEX(Lists!$M$2:$M$12,MATCH(C1478,Lists!$I$2:$I$12,0)),1)/Lists!$Q$2)</f>
        <v/>
      </c>
      <c r="AK1478" s="106" t="n"/>
      <c r="AL1478" s="106" t="n"/>
      <c r="AM1478" s="106" t="n"/>
      <c r="AN1478" s="106" t="n"/>
      <c r="AO1478" s="106" t="n"/>
    </row>
    <row r="1479" ht="18" customHeight="1" s="74">
      <c r="A1479" s="154">
        <f>IF(OR(F1479="",C1479="",D1479=""),"",IFERROR(INDEX(Lists!$J$2:$J$12,MATCH(C1479,Lists!$I$2:$I$12,0)),"XX")&amp;"-"&amp;D1479&amp;"-"&amp;TEXT(SUMPRODUCT(($C$2:C1479=C1479)*($D$2:D1479=D1479)),"0000"))</f>
        <v/>
      </c>
      <c r="B1479" s="155" t="n"/>
      <c r="C1479" s="155" t="n"/>
      <c r="D1479" s="155" t="n"/>
      <c r="E1479" s="155" t="n"/>
      <c r="F1479" s="155" t="n"/>
      <c r="G1479" s="155" t="n"/>
      <c r="H1479" s="155" t="n"/>
      <c r="I1479" s="155" t="n"/>
      <c r="J1479" s="155" t="n"/>
      <c r="K1479" s="155" t="n"/>
      <c r="L1479" s="155" t="n"/>
      <c r="M1479" s="155" t="n"/>
      <c r="N1479" s="155" t="n"/>
      <c r="O1479" s="155" t="n"/>
      <c r="P1479" s="155" t="n"/>
      <c r="Q1479" s="151" t="n"/>
      <c r="R1479" s="155" t="n"/>
      <c r="S1479" s="155" t="n"/>
      <c r="T1479" s="155" t="n"/>
      <c r="U1479" s="155" t="n"/>
      <c r="V1479" s="155" t="n"/>
      <c r="W1479" s="155" t="n"/>
      <c r="X1479" s="155" t="n"/>
      <c r="Y1479" s="155" t="n"/>
      <c r="Z1479" s="155" t="n"/>
      <c r="AA1479" s="155" t="n"/>
      <c r="AB1479" s="155" t="n"/>
      <c r="AC1479" s="155" t="n"/>
      <c r="AD1479" s="155" t="n"/>
      <c r="AE1479" s="155" t="n"/>
      <c r="AF1479" s="155" t="n"/>
      <c r="AG1479" s="154">
        <f>IF(OR(C1479="",G1479="",G1479=0),"",IFERROR(INDEX(Lists!$K$2:$K$12,MATCH(C1479,Lists!$I$2:$I$12,0)),"AUD"))</f>
        <v/>
      </c>
      <c r="AH1479" s="154">
        <f>IF(OR(G1479="",G1479=0),"",IF(G1479&lt;1,TEXT(G1479*100,"0")&amp;IFERROR(INDEX(Lists!$U$2:$U$12,MATCH(C1479,Lists!$I$2:$I$12,0)),"c"),IFERROR(INDEX(Lists!$L$2:$L$12,MATCH(C1479,Lists!$I$2:$I$12,0)),"$")&amp;IF(G1479=INT(G1479),TEXT(G1479,"0"),TEXT(G1479,"0.00")))&amp;" "&amp;AG1479)</f>
        <v/>
      </c>
      <c r="AI1479" s="154">
        <f>IF(X1479="","",X1479*IFERROR(INDEX(Lists!$M$2:$M$12,MATCH(C1479,Lists!$I$2:$I$12,0)),1)/Lists!$Q$2)</f>
        <v/>
      </c>
      <c r="AJ1479" s="154">
        <f>IF(Y1479="","",Y1479*IFERROR(INDEX(Lists!$M$2:$M$12,MATCH(C1479,Lists!$I$2:$I$12,0)),1)/Lists!$Q$2)</f>
        <v/>
      </c>
      <c r="AK1479" s="106" t="n"/>
      <c r="AL1479" s="106" t="n"/>
      <c r="AM1479" s="106" t="n"/>
      <c r="AN1479" s="106" t="n"/>
      <c r="AO1479" s="106" t="n"/>
    </row>
    <row r="1480" ht="18" customHeight="1" s="74">
      <c r="A1480" s="154">
        <f>IF(OR(F1480="",C1480="",D1480=""),"",IFERROR(INDEX(Lists!$J$2:$J$12,MATCH(C1480,Lists!$I$2:$I$12,0)),"XX")&amp;"-"&amp;D1480&amp;"-"&amp;TEXT(SUMPRODUCT(($C$2:C1480=C1480)*($D$2:D1480=D1480)),"0000"))</f>
        <v/>
      </c>
      <c r="B1480" s="155" t="n"/>
      <c r="C1480" s="155" t="n"/>
      <c r="D1480" s="155" t="n"/>
      <c r="E1480" s="155" t="n"/>
      <c r="F1480" s="155" t="n"/>
      <c r="G1480" s="155" t="n"/>
      <c r="H1480" s="155" t="n"/>
      <c r="I1480" s="155" t="n"/>
      <c r="J1480" s="155" t="n"/>
      <c r="K1480" s="155" t="n"/>
      <c r="L1480" s="155" t="n"/>
      <c r="M1480" s="155" t="n"/>
      <c r="N1480" s="155" t="n"/>
      <c r="O1480" s="155" t="n"/>
      <c r="P1480" s="155" t="n"/>
      <c r="Q1480" s="151" t="n"/>
      <c r="R1480" s="155" t="n"/>
      <c r="S1480" s="155" t="n"/>
      <c r="T1480" s="155" t="n"/>
      <c r="U1480" s="155" t="n"/>
      <c r="V1480" s="155" t="n"/>
      <c r="W1480" s="155" t="n"/>
      <c r="X1480" s="155" t="n"/>
      <c r="Y1480" s="155" t="n"/>
      <c r="Z1480" s="155" t="n"/>
      <c r="AA1480" s="155" t="n"/>
      <c r="AB1480" s="155" t="n"/>
      <c r="AC1480" s="155" t="n"/>
      <c r="AD1480" s="155" t="n"/>
      <c r="AE1480" s="155" t="n"/>
      <c r="AF1480" s="155" t="n"/>
      <c r="AG1480" s="154">
        <f>IF(OR(C1480="",G1480="",G1480=0),"",IFERROR(INDEX(Lists!$K$2:$K$12,MATCH(C1480,Lists!$I$2:$I$12,0)),"AUD"))</f>
        <v/>
      </c>
      <c r="AH1480" s="154">
        <f>IF(OR(G1480="",G1480=0),"",IF(G1480&lt;1,TEXT(G1480*100,"0")&amp;IFERROR(INDEX(Lists!$U$2:$U$12,MATCH(C1480,Lists!$I$2:$I$12,0)),"c"),IFERROR(INDEX(Lists!$L$2:$L$12,MATCH(C1480,Lists!$I$2:$I$12,0)),"$")&amp;IF(G1480=INT(G1480),TEXT(G1480,"0"),TEXT(G1480,"0.00")))&amp;" "&amp;AG1480)</f>
        <v/>
      </c>
      <c r="AI1480" s="154">
        <f>IF(X1480="","",X1480*IFERROR(INDEX(Lists!$M$2:$M$12,MATCH(C1480,Lists!$I$2:$I$12,0)),1)/Lists!$Q$2)</f>
        <v/>
      </c>
      <c r="AJ1480" s="154">
        <f>IF(Y1480="","",Y1480*IFERROR(INDEX(Lists!$M$2:$M$12,MATCH(C1480,Lists!$I$2:$I$12,0)),1)/Lists!$Q$2)</f>
        <v/>
      </c>
      <c r="AK1480" s="106" t="n"/>
      <c r="AL1480" s="106" t="n"/>
      <c r="AM1480" s="106" t="n"/>
      <c r="AN1480" s="106" t="n"/>
      <c r="AO1480" s="106" t="n"/>
    </row>
    <row r="1481" ht="18" customHeight="1" s="74">
      <c r="A1481" s="154">
        <f>IF(OR(F1481="",C1481="",D1481=""),"",IFERROR(INDEX(Lists!$J$2:$J$12,MATCH(C1481,Lists!$I$2:$I$12,0)),"XX")&amp;"-"&amp;D1481&amp;"-"&amp;TEXT(SUMPRODUCT(($C$2:C1481=C1481)*($D$2:D1481=D1481)),"0000"))</f>
        <v/>
      </c>
      <c r="B1481" s="155" t="n"/>
      <c r="C1481" s="155" t="n"/>
      <c r="D1481" s="155" t="n"/>
      <c r="E1481" s="155" t="n"/>
      <c r="F1481" s="155" t="n"/>
      <c r="G1481" s="155" t="n"/>
      <c r="H1481" s="155" t="n"/>
      <c r="I1481" s="155" t="n"/>
      <c r="J1481" s="155" t="n"/>
      <c r="K1481" s="155" t="n"/>
      <c r="L1481" s="155" t="n"/>
      <c r="M1481" s="155" t="n"/>
      <c r="N1481" s="155" t="n"/>
      <c r="O1481" s="155" t="n"/>
      <c r="P1481" s="155" t="n"/>
      <c r="Q1481" s="151" t="n"/>
      <c r="R1481" s="155" t="n"/>
      <c r="S1481" s="155" t="n"/>
      <c r="T1481" s="155" t="n"/>
      <c r="U1481" s="155" t="n"/>
      <c r="V1481" s="155" t="n"/>
      <c r="W1481" s="155" t="n"/>
      <c r="X1481" s="155" t="n"/>
      <c r="Y1481" s="155" t="n"/>
      <c r="Z1481" s="155" t="n"/>
      <c r="AA1481" s="155" t="n"/>
      <c r="AB1481" s="155" t="n"/>
      <c r="AC1481" s="155" t="n"/>
      <c r="AD1481" s="155" t="n"/>
      <c r="AE1481" s="155" t="n"/>
      <c r="AF1481" s="155" t="n"/>
      <c r="AG1481" s="154">
        <f>IF(OR(C1481="",G1481="",G1481=0),"",IFERROR(INDEX(Lists!$K$2:$K$12,MATCH(C1481,Lists!$I$2:$I$12,0)),"AUD"))</f>
        <v/>
      </c>
      <c r="AH1481" s="154">
        <f>IF(OR(G1481="",G1481=0),"",IF(G1481&lt;1,TEXT(G1481*100,"0")&amp;IFERROR(INDEX(Lists!$U$2:$U$12,MATCH(C1481,Lists!$I$2:$I$12,0)),"c"),IFERROR(INDEX(Lists!$L$2:$L$12,MATCH(C1481,Lists!$I$2:$I$12,0)),"$")&amp;IF(G1481=INT(G1481),TEXT(G1481,"0"),TEXT(G1481,"0.00")))&amp;" "&amp;AG1481)</f>
        <v/>
      </c>
      <c r="AI1481" s="154">
        <f>IF(X1481="","",X1481*IFERROR(INDEX(Lists!$M$2:$M$12,MATCH(C1481,Lists!$I$2:$I$12,0)),1)/Lists!$Q$2)</f>
        <v/>
      </c>
      <c r="AJ1481" s="154">
        <f>IF(Y1481="","",Y1481*IFERROR(INDEX(Lists!$M$2:$M$12,MATCH(C1481,Lists!$I$2:$I$12,0)),1)/Lists!$Q$2)</f>
        <v/>
      </c>
      <c r="AK1481" s="106" t="n"/>
      <c r="AL1481" s="106" t="n"/>
      <c r="AM1481" s="106" t="n"/>
      <c r="AN1481" s="106" t="n"/>
      <c r="AO1481" s="106" t="n"/>
    </row>
    <row r="1482" ht="18" customHeight="1" s="74">
      <c r="A1482" s="154">
        <f>IF(OR(F1482="",C1482="",D1482=""),"",IFERROR(INDEX(Lists!$J$2:$J$12,MATCH(C1482,Lists!$I$2:$I$12,0)),"XX")&amp;"-"&amp;D1482&amp;"-"&amp;TEXT(SUMPRODUCT(($C$2:C1482=C1482)*($D$2:D1482=D1482)),"0000"))</f>
        <v/>
      </c>
      <c r="B1482" s="155" t="n"/>
      <c r="C1482" s="155" t="n"/>
      <c r="D1482" s="155" t="n"/>
      <c r="E1482" s="155" t="n"/>
      <c r="F1482" s="155" t="n"/>
      <c r="G1482" s="155" t="n"/>
      <c r="H1482" s="155" t="n"/>
      <c r="I1482" s="155" t="n"/>
      <c r="J1482" s="155" t="n"/>
      <c r="K1482" s="155" t="n"/>
      <c r="L1482" s="155" t="n"/>
      <c r="M1482" s="155" t="n"/>
      <c r="N1482" s="155" t="n"/>
      <c r="O1482" s="155" t="n"/>
      <c r="P1482" s="155" t="n"/>
      <c r="Q1482" s="151" t="n"/>
      <c r="R1482" s="155" t="n"/>
      <c r="S1482" s="155" t="n"/>
      <c r="T1482" s="155" t="n"/>
      <c r="U1482" s="155" t="n"/>
      <c r="V1482" s="155" t="n"/>
      <c r="W1482" s="155" t="n"/>
      <c r="X1482" s="155" t="n"/>
      <c r="Y1482" s="155" t="n"/>
      <c r="Z1482" s="155" t="n"/>
      <c r="AA1482" s="155" t="n"/>
      <c r="AB1482" s="155" t="n"/>
      <c r="AC1482" s="155" t="n"/>
      <c r="AD1482" s="155" t="n"/>
      <c r="AE1482" s="155" t="n"/>
      <c r="AF1482" s="155" t="n"/>
      <c r="AG1482" s="154">
        <f>IF(OR(C1482="",G1482="",G1482=0),"",IFERROR(INDEX(Lists!$K$2:$K$12,MATCH(C1482,Lists!$I$2:$I$12,0)),"AUD"))</f>
        <v/>
      </c>
      <c r="AH1482" s="154">
        <f>IF(OR(G1482="",G1482=0),"",IF(G1482&lt;1,TEXT(G1482*100,"0")&amp;IFERROR(INDEX(Lists!$U$2:$U$12,MATCH(C1482,Lists!$I$2:$I$12,0)),"c"),IFERROR(INDEX(Lists!$L$2:$L$12,MATCH(C1482,Lists!$I$2:$I$12,0)),"$")&amp;IF(G1482=INT(G1482),TEXT(G1482,"0"),TEXT(G1482,"0.00")))&amp;" "&amp;AG1482)</f>
        <v/>
      </c>
      <c r="AI1482" s="154">
        <f>IF(X1482="","",X1482*IFERROR(INDEX(Lists!$M$2:$M$12,MATCH(C1482,Lists!$I$2:$I$12,0)),1)/Lists!$Q$2)</f>
        <v/>
      </c>
      <c r="AJ1482" s="154">
        <f>IF(Y1482="","",Y1482*IFERROR(INDEX(Lists!$M$2:$M$12,MATCH(C1482,Lists!$I$2:$I$12,0)),1)/Lists!$Q$2)</f>
        <v/>
      </c>
      <c r="AK1482" s="106" t="n"/>
      <c r="AL1482" s="106" t="n"/>
      <c r="AM1482" s="106" t="n"/>
      <c r="AN1482" s="106" t="n"/>
      <c r="AO1482" s="106" t="n"/>
    </row>
    <row r="1483" ht="18" customHeight="1" s="74">
      <c r="A1483" s="154">
        <f>IF(OR(F1483="",C1483="",D1483=""),"",IFERROR(INDEX(Lists!$J$2:$J$12,MATCH(C1483,Lists!$I$2:$I$12,0)),"XX")&amp;"-"&amp;D1483&amp;"-"&amp;TEXT(SUMPRODUCT(($C$2:C1483=C1483)*($D$2:D1483=D1483)),"0000"))</f>
        <v/>
      </c>
      <c r="B1483" s="155" t="n"/>
      <c r="C1483" s="155" t="n"/>
      <c r="D1483" s="155" t="n"/>
      <c r="E1483" s="155" t="n"/>
      <c r="F1483" s="155" t="n"/>
      <c r="G1483" s="155" t="n"/>
      <c r="H1483" s="155" t="n"/>
      <c r="I1483" s="155" t="n"/>
      <c r="J1483" s="155" t="n"/>
      <c r="K1483" s="155" t="n"/>
      <c r="L1483" s="155" t="n"/>
      <c r="M1483" s="155" t="n"/>
      <c r="N1483" s="155" t="n"/>
      <c r="O1483" s="155" t="n"/>
      <c r="P1483" s="155" t="n"/>
      <c r="Q1483" s="151" t="n"/>
      <c r="R1483" s="155" t="n"/>
      <c r="S1483" s="155" t="n"/>
      <c r="T1483" s="155" t="n"/>
      <c r="U1483" s="155" t="n"/>
      <c r="V1483" s="155" t="n"/>
      <c r="W1483" s="155" t="n"/>
      <c r="X1483" s="155" t="n"/>
      <c r="Y1483" s="155" t="n"/>
      <c r="Z1483" s="155" t="n"/>
      <c r="AA1483" s="155" t="n"/>
      <c r="AB1483" s="155" t="n"/>
      <c r="AC1483" s="155" t="n"/>
      <c r="AD1483" s="155" t="n"/>
      <c r="AE1483" s="155" t="n"/>
      <c r="AF1483" s="155" t="n"/>
      <c r="AG1483" s="154">
        <f>IF(OR(C1483="",G1483="",G1483=0),"",IFERROR(INDEX(Lists!$K$2:$K$12,MATCH(C1483,Lists!$I$2:$I$12,0)),"AUD"))</f>
        <v/>
      </c>
      <c r="AH1483" s="154">
        <f>IF(OR(G1483="",G1483=0),"",IF(G1483&lt;1,TEXT(G1483*100,"0")&amp;IFERROR(INDEX(Lists!$U$2:$U$12,MATCH(C1483,Lists!$I$2:$I$12,0)),"c"),IFERROR(INDEX(Lists!$L$2:$L$12,MATCH(C1483,Lists!$I$2:$I$12,0)),"$")&amp;IF(G1483=INT(G1483),TEXT(G1483,"0"),TEXT(G1483,"0.00")))&amp;" "&amp;AG1483)</f>
        <v/>
      </c>
      <c r="AI1483" s="154">
        <f>IF(X1483="","",X1483*IFERROR(INDEX(Lists!$M$2:$M$12,MATCH(C1483,Lists!$I$2:$I$12,0)),1)/Lists!$Q$2)</f>
        <v/>
      </c>
      <c r="AJ1483" s="154">
        <f>IF(Y1483="","",Y1483*IFERROR(INDEX(Lists!$M$2:$M$12,MATCH(C1483,Lists!$I$2:$I$12,0)),1)/Lists!$Q$2)</f>
        <v/>
      </c>
      <c r="AK1483" s="106" t="n"/>
      <c r="AL1483" s="106" t="n"/>
      <c r="AM1483" s="106" t="n"/>
      <c r="AN1483" s="106" t="n"/>
      <c r="AO1483" s="106" t="n"/>
    </row>
    <row r="1484" ht="18" customHeight="1" s="74">
      <c r="A1484" s="154">
        <f>IF(OR(F1484="",C1484="",D1484=""),"",IFERROR(INDEX(Lists!$J$2:$J$12,MATCH(C1484,Lists!$I$2:$I$12,0)),"XX")&amp;"-"&amp;D1484&amp;"-"&amp;TEXT(SUMPRODUCT(($C$2:C1484=C1484)*($D$2:D1484=D1484)),"0000"))</f>
        <v/>
      </c>
      <c r="B1484" s="155" t="n"/>
      <c r="C1484" s="155" t="n"/>
      <c r="D1484" s="155" t="n"/>
      <c r="E1484" s="155" t="n"/>
      <c r="F1484" s="155" t="n"/>
      <c r="G1484" s="155" t="n"/>
      <c r="H1484" s="155" t="n"/>
      <c r="I1484" s="155" t="n"/>
      <c r="J1484" s="155" t="n"/>
      <c r="K1484" s="155" t="n"/>
      <c r="L1484" s="155" t="n"/>
      <c r="M1484" s="155" t="n"/>
      <c r="N1484" s="155" t="n"/>
      <c r="O1484" s="155" t="n"/>
      <c r="P1484" s="155" t="n"/>
      <c r="Q1484" s="151" t="n"/>
      <c r="R1484" s="155" t="n"/>
      <c r="S1484" s="155" t="n"/>
      <c r="T1484" s="155" t="n"/>
      <c r="U1484" s="155" t="n"/>
      <c r="V1484" s="155" t="n"/>
      <c r="W1484" s="155" t="n"/>
      <c r="X1484" s="155" t="n"/>
      <c r="Y1484" s="155" t="n"/>
      <c r="Z1484" s="155" t="n"/>
      <c r="AA1484" s="155" t="n"/>
      <c r="AB1484" s="155" t="n"/>
      <c r="AC1484" s="155" t="n"/>
      <c r="AD1484" s="155" t="n"/>
      <c r="AE1484" s="155" t="n"/>
      <c r="AF1484" s="155" t="n"/>
      <c r="AG1484" s="154">
        <f>IF(OR(C1484="",G1484="",G1484=0),"",IFERROR(INDEX(Lists!$K$2:$K$12,MATCH(C1484,Lists!$I$2:$I$12,0)),"AUD"))</f>
        <v/>
      </c>
      <c r="AH1484" s="154">
        <f>IF(OR(G1484="",G1484=0),"",IF(G1484&lt;1,TEXT(G1484*100,"0")&amp;IFERROR(INDEX(Lists!$U$2:$U$12,MATCH(C1484,Lists!$I$2:$I$12,0)),"c"),IFERROR(INDEX(Lists!$L$2:$L$12,MATCH(C1484,Lists!$I$2:$I$12,0)),"$")&amp;IF(G1484=INT(G1484),TEXT(G1484,"0"),TEXT(G1484,"0.00")))&amp;" "&amp;AG1484)</f>
        <v/>
      </c>
      <c r="AI1484" s="154">
        <f>IF(X1484="","",X1484*IFERROR(INDEX(Lists!$M$2:$M$12,MATCH(C1484,Lists!$I$2:$I$12,0)),1)/Lists!$Q$2)</f>
        <v/>
      </c>
      <c r="AJ1484" s="154">
        <f>IF(Y1484="","",Y1484*IFERROR(INDEX(Lists!$M$2:$M$12,MATCH(C1484,Lists!$I$2:$I$12,0)),1)/Lists!$Q$2)</f>
        <v/>
      </c>
      <c r="AK1484" s="106" t="n"/>
      <c r="AL1484" s="106" t="n"/>
      <c r="AM1484" s="106" t="n"/>
      <c r="AN1484" s="106" t="n"/>
      <c r="AO1484" s="106" t="n"/>
    </row>
    <row r="1485" ht="18" customHeight="1" s="74">
      <c r="A1485" s="154">
        <f>IF(OR(F1485="",C1485="",D1485=""),"",IFERROR(INDEX(Lists!$J$2:$J$12,MATCH(C1485,Lists!$I$2:$I$12,0)),"XX")&amp;"-"&amp;D1485&amp;"-"&amp;TEXT(SUMPRODUCT(($C$2:C1485=C1485)*($D$2:D1485=D1485)),"0000"))</f>
        <v/>
      </c>
      <c r="B1485" s="155" t="n"/>
      <c r="C1485" s="155" t="n"/>
      <c r="D1485" s="155" t="n"/>
      <c r="E1485" s="155" t="n"/>
      <c r="F1485" s="155" t="n"/>
      <c r="G1485" s="155" t="n"/>
      <c r="H1485" s="155" t="n"/>
      <c r="I1485" s="155" t="n"/>
      <c r="J1485" s="155" t="n"/>
      <c r="K1485" s="155" t="n"/>
      <c r="L1485" s="155" t="n"/>
      <c r="M1485" s="155" t="n"/>
      <c r="N1485" s="155" t="n"/>
      <c r="O1485" s="155" t="n"/>
      <c r="P1485" s="155" t="n"/>
      <c r="Q1485" s="151" t="n"/>
      <c r="R1485" s="155" t="n"/>
      <c r="S1485" s="155" t="n"/>
      <c r="T1485" s="155" t="n"/>
      <c r="U1485" s="155" t="n"/>
      <c r="V1485" s="155" t="n"/>
      <c r="W1485" s="155" t="n"/>
      <c r="X1485" s="155" t="n"/>
      <c r="Y1485" s="155" t="n"/>
      <c r="Z1485" s="155" t="n"/>
      <c r="AA1485" s="155" t="n"/>
      <c r="AB1485" s="155" t="n"/>
      <c r="AC1485" s="155" t="n"/>
      <c r="AD1485" s="155" t="n"/>
      <c r="AE1485" s="155" t="n"/>
      <c r="AF1485" s="155" t="n"/>
      <c r="AG1485" s="154">
        <f>IF(OR(C1485="",G1485="",G1485=0),"",IFERROR(INDEX(Lists!$K$2:$K$12,MATCH(C1485,Lists!$I$2:$I$12,0)),"AUD"))</f>
        <v/>
      </c>
      <c r="AH1485" s="154">
        <f>IF(OR(G1485="",G1485=0),"",IF(G1485&lt;1,TEXT(G1485*100,"0")&amp;IFERROR(INDEX(Lists!$U$2:$U$12,MATCH(C1485,Lists!$I$2:$I$12,0)),"c"),IFERROR(INDEX(Lists!$L$2:$L$12,MATCH(C1485,Lists!$I$2:$I$12,0)),"$")&amp;IF(G1485=INT(G1485),TEXT(G1485,"0"),TEXT(G1485,"0.00")))&amp;" "&amp;AG1485)</f>
        <v/>
      </c>
      <c r="AI1485" s="154">
        <f>IF(X1485="","",X1485*IFERROR(INDEX(Lists!$M$2:$M$12,MATCH(C1485,Lists!$I$2:$I$12,0)),1)/Lists!$Q$2)</f>
        <v/>
      </c>
      <c r="AJ1485" s="154">
        <f>IF(Y1485="","",Y1485*IFERROR(INDEX(Lists!$M$2:$M$12,MATCH(C1485,Lists!$I$2:$I$12,0)),1)/Lists!$Q$2)</f>
        <v/>
      </c>
      <c r="AK1485" s="106" t="n"/>
      <c r="AL1485" s="106" t="n"/>
      <c r="AM1485" s="106" t="n"/>
      <c r="AN1485" s="106" t="n"/>
      <c r="AO1485" s="106" t="n"/>
    </row>
    <row r="1486" ht="18" customHeight="1" s="74">
      <c r="A1486" s="154">
        <f>IF(OR(F1486="",C1486="",D1486=""),"",IFERROR(INDEX(Lists!$J$2:$J$12,MATCH(C1486,Lists!$I$2:$I$12,0)),"XX")&amp;"-"&amp;D1486&amp;"-"&amp;TEXT(SUMPRODUCT(($C$2:C1486=C1486)*($D$2:D1486=D1486)),"0000"))</f>
        <v/>
      </c>
      <c r="B1486" s="155" t="n"/>
      <c r="C1486" s="155" t="n"/>
      <c r="D1486" s="155" t="n"/>
      <c r="E1486" s="155" t="n"/>
      <c r="F1486" s="155" t="n"/>
      <c r="G1486" s="155" t="n"/>
      <c r="H1486" s="155" t="n"/>
      <c r="I1486" s="155" t="n"/>
      <c r="J1486" s="155" t="n"/>
      <c r="K1486" s="155" t="n"/>
      <c r="L1486" s="155" t="n"/>
      <c r="M1486" s="155" t="n"/>
      <c r="N1486" s="155" t="n"/>
      <c r="O1486" s="155" t="n"/>
      <c r="P1486" s="155" t="n"/>
      <c r="Q1486" s="151" t="n"/>
      <c r="R1486" s="155" t="n"/>
      <c r="S1486" s="155" t="n"/>
      <c r="T1486" s="155" t="n"/>
      <c r="U1486" s="155" t="n"/>
      <c r="V1486" s="155" t="n"/>
      <c r="W1486" s="155" t="n"/>
      <c r="X1486" s="155" t="n"/>
      <c r="Y1486" s="155" t="n"/>
      <c r="Z1486" s="155" t="n"/>
      <c r="AA1486" s="155" t="n"/>
      <c r="AB1486" s="155" t="n"/>
      <c r="AC1486" s="155" t="n"/>
      <c r="AD1486" s="155" t="n"/>
      <c r="AE1486" s="155" t="n"/>
      <c r="AF1486" s="155" t="n"/>
      <c r="AG1486" s="154">
        <f>IF(OR(C1486="",G1486="",G1486=0),"",IFERROR(INDEX(Lists!$K$2:$K$12,MATCH(C1486,Lists!$I$2:$I$12,0)),"AUD"))</f>
        <v/>
      </c>
      <c r="AH1486" s="154">
        <f>IF(OR(G1486="",G1486=0),"",IF(G1486&lt;1,TEXT(G1486*100,"0")&amp;IFERROR(INDEX(Lists!$U$2:$U$12,MATCH(C1486,Lists!$I$2:$I$12,0)),"c"),IFERROR(INDEX(Lists!$L$2:$L$12,MATCH(C1486,Lists!$I$2:$I$12,0)),"$")&amp;IF(G1486=INT(G1486),TEXT(G1486,"0"),TEXT(G1486,"0.00")))&amp;" "&amp;AG1486)</f>
        <v/>
      </c>
      <c r="AI1486" s="154">
        <f>IF(X1486="","",X1486*IFERROR(INDEX(Lists!$M$2:$M$12,MATCH(C1486,Lists!$I$2:$I$12,0)),1)/Lists!$Q$2)</f>
        <v/>
      </c>
      <c r="AJ1486" s="154">
        <f>IF(Y1486="","",Y1486*IFERROR(INDEX(Lists!$M$2:$M$12,MATCH(C1486,Lists!$I$2:$I$12,0)),1)/Lists!$Q$2)</f>
        <v/>
      </c>
      <c r="AK1486" s="106" t="n"/>
      <c r="AL1486" s="106" t="n"/>
      <c r="AM1486" s="106" t="n"/>
      <c r="AN1486" s="106" t="n"/>
      <c r="AO1486" s="106" t="n"/>
    </row>
    <row r="1487" ht="18" customHeight="1" s="74">
      <c r="A1487" s="154">
        <f>IF(OR(F1487="",C1487="",D1487=""),"",IFERROR(INDEX(Lists!$J$2:$J$12,MATCH(C1487,Lists!$I$2:$I$12,0)),"XX")&amp;"-"&amp;D1487&amp;"-"&amp;TEXT(SUMPRODUCT(($C$2:C1487=C1487)*($D$2:D1487=D1487)),"0000"))</f>
        <v/>
      </c>
      <c r="B1487" s="155" t="n"/>
      <c r="C1487" s="155" t="n"/>
      <c r="D1487" s="155" t="n"/>
      <c r="E1487" s="155" t="n"/>
      <c r="F1487" s="155" t="n"/>
      <c r="G1487" s="155" t="n"/>
      <c r="H1487" s="155" t="n"/>
      <c r="I1487" s="155" t="n"/>
      <c r="J1487" s="155" t="n"/>
      <c r="K1487" s="155" t="n"/>
      <c r="L1487" s="155" t="n"/>
      <c r="M1487" s="155" t="n"/>
      <c r="N1487" s="155" t="n"/>
      <c r="O1487" s="155" t="n"/>
      <c r="P1487" s="155" t="n"/>
      <c r="Q1487" s="151" t="n"/>
      <c r="R1487" s="155" t="n"/>
      <c r="S1487" s="155" t="n"/>
      <c r="T1487" s="155" t="n"/>
      <c r="U1487" s="155" t="n"/>
      <c r="V1487" s="155" t="n"/>
      <c r="W1487" s="155" t="n"/>
      <c r="X1487" s="155" t="n"/>
      <c r="Y1487" s="155" t="n"/>
      <c r="Z1487" s="155" t="n"/>
      <c r="AA1487" s="155" t="n"/>
      <c r="AB1487" s="155" t="n"/>
      <c r="AC1487" s="155" t="n"/>
      <c r="AD1487" s="155" t="n"/>
      <c r="AE1487" s="155" t="n"/>
      <c r="AF1487" s="155" t="n"/>
      <c r="AG1487" s="154">
        <f>IF(OR(C1487="",G1487="",G1487=0),"",IFERROR(INDEX(Lists!$K$2:$K$12,MATCH(C1487,Lists!$I$2:$I$12,0)),"AUD"))</f>
        <v/>
      </c>
      <c r="AH1487" s="154">
        <f>IF(OR(G1487="",G1487=0),"",IF(G1487&lt;1,TEXT(G1487*100,"0")&amp;IFERROR(INDEX(Lists!$U$2:$U$12,MATCH(C1487,Lists!$I$2:$I$12,0)),"c"),IFERROR(INDEX(Lists!$L$2:$L$12,MATCH(C1487,Lists!$I$2:$I$12,0)),"$")&amp;IF(G1487=INT(G1487),TEXT(G1487,"0"),TEXT(G1487,"0.00")))&amp;" "&amp;AG1487)</f>
        <v/>
      </c>
      <c r="AI1487" s="154">
        <f>IF(X1487="","",X1487*IFERROR(INDEX(Lists!$M$2:$M$12,MATCH(C1487,Lists!$I$2:$I$12,0)),1)/Lists!$Q$2)</f>
        <v/>
      </c>
      <c r="AJ1487" s="154">
        <f>IF(Y1487="","",Y1487*IFERROR(INDEX(Lists!$M$2:$M$12,MATCH(C1487,Lists!$I$2:$I$12,0)),1)/Lists!$Q$2)</f>
        <v/>
      </c>
      <c r="AK1487" s="106" t="n"/>
      <c r="AL1487" s="106" t="n"/>
      <c r="AM1487" s="106" t="n"/>
      <c r="AN1487" s="106" t="n"/>
      <c r="AO1487" s="106" t="n"/>
    </row>
    <row r="1488" ht="18" customHeight="1" s="74">
      <c r="A1488" s="154">
        <f>IF(OR(F1488="",C1488="",D1488=""),"",IFERROR(INDEX(Lists!$J$2:$J$12,MATCH(C1488,Lists!$I$2:$I$12,0)),"XX")&amp;"-"&amp;D1488&amp;"-"&amp;TEXT(SUMPRODUCT(($C$2:C1488=C1488)*($D$2:D1488=D1488)),"0000"))</f>
        <v/>
      </c>
      <c r="B1488" s="155" t="n"/>
      <c r="C1488" s="155" t="n"/>
      <c r="D1488" s="155" t="n"/>
      <c r="E1488" s="155" t="n"/>
      <c r="F1488" s="155" t="n"/>
      <c r="G1488" s="155" t="n"/>
      <c r="H1488" s="155" t="n"/>
      <c r="I1488" s="155" t="n"/>
      <c r="J1488" s="155" t="n"/>
      <c r="K1488" s="155" t="n"/>
      <c r="L1488" s="155" t="n"/>
      <c r="M1488" s="155" t="n"/>
      <c r="N1488" s="155" t="n"/>
      <c r="O1488" s="155" t="n"/>
      <c r="P1488" s="155" t="n"/>
      <c r="Q1488" s="151" t="n"/>
      <c r="R1488" s="155" t="n"/>
      <c r="S1488" s="155" t="n"/>
      <c r="T1488" s="155" t="n"/>
      <c r="U1488" s="155" t="n"/>
      <c r="V1488" s="155" t="n"/>
      <c r="W1488" s="155" t="n"/>
      <c r="X1488" s="155" t="n"/>
      <c r="Y1488" s="155" t="n"/>
      <c r="Z1488" s="155" t="n"/>
      <c r="AA1488" s="155" t="n"/>
      <c r="AB1488" s="155" t="n"/>
      <c r="AC1488" s="155" t="n"/>
      <c r="AD1488" s="155" t="n"/>
      <c r="AE1488" s="155" t="n"/>
      <c r="AF1488" s="155" t="n"/>
      <c r="AG1488" s="154">
        <f>IF(OR(C1488="",G1488="",G1488=0),"",IFERROR(INDEX(Lists!$K$2:$K$12,MATCH(C1488,Lists!$I$2:$I$12,0)),"AUD"))</f>
        <v/>
      </c>
      <c r="AH1488" s="154">
        <f>IF(OR(G1488="",G1488=0),"",IF(G1488&lt;1,TEXT(G1488*100,"0")&amp;IFERROR(INDEX(Lists!$U$2:$U$12,MATCH(C1488,Lists!$I$2:$I$12,0)),"c"),IFERROR(INDEX(Lists!$L$2:$L$12,MATCH(C1488,Lists!$I$2:$I$12,0)),"$")&amp;IF(G1488=INT(G1488),TEXT(G1488,"0"),TEXT(G1488,"0.00")))&amp;" "&amp;AG1488)</f>
        <v/>
      </c>
      <c r="AI1488" s="154">
        <f>IF(X1488="","",X1488*IFERROR(INDEX(Lists!$M$2:$M$12,MATCH(C1488,Lists!$I$2:$I$12,0)),1)/Lists!$Q$2)</f>
        <v/>
      </c>
      <c r="AJ1488" s="154">
        <f>IF(Y1488="","",Y1488*IFERROR(INDEX(Lists!$M$2:$M$12,MATCH(C1488,Lists!$I$2:$I$12,0)),1)/Lists!$Q$2)</f>
        <v/>
      </c>
      <c r="AK1488" s="106" t="n"/>
      <c r="AL1488" s="106" t="n"/>
      <c r="AM1488" s="106" t="n"/>
      <c r="AN1488" s="106" t="n"/>
      <c r="AO1488" s="106" t="n"/>
    </row>
    <row r="1489" ht="18" customHeight="1" s="74">
      <c r="A1489" s="154">
        <f>IF(OR(F1489="",C1489="",D1489=""),"",IFERROR(INDEX(Lists!$J$2:$J$12,MATCH(C1489,Lists!$I$2:$I$12,0)),"XX")&amp;"-"&amp;D1489&amp;"-"&amp;TEXT(SUMPRODUCT(($C$2:C1489=C1489)*($D$2:D1489=D1489)),"0000"))</f>
        <v/>
      </c>
      <c r="B1489" s="155" t="n"/>
      <c r="C1489" s="155" t="n"/>
      <c r="D1489" s="155" t="n"/>
      <c r="E1489" s="155" t="n"/>
      <c r="F1489" s="155" t="n"/>
      <c r="G1489" s="155" t="n"/>
      <c r="H1489" s="155" t="n"/>
      <c r="I1489" s="155" t="n"/>
      <c r="J1489" s="155" t="n"/>
      <c r="K1489" s="155" t="n"/>
      <c r="L1489" s="155" t="n"/>
      <c r="M1489" s="155" t="n"/>
      <c r="N1489" s="155" t="n"/>
      <c r="O1489" s="155" t="n"/>
      <c r="P1489" s="155" t="n"/>
      <c r="Q1489" s="151" t="n"/>
      <c r="R1489" s="155" t="n"/>
      <c r="S1489" s="155" t="n"/>
      <c r="T1489" s="155" t="n"/>
      <c r="U1489" s="155" t="n"/>
      <c r="V1489" s="155" t="n"/>
      <c r="W1489" s="155" t="n"/>
      <c r="X1489" s="155" t="n"/>
      <c r="Y1489" s="155" t="n"/>
      <c r="Z1489" s="155" t="n"/>
      <c r="AA1489" s="155" t="n"/>
      <c r="AB1489" s="155" t="n"/>
      <c r="AC1489" s="155" t="n"/>
      <c r="AD1489" s="155" t="n"/>
      <c r="AE1489" s="155" t="n"/>
      <c r="AF1489" s="155" t="n"/>
      <c r="AG1489" s="154">
        <f>IF(OR(C1489="",G1489="",G1489=0),"",IFERROR(INDEX(Lists!$K$2:$K$12,MATCH(C1489,Lists!$I$2:$I$12,0)),"AUD"))</f>
        <v/>
      </c>
      <c r="AH1489" s="154">
        <f>IF(OR(G1489="",G1489=0),"",IF(G1489&lt;1,TEXT(G1489*100,"0")&amp;IFERROR(INDEX(Lists!$U$2:$U$12,MATCH(C1489,Lists!$I$2:$I$12,0)),"c"),IFERROR(INDEX(Lists!$L$2:$L$12,MATCH(C1489,Lists!$I$2:$I$12,0)),"$")&amp;IF(G1489=INT(G1489),TEXT(G1489,"0"),TEXT(G1489,"0.00")))&amp;" "&amp;AG1489)</f>
        <v/>
      </c>
      <c r="AI1489" s="154">
        <f>IF(X1489="","",X1489*IFERROR(INDEX(Lists!$M$2:$M$12,MATCH(C1489,Lists!$I$2:$I$12,0)),1)/Lists!$Q$2)</f>
        <v/>
      </c>
      <c r="AJ1489" s="154">
        <f>IF(Y1489="","",Y1489*IFERROR(INDEX(Lists!$M$2:$M$12,MATCH(C1489,Lists!$I$2:$I$12,0)),1)/Lists!$Q$2)</f>
        <v/>
      </c>
      <c r="AK1489" s="106" t="n"/>
      <c r="AL1489" s="106" t="n"/>
      <c r="AM1489" s="106" t="n"/>
      <c r="AN1489" s="106" t="n"/>
      <c r="AO1489" s="106" t="n"/>
    </row>
    <row r="1490" ht="18" customHeight="1" s="74">
      <c r="A1490" s="154">
        <f>IF(OR(F1490="",C1490="",D1490=""),"",IFERROR(INDEX(Lists!$J$2:$J$12,MATCH(C1490,Lists!$I$2:$I$12,0)),"XX")&amp;"-"&amp;D1490&amp;"-"&amp;TEXT(SUMPRODUCT(($C$2:C1490=C1490)*($D$2:D1490=D1490)),"0000"))</f>
        <v/>
      </c>
      <c r="B1490" s="155" t="n"/>
      <c r="C1490" s="155" t="n"/>
      <c r="D1490" s="155" t="n"/>
      <c r="E1490" s="155" t="n"/>
      <c r="F1490" s="155" t="n"/>
      <c r="G1490" s="155" t="n"/>
      <c r="H1490" s="155" t="n"/>
      <c r="I1490" s="155" t="n"/>
      <c r="J1490" s="155" t="n"/>
      <c r="K1490" s="155" t="n"/>
      <c r="L1490" s="155" t="n"/>
      <c r="M1490" s="155" t="n"/>
      <c r="N1490" s="155" t="n"/>
      <c r="O1490" s="155" t="n"/>
      <c r="P1490" s="155" t="n"/>
      <c r="Q1490" s="151" t="n"/>
      <c r="R1490" s="155" t="n"/>
      <c r="S1490" s="155" t="n"/>
      <c r="T1490" s="155" t="n"/>
      <c r="U1490" s="155" t="n"/>
      <c r="V1490" s="155" t="n"/>
      <c r="W1490" s="155" t="n"/>
      <c r="X1490" s="155" t="n"/>
      <c r="Y1490" s="155" t="n"/>
      <c r="Z1490" s="155" t="n"/>
      <c r="AA1490" s="155" t="n"/>
      <c r="AB1490" s="155" t="n"/>
      <c r="AC1490" s="155" t="n"/>
      <c r="AD1490" s="155" t="n"/>
      <c r="AE1490" s="155" t="n"/>
      <c r="AF1490" s="155" t="n"/>
      <c r="AG1490" s="154">
        <f>IF(OR(C1490="",G1490="",G1490=0),"",IFERROR(INDEX(Lists!$K$2:$K$12,MATCH(C1490,Lists!$I$2:$I$12,0)),"AUD"))</f>
        <v/>
      </c>
      <c r="AH1490" s="154">
        <f>IF(OR(G1490="",G1490=0),"",IF(G1490&lt;1,TEXT(G1490*100,"0")&amp;IFERROR(INDEX(Lists!$U$2:$U$12,MATCH(C1490,Lists!$I$2:$I$12,0)),"c"),IFERROR(INDEX(Lists!$L$2:$L$12,MATCH(C1490,Lists!$I$2:$I$12,0)),"$")&amp;IF(G1490=INT(G1490),TEXT(G1490,"0"),TEXT(G1490,"0.00")))&amp;" "&amp;AG1490)</f>
        <v/>
      </c>
      <c r="AI1490" s="154">
        <f>IF(X1490="","",X1490*IFERROR(INDEX(Lists!$M$2:$M$12,MATCH(C1490,Lists!$I$2:$I$12,0)),1)/Lists!$Q$2)</f>
        <v/>
      </c>
      <c r="AJ1490" s="154">
        <f>IF(Y1490="","",Y1490*IFERROR(INDEX(Lists!$M$2:$M$12,MATCH(C1490,Lists!$I$2:$I$12,0)),1)/Lists!$Q$2)</f>
        <v/>
      </c>
      <c r="AK1490" s="106" t="n"/>
      <c r="AL1490" s="106" t="n"/>
      <c r="AM1490" s="106" t="n"/>
      <c r="AN1490" s="106" t="n"/>
      <c r="AO1490" s="106" t="n"/>
    </row>
    <row r="1491" ht="18" customHeight="1" s="74">
      <c r="A1491" s="154">
        <f>IF(OR(F1491="",C1491="",D1491=""),"",IFERROR(INDEX(Lists!$J$2:$J$12,MATCH(C1491,Lists!$I$2:$I$12,0)),"XX")&amp;"-"&amp;D1491&amp;"-"&amp;TEXT(SUMPRODUCT(($C$2:C1491=C1491)*($D$2:D1491=D1491)),"0000"))</f>
        <v/>
      </c>
      <c r="B1491" s="155" t="n"/>
      <c r="C1491" s="155" t="n"/>
      <c r="D1491" s="155" t="n"/>
      <c r="E1491" s="155" t="n"/>
      <c r="F1491" s="155" t="n"/>
      <c r="G1491" s="155" t="n"/>
      <c r="H1491" s="155" t="n"/>
      <c r="I1491" s="155" t="n"/>
      <c r="J1491" s="155" t="n"/>
      <c r="K1491" s="155" t="n"/>
      <c r="L1491" s="155" t="n"/>
      <c r="M1491" s="155" t="n"/>
      <c r="N1491" s="155" t="n"/>
      <c r="O1491" s="155" t="n"/>
      <c r="P1491" s="155" t="n"/>
      <c r="Q1491" s="151" t="n"/>
      <c r="R1491" s="155" t="n"/>
      <c r="S1491" s="155" t="n"/>
      <c r="T1491" s="155" t="n"/>
      <c r="U1491" s="155" t="n"/>
      <c r="V1491" s="155" t="n"/>
      <c r="W1491" s="155" t="n"/>
      <c r="X1491" s="155" t="n"/>
      <c r="Y1491" s="155" t="n"/>
      <c r="Z1491" s="155" t="n"/>
      <c r="AA1491" s="155" t="n"/>
      <c r="AB1491" s="155" t="n"/>
      <c r="AC1491" s="155" t="n"/>
      <c r="AD1491" s="155" t="n"/>
      <c r="AE1491" s="155" t="n"/>
      <c r="AF1491" s="155" t="n"/>
      <c r="AG1491" s="154">
        <f>IF(OR(C1491="",G1491="",G1491=0),"",IFERROR(INDEX(Lists!$K$2:$K$12,MATCH(C1491,Lists!$I$2:$I$12,0)),"AUD"))</f>
        <v/>
      </c>
      <c r="AH1491" s="154">
        <f>IF(OR(G1491="",G1491=0),"",IF(G1491&lt;1,TEXT(G1491*100,"0")&amp;IFERROR(INDEX(Lists!$U$2:$U$12,MATCH(C1491,Lists!$I$2:$I$12,0)),"c"),IFERROR(INDEX(Lists!$L$2:$L$12,MATCH(C1491,Lists!$I$2:$I$12,0)),"$")&amp;IF(G1491=INT(G1491),TEXT(G1491,"0"),TEXT(G1491,"0.00")))&amp;" "&amp;AG1491)</f>
        <v/>
      </c>
      <c r="AI1491" s="154">
        <f>IF(X1491="","",X1491*IFERROR(INDEX(Lists!$M$2:$M$12,MATCH(C1491,Lists!$I$2:$I$12,0)),1)/Lists!$Q$2)</f>
        <v/>
      </c>
      <c r="AJ1491" s="154">
        <f>IF(Y1491="","",Y1491*IFERROR(INDEX(Lists!$M$2:$M$12,MATCH(C1491,Lists!$I$2:$I$12,0)),1)/Lists!$Q$2)</f>
        <v/>
      </c>
      <c r="AK1491" s="106" t="n"/>
      <c r="AL1491" s="106" t="n"/>
      <c r="AM1491" s="106" t="n"/>
      <c r="AN1491" s="106" t="n"/>
      <c r="AO1491" s="106" t="n"/>
    </row>
    <row r="1492" ht="18" customHeight="1" s="74">
      <c r="A1492" s="154">
        <f>IF(OR(F1492="",C1492="",D1492=""),"",IFERROR(INDEX(Lists!$J$2:$J$12,MATCH(C1492,Lists!$I$2:$I$12,0)),"XX")&amp;"-"&amp;D1492&amp;"-"&amp;TEXT(SUMPRODUCT(($C$2:C1492=C1492)*($D$2:D1492=D1492)),"0000"))</f>
        <v/>
      </c>
      <c r="B1492" s="155" t="n"/>
      <c r="C1492" s="155" t="n"/>
      <c r="D1492" s="155" t="n"/>
      <c r="E1492" s="155" t="n"/>
      <c r="F1492" s="155" t="n"/>
      <c r="G1492" s="155" t="n"/>
      <c r="H1492" s="155" t="n"/>
      <c r="I1492" s="155" t="n"/>
      <c r="J1492" s="155" t="n"/>
      <c r="K1492" s="155" t="n"/>
      <c r="L1492" s="155" t="n"/>
      <c r="M1492" s="155" t="n"/>
      <c r="N1492" s="155" t="n"/>
      <c r="O1492" s="155" t="n"/>
      <c r="P1492" s="155" t="n"/>
      <c r="Q1492" s="151" t="n"/>
      <c r="R1492" s="155" t="n"/>
      <c r="S1492" s="155" t="n"/>
      <c r="T1492" s="155" t="n"/>
      <c r="U1492" s="155" t="n"/>
      <c r="V1492" s="155" t="n"/>
      <c r="W1492" s="155" t="n"/>
      <c r="X1492" s="155" t="n"/>
      <c r="Y1492" s="155" t="n"/>
      <c r="Z1492" s="155" t="n"/>
      <c r="AA1492" s="155" t="n"/>
      <c r="AB1492" s="155" t="n"/>
      <c r="AC1492" s="155" t="n"/>
      <c r="AD1492" s="155" t="n"/>
      <c r="AE1492" s="155" t="n"/>
      <c r="AF1492" s="155" t="n"/>
      <c r="AG1492" s="154">
        <f>IF(OR(C1492="",G1492="",G1492=0),"",IFERROR(INDEX(Lists!$K$2:$K$12,MATCH(C1492,Lists!$I$2:$I$12,0)),"AUD"))</f>
        <v/>
      </c>
      <c r="AH1492" s="154">
        <f>IF(OR(G1492="",G1492=0),"",IF(G1492&lt;1,TEXT(G1492*100,"0")&amp;IFERROR(INDEX(Lists!$U$2:$U$12,MATCH(C1492,Lists!$I$2:$I$12,0)),"c"),IFERROR(INDEX(Lists!$L$2:$L$12,MATCH(C1492,Lists!$I$2:$I$12,0)),"$")&amp;IF(G1492=INT(G1492),TEXT(G1492,"0"),TEXT(G1492,"0.00")))&amp;" "&amp;AG1492)</f>
        <v/>
      </c>
      <c r="AI1492" s="154">
        <f>IF(X1492="","",X1492*IFERROR(INDEX(Lists!$M$2:$M$12,MATCH(C1492,Lists!$I$2:$I$12,0)),1)/Lists!$Q$2)</f>
        <v/>
      </c>
      <c r="AJ1492" s="154">
        <f>IF(Y1492="","",Y1492*IFERROR(INDEX(Lists!$M$2:$M$12,MATCH(C1492,Lists!$I$2:$I$12,0)),1)/Lists!$Q$2)</f>
        <v/>
      </c>
      <c r="AK1492" s="106" t="n"/>
      <c r="AL1492" s="106" t="n"/>
      <c r="AM1492" s="106" t="n"/>
      <c r="AN1492" s="106" t="n"/>
      <c r="AO1492" s="106" t="n"/>
    </row>
    <row r="1493" ht="18" customHeight="1" s="74">
      <c r="A1493" s="154">
        <f>IF(OR(F1493="",C1493="",D1493=""),"",IFERROR(INDEX(Lists!$J$2:$J$12,MATCH(C1493,Lists!$I$2:$I$12,0)),"XX")&amp;"-"&amp;D1493&amp;"-"&amp;TEXT(SUMPRODUCT(($C$2:C1493=C1493)*($D$2:D1493=D1493)),"0000"))</f>
        <v/>
      </c>
      <c r="B1493" s="155" t="n"/>
      <c r="C1493" s="155" t="n"/>
      <c r="D1493" s="155" t="n"/>
      <c r="E1493" s="155" t="n"/>
      <c r="F1493" s="155" t="n"/>
      <c r="G1493" s="155" t="n"/>
      <c r="H1493" s="155" t="n"/>
      <c r="I1493" s="155" t="n"/>
      <c r="J1493" s="155" t="n"/>
      <c r="K1493" s="155" t="n"/>
      <c r="L1493" s="155" t="n"/>
      <c r="M1493" s="155" t="n"/>
      <c r="N1493" s="155" t="n"/>
      <c r="O1493" s="155" t="n"/>
      <c r="P1493" s="155" t="n"/>
      <c r="Q1493" s="151" t="n"/>
      <c r="R1493" s="155" t="n"/>
      <c r="S1493" s="155" t="n"/>
      <c r="T1493" s="155" t="n"/>
      <c r="U1493" s="155" t="n"/>
      <c r="V1493" s="155" t="n"/>
      <c r="W1493" s="155" t="n"/>
      <c r="X1493" s="155" t="n"/>
      <c r="Y1493" s="155" t="n"/>
      <c r="Z1493" s="155" t="n"/>
      <c r="AA1493" s="155" t="n"/>
      <c r="AB1493" s="155" t="n"/>
      <c r="AC1493" s="155" t="n"/>
      <c r="AD1493" s="155" t="n"/>
      <c r="AE1493" s="155" t="n"/>
      <c r="AF1493" s="155" t="n"/>
      <c r="AG1493" s="154">
        <f>IF(OR(C1493="",G1493="",G1493=0),"",IFERROR(INDEX(Lists!$K$2:$K$12,MATCH(C1493,Lists!$I$2:$I$12,0)),"AUD"))</f>
        <v/>
      </c>
      <c r="AH1493" s="154">
        <f>IF(OR(G1493="",G1493=0),"",IF(G1493&lt;1,TEXT(G1493*100,"0")&amp;IFERROR(INDEX(Lists!$U$2:$U$12,MATCH(C1493,Lists!$I$2:$I$12,0)),"c"),IFERROR(INDEX(Lists!$L$2:$L$12,MATCH(C1493,Lists!$I$2:$I$12,0)),"$")&amp;IF(G1493=INT(G1493),TEXT(G1493,"0"),TEXT(G1493,"0.00")))&amp;" "&amp;AG1493)</f>
        <v/>
      </c>
      <c r="AI1493" s="154">
        <f>IF(X1493="","",X1493*IFERROR(INDEX(Lists!$M$2:$M$12,MATCH(C1493,Lists!$I$2:$I$12,0)),1)/Lists!$Q$2)</f>
        <v/>
      </c>
      <c r="AJ1493" s="154">
        <f>IF(Y1493="","",Y1493*IFERROR(INDEX(Lists!$M$2:$M$12,MATCH(C1493,Lists!$I$2:$I$12,0)),1)/Lists!$Q$2)</f>
        <v/>
      </c>
      <c r="AK1493" s="106" t="n"/>
      <c r="AL1493" s="106" t="n"/>
      <c r="AM1493" s="106" t="n"/>
      <c r="AN1493" s="106" t="n"/>
      <c r="AO1493" s="106" t="n"/>
    </row>
    <row r="1494" ht="18" customHeight="1" s="74">
      <c r="A1494" s="154">
        <f>IF(OR(F1494="",C1494="",D1494=""),"",IFERROR(INDEX(Lists!$J$2:$J$12,MATCH(C1494,Lists!$I$2:$I$12,0)),"XX")&amp;"-"&amp;D1494&amp;"-"&amp;TEXT(SUMPRODUCT(($C$2:C1494=C1494)*($D$2:D1494=D1494)),"0000"))</f>
        <v/>
      </c>
      <c r="B1494" s="155" t="n"/>
      <c r="C1494" s="155" t="n"/>
      <c r="D1494" s="155" t="n"/>
      <c r="E1494" s="155" t="n"/>
      <c r="F1494" s="155" t="n"/>
      <c r="G1494" s="155" t="n"/>
      <c r="H1494" s="155" t="n"/>
      <c r="I1494" s="155" t="n"/>
      <c r="J1494" s="155" t="n"/>
      <c r="K1494" s="155" t="n"/>
      <c r="L1494" s="155" t="n"/>
      <c r="M1494" s="155" t="n"/>
      <c r="N1494" s="155" t="n"/>
      <c r="O1494" s="155" t="n"/>
      <c r="P1494" s="155" t="n"/>
      <c r="Q1494" s="151" t="n"/>
      <c r="R1494" s="155" t="n"/>
      <c r="S1494" s="155" t="n"/>
      <c r="T1494" s="155" t="n"/>
      <c r="U1494" s="155" t="n"/>
      <c r="V1494" s="155" t="n"/>
      <c r="W1494" s="155" t="n"/>
      <c r="X1494" s="155" t="n"/>
      <c r="Y1494" s="155" t="n"/>
      <c r="Z1494" s="155" t="n"/>
      <c r="AA1494" s="155" t="n"/>
      <c r="AB1494" s="155" t="n"/>
      <c r="AC1494" s="155" t="n"/>
      <c r="AD1494" s="155" t="n"/>
      <c r="AE1494" s="155" t="n"/>
      <c r="AF1494" s="155" t="n"/>
      <c r="AG1494" s="154">
        <f>IF(OR(C1494="",G1494="",G1494=0),"",IFERROR(INDEX(Lists!$K$2:$K$12,MATCH(C1494,Lists!$I$2:$I$12,0)),"AUD"))</f>
        <v/>
      </c>
      <c r="AH1494" s="154">
        <f>IF(OR(G1494="",G1494=0),"",IF(G1494&lt;1,TEXT(G1494*100,"0")&amp;IFERROR(INDEX(Lists!$U$2:$U$12,MATCH(C1494,Lists!$I$2:$I$12,0)),"c"),IFERROR(INDEX(Lists!$L$2:$L$12,MATCH(C1494,Lists!$I$2:$I$12,0)),"$")&amp;IF(G1494=INT(G1494),TEXT(G1494,"0"),TEXT(G1494,"0.00")))&amp;" "&amp;AG1494)</f>
        <v/>
      </c>
      <c r="AI1494" s="154">
        <f>IF(X1494="","",X1494*IFERROR(INDEX(Lists!$M$2:$M$12,MATCH(C1494,Lists!$I$2:$I$12,0)),1)/Lists!$Q$2)</f>
        <v/>
      </c>
      <c r="AJ1494" s="154">
        <f>IF(Y1494="","",Y1494*IFERROR(INDEX(Lists!$M$2:$M$12,MATCH(C1494,Lists!$I$2:$I$12,0)),1)/Lists!$Q$2)</f>
        <v/>
      </c>
      <c r="AK1494" s="106" t="n"/>
      <c r="AL1494" s="106" t="n"/>
      <c r="AM1494" s="106" t="n"/>
      <c r="AN1494" s="106" t="n"/>
      <c r="AO1494" s="106" t="n"/>
    </row>
    <row r="1495" ht="18" customHeight="1" s="74">
      <c r="A1495" s="154">
        <f>IF(OR(F1495="",C1495="",D1495=""),"",IFERROR(INDEX(Lists!$J$2:$J$12,MATCH(C1495,Lists!$I$2:$I$12,0)),"XX")&amp;"-"&amp;D1495&amp;"-"&amp;TEXT(SUMPRODUCT(($C$2:C1495=C1495)*($D$2:D1495=D1495)),"0000"))</f>
        <v/>
      </c>
      <c r="B1495" s="155" t="n"/>
      <c r="C1495" s="155" t="n"/>
      <c r="D1495" s="155" t="n"/>
      <c r="E1495" s="155" t="n"/>
      <c r="F1495" s="155" t="n"/>
      <c r="G1495" s="155" t="n"/>
      <c r="H1495" s="155" t="n"/>
      <c r="I1495" s="155" t="n"/>
      <c r="J1495" s="155" t="n"/>
      <c r="K1495" s="155" t="n"/>
      <c r="L1495" s="155" t="n"/>
      <c r="M1495" s="155" t="n"/>
      <c r="N1495" s="155" t="n"/>
      <c r="O1495" s="155" t="n"/>
      <c r="P1495" s="155" t="n"/>
      <c r="Q1495" s="151" t="n"/>
      <c r="R1495" s="155" t="n"/>
      <c r="S1495" s="155" t="n"/>
      <c r="T1495" s="155" t="n"/>
      <c r="U1495" s="155" t="n"/>
      <c r="V1495" s="155" t="n"/>
      <c r="W1495" s="155" t="n"/>
      <c r="X1495" s="155" t="n"/>
      <c r="Y1495" s="155" t="n"/>
      <c r="Z1495" s="155" t="n"/>
      <c r="AA1495" s="155" t="n"/>
      <c r="AB1495" s="155" t="n"/>
      <c r="AC1495" s="155" t="n"/>
      <c r="AD1495" s="155" t="n"/>
      <c r="AE1495" s="155" t="n"/>
      <c r="AF1495" s="155" t="n"/>
      <c r="AG1495" s="154">
        <f>IF(OR(C1495="",G1495="",G1495=0),"",IFERROR(INDEX(Lists!$K$2:$K$12,MATCH(C1495,Lists!$I$2:$I$12,0)),"AUD"))</f>
        <v/>
      </c>
      <c r="AH1495" s="154">
        <f>IF(OR(G1495="",G1495=0),"",IF(G1495&lt;1,TEXT(G1495*100,"0")&amp;IFERROR(INDEX(Lists!$U$2:$U$12,MATCH(C1495,Lists!$I$2:$I$12,0)),"c"),IFERROR(INDEX(Lists!$L$2:$L$12,MATCH(C1495,Lists!$I$2:$I$12,0)),"$")&amp;IF(G1495=INT(G1495),TEXT(G1495,"0"),TEXT(G1495,"0.00")))&amp;" "&amp;AG1495)</f>
        <v/>
      </c>
      <c r="AI1495" s="154">
        <f>IF(X1495="","",X1495*IFERROR(INDEX(Lists!$M$2:$M$12,MATCH(C1495,Lists!$I$2:$I$12,0)),1)/Lists!$Q$2)</f>
        <v/>
      </c>
      <c r="AJ1495" s="154">
        <f>IF(Y1495="","",Y1495*IFERROR(INDEX(Lists!$M$2:$M$12,MATCH(C1495,Lists!$I$2:$I$12,0)),1)/Lists!$Q$2)</f>
        <v/>
      </c>
      <c r="AK1495" s="106" t="n"/>
      <c r="AL1495" s="106" t="n"/>
      <c r="AM1495" s="106" t="n"/>
      <c r="AN1495" s="106" t="n"/>
      <c r="AO1495" s="106" t="n"/>
    </row>
    <row r="1496" ht="18" customHeight="1" s="74">
      <c r="A1496" s="154">
        <f>IF(OR(F1496="",C1496="",D1496=""),"",IFERROR(INDEX(Lists!$J$2:$J$12,MATCH(C1496,Lists!$I$2:$I$12,0)),"XX")&amp;"-"&amp;D1496&amp;"-"&amp;TEXT(SUMPRODUCT(($C$2:C1496=C1496)*($D$2:D1496=D1496)),"0000"))</f>
        <v/>
      </c>
      <c r="B1496" s="155" t="n"/>
      <c r="C1496" s="155" t="n"/>
      <c r="D1496" s="155" t="n"/>
      <c r="E1496" s="155" t="n"/>
      <c r="F1496" s="155" t="n"/>
      <c r="G1496" s="155" t="n"/>
      <c r="H1496" s="155" t="n"/>
      <c r="I1496" s="155" t="n"/>
      <c r="J1496" s="155" t="n"/>
      <c r="K1496" s="155" t="n"/>
      <c r="L1496" s="155" t="n"/>
      <c r="M1496" s="155" t="n"/>
      <c r="N1496" s="155" t="n"/>
      <c r="O1496" s="155" t="n"/>
      <c r="P1496" s="155" t="n"/>
      <c r="Q1496" s="151" t="n"/>
      <c r="R1496" s="155" t="n"/>
      <c r="S1496" s="155" t="n"/>
      <c r="T1496" s="155" t="n"/>
      <c r="U1496" s="155" t="n"/>
      <c r="V1496" s="155" t="n"/>
      <c r="W1496" s="155" t="n"/>
      <c r="X1496" s="155" t="n"/>
      <c r="Y1496" s="155" t="n"/>
      <c r="Z1496" s="155" t="n"/>
      <c r="AA1496" s="155" t="n"/>
      <c r="AB1496" s="155" t="n"/>
      <c r="AC1496" s="155" t="n"/>
      <c r="AD1496" s="155" t="n"/>
      <c r="AE1496" s="155" t="n"/>
      <c r="AF1496" s="155" t="n"/>
      <c r="AG1496" s="154">
        <f>IF(OR(C1496="",G1496="",G1496=0),"",IFERROR(INDEX(Lists!$K$2:$K$12,MATCH(C1496,Lists!$I$2:$I$12,0)),"AUD"))</f>
        <v/>
      </c>
      <c r="AH1496" s="154">
        <f>IF(OR(G1496="",G1496=0),"",IF(G1496&lt;1,TEXT(G1496*100,"0")&amp;IFERROR(INDEX(Lists!$U$2:$U$12,MATCH(C1496,Lists!$I$2:$I$12,0)),"c"),IFERROR(INDEX(Lists!$L$2:$L$12,MATCH(C1496,Lists!$I$2:$I$12,0)),"$")&amp;IF(G1496=INT(G1496),TEXT(G1496,"0"),TEXT(G1496,"0.00")))&amp;" "&amp;AG1496)</f>
        <v/>
      </c>
      <c r="AI1496" s="154">
        <f>IF(X1496="","",X1496*IFERROR(INDEX(Lists!$M$2:$M$12,MATCH(C1496,Lists!$I$2:$I$12,0)),1)/Lists!$Q$2)</f>
        <v/>
      </c>
      <c r="AJ1496" s="154">
        <f>IF(Y1496="","",Y1496*IFERROR(INDEX(Lists!$M$2:$M$12,MATCH(C1496,Lists!$I$2:$I$12,0)),1)/Lists!$Q$2)</f>
        <v/>
      </c>
      <c r="AK1496" s="106" t="n"/>
      <c r="AL1496" s="106" t="n"/>
      <c r="AM1496" s="106" t="n"/>
      <c r="AN1496" s="106" t="n"/>
      <c r="AO1496" s="106" t="n"/>
    </row>
    <row r="1497" ht="18" customHeight="1" s="74">
      <c r="A1497" s="154">
        <f>IF(OR(F1497="",C1497="",D1497=""),"",IFERROR(INDEX(Lists!$J$2:$J$12,MATCH(C1497,Lists!$I$2:$I$12,0)),"XX")&amp;"-"&amp;D1497&amp;"-"&amp;TEXT(SUMPRODUCT(($C$2:C1497=C1497)*($D$2:D1497=D1497)),"0000"))</f>
        <v/>
      </c>
      <c r="B1497" s="155" t="n"/>
      <c r="C1497" s="155" t="n"/>
      <c r="D1497" s="155" t="n"/>
      <c r="E1497" s="155" t="n"/>
      <c r="F1497" s="155" t="n"/>
      <c r="G1497" s="155" t="n"/>
      <c r="H1497" s="155" t="n"/>
      <c r="I1497" s="155" t="n"/>
      <c r="J1497" s="155" t="n"/>
      <c r="K1497" s="155" t="n"/>
      <c r="L1497" s="155" t="n"/>
      <c r="M1497" s="155" t="n"/>
      <c r="N1497" s="155" t="n"/>
      <c r="O1497" s="155" t="n"/>
      <c r="P1497" s="155" t="n"/>
      <c r="Q1497" s="151" t="n"/>
      <c r="R1497" s="155" t="n"/>
      <c r="S1497" s="155" t="n"/>
      <c r="T1497" s="155" t="n"/>
      <c r="U1497" s="155" t="n"/>
      <c r="V1497" s="155" t="n"/>
      <c r="W1497" s="155" t="n"/>
      <c r="X1497" s="155" t="n"/>
      <c r="Y1497" s="155" t="n"/>
      <c r="Z1497" s="155" t="n"/>
      <c r="AA1497" s="155" t="n"/>
      <c r="AB1497" s="155" t="n"/>
      <c r="AC1497" s="155" t="n"/>
      <c r="AD1497" s="155" t="n"/>
      <c r="AE1497" s="155" t="n"/>
      <c r="AF1497" s="155" t="n"/>
      <c r="AG1497" s="154">
        <f>IF(OR(C1497="",G1497="",G1497=0),"",IFERROR(INDEX(Lists!$K$2:$K$12,MATCH(C1497,Lists!$I$2:$I$12,0)),"AUD"))</f>
        <v/>
      </c>
      <c r="AH1497" s="154">
        <f>IF(OR(G1497="",G1497=0),"",IF(G1497&lt;1,TEXT(G1497*100,"0")&amp;IFERROR(INDEX(Lists!$U$2:$U$12,MATCH(C1497,Lists!$I$2:$I$12,0)),"c"),IFERROR(INDEX(Lists!$L$2:$L$12,MATCH(C1497,Lists!$I$2:$I$12,0)),"$")&amp;IF(G1497=INT(G1497),TEXT(G1497,"0"),TEXT(G1497,"0.00")))&amp;" "&amp;AG1497)</f>
        <v/>
      </c>
      <c r="AI1497" s="154">
        <f>IF(X1497="","",X1497*IFERROR(INDEX(Lists!$M$2:$M$12,MATCH(C1497,Lists!$I$2:$I$12,0)),1)/Lists!$Q$2)</f>
        <v/>
      </c>
      <c r="AJ1497" s="154">
        <f>IF(Y1497="","",Y1497*IFERROR(INDEX(Lists!$M$2:$M$12,MATCH(C1497,Lists!$I$2:$I$12,0)),1)/Lists!$Q$2)</f>
        <v/>
      </c>
      <c r="AK1497" s="106" t="n"/>
      <c r="AL1497" s="106" t="n"/>
      <c r="AM1497" s="106" t="n"/>
      <c r="AN1497" s="106" t="n"/>
      <c r="AO1497" s="106" t="n"/>
    </row>
    <row r="1498" ht="18" customHeight="1" s="74">
      <c r="A1498" s="154">
        <f>IF(OR(F1498="",C1498="",D1498=""),"",IFERROR(INDEX(Lists!$J$2:$J$12,MATCH(C1498,Lists!$I$2:$I$12,0)),"XX")&amp;"-"&amp;D1498&amp;"-"&amp;TEXT(SUMPRODUCT(($C$2:C1498=C1498)*($D$2:D1498=D1498)),"0000"))</f>
        <v/>
      </c>
      <c r="B1498" s="155" t="n"/>
      <c r="C1498" s="155" t="n"/>
      <c r="D1498" s="155" t="n"/>
      <c r="E1498" s="155" t="n"/>
      <c r="F1498" s="155" t="n"/>
      <c r="G1498" s="155" t="n"/>
      <c r="H1498" s="155" t="n"/>
      <c r="I1498" s="155" t="n"/>
      <c r="J1498" s="155" t="n"/>
      <c r="K1498" s="155" t="n"/>
      <c r="L1498" s="155" t="n"/>
      <c r="M1498" s="155" t="n"/>
      <c r="N1498" s="155" t="n"/>
      <c r="O1498" s="155" t="n"/>
      <c r="P1498" s="155" t="n"/>
      <c r="Q1498" s="151" t="n"/>
      <c r="R1498" s="155" t="n"/>
      <c r="S1498" s="155" t="n"/>
      <c r="T1498" s="155" t="n"/>
      <c r="U1498" s="155" t="n"/>
      <c r="V1498" s="155" t="n"/>
      <c r="W1498" s="155" t="n"/>
      <c r="X1498" s="155" t="n"/>
      <c r="Y1498" s="155" t="n"/>
      <c r="Z1498" s="155" t="n"/>
      <c r="AA1498" s="155" t="n"/>
      <c r="AB1498" s="155" t="n"/>
      <c r="AC1498" s="155" t="n"/>
      <c r="AD1498" s="155" t="n"/>
      <c r="AE1498" s="155" t="n"/>
      <c r="AF1498" s="155" t="n"/>
      <c r="AG1498" s="154">
        <f>IF(OR(C1498="",G1498="",G1498=0),"",IFERROR(INDEX(Lists!$K$2:$K$12,MATCH(C1498,Lists!$I$2:$I$12,0)),"AUD"))</f>
        <v/>
      </c>
      <c r="AH1498" s="154">
        <f>IF(OR(G1498="",G1498=0),"",IF(G1498&lt;1,TEXT(G1498*100,"0")&amp;IFERROR(INDEX(Lists!$U$2:$U$12,MATCH(C1498,Lists!$I$2:$I$12,0)),"c"),IFERROR(INDEX(Lists!$L$2:$L$12,MATCH(C1498,Lists!$I$2:$I$12,0)),"$")&amp;IF(G1498=INT(G1498),TEXT(G1498,"0"),TEXT(G1498,"0.00")))&amp;" "&amp;AG1498)</f>
        <v/>
      </c>
      <c r="AI1498" s="154">
        <f>IF(X1498="","",X1498*IFERROR(INDEX(Lists!$M$2:$M$12,MATCH(C1498,Lists!$I$2:$I$12,0)),1)/Lists!$Q$2)</f>
        <v/>
      </c>
      <c r="AJ1498" s="154">
        <f>IF(Y1498="","",Y1498*IFERROR(INDEX(Lists!$M$2:$M$12,MATCH(C1498,Lists!$I$2:$I$12,0)),1)/Lists!$Q$2)</f>
        <v/>
      </c>
      <c r="AK1498" s="106" t="n"/>
      <c r="AL1498" s="106" t="n"/>
      <c r="AM1498" s="106" t="n"/>
      <c r="AN1498" s="106" t="n"/>
      <c r="AO1498" s="106" t="n"/>
    </row>
    <row r="1499" ht="18" customHeight="1" s="74">
      <c r="A1499" s="154">
        <f>IF(OR(F1499="",C1499="",D1499=""),"",IFERROR(INDEX(Lists!$J$2:$J$12,MATCH(C1499,Lists!$I$2:$I$12,0)),"XX")&amp;"-"&amp;D1499&amp;"-"&amp;TEXT(SUMPRODUCT(($C$2:C1499=C1499)*($D$2:D1499=D1499)),"0000"))</f>
        <v/>
      </c>
      <c r="B1499" s="155" t="n"/>
      <c r="C1499" s="155" t="n"/>
      <c r="D1499" s="155" t="n"/>
      <c r="E1499" s="155" t="n"/>
      <c r="F1499" s="155" t="n"/>
      <c r="G1499" s="155" t="n"/>
      <c r="H1499" s="155" t="n"/>
      <c r="I1499" s="155" t="n"/>
      <c r="J1499" s="155" t="n"/>
      <c r="K1499" s="155" t="n"/>
      <c r="L1499" s="155" t="n"/>
      <c r="M1499" s="155" t="n"/>
      <c r="N1499" s="155" t="n"/>
      <c r="O1499" s="155" t="n"/>
      <c r="P1499" s="155" t="n"/>
      <c r="Q1499" s="151" t="n"/>
      <c r="R1499" s="155" t="n"/>
      <c r="S1499" s="155" t="n"/>
      <c r="T1499" s="155" t="n"/>
      <c r="U1499" s="155" t="n"/>
      <c r="V1499" s="155" t="n"/>
      <c r="W1499" s="155" t="n"/>
      <c r="X1499" s="155" t="n"/>
      <c r="Y1499" s="155" t="n"/>
      <c r="Z1499" s="155" t="n"/>
      <c r="AA1499" s="155" t="n"/>
      <c r="AB1499" s="155" t="n"/>
      <c r="AC1499" s="155" t="n"/>
      <c r="AD1499" s="155" t="n"/>
      <c r="AE1499" s="155" t="n"/>
      <c r="AF1499" s="155" t="n"/>
      <c r="AG1499" s="154">
        <f>IF(OR(C1499="",G1499="",G1499=0),"",IFERROR(INDEX(Lists!$K$2:$K$12,MATCH(C1499,Lists!$I$2:$I$12,0)),"AUD"))</f>
        <v/>
      </c>
      <c r="AH1499" s="154">
        <f>IF(OR(G1499="",G1499=0),"",IF(G1499&lt;1,TEXT(G1499*100,"0")&amp;IFERROR(INDEX(Lists!$U$2:$U$12,MATCH(C1499,Lists!$I$2:$I$12,0)),"c"),IFERROR(INDEX(Lists!$L$2:$L$12,MATCH(C1499,Lists!$I$2:$I$12,0)),"$")&amp;IF(G1499=INT(G1499),TEXT(G1499,"0"),TEXT(G1499,"0.00")))&amp;" "&amp;AG1499)</f>
        <v/>
      </c>
      <c r="AI1499" s="154">
        <f>IF(X1499="","",X1499*IFERROR(INDEX(Lists!$M$2:$M$12,MATCH(C1499,Lists!$I$2:$I$12,0)),1)/Lists!$Q$2)</f>
        <v/>
      </c>
      <c r="AJ1499" s="154">
        <f>IF(Y1499="","",Y1499*IFERROR(INDEX(Lists!$M$2:$M$12,MATCH(C1499,Lists!$I$2:$I$12,0)),1)/Lists!$Q$2)</f>
        <v/>
      </c>
      <c r="AK1499" s="106" t="n"/>
      <c r="AL1499" s="106" t="n"/>
      <c r="AM1499" s="106" t="n"/>
      <c r="AN1499" s="106" t="n"/>
      <c r="AO1499" s="106" t="n"/>
    </row>
    <row r="1500" ht="18" customHeight="1" s="74">
      <c r="A1500" s="154">
        <f>IF(OR(F1500="",C1500="",D1500=""),"",IFERROR(INDEX(Lists!$J$2:$J$12,MATCH(C1500,Lists!$I$2:$I$12,0)),"XX")&amp;"-"&amp;D1500&amp;"-"&amp;TEXT(SUMPRODUCT(($C$2:C1500=C1500)*($D$2:D1500=D1500)),"0000"))</f>
        <v/>
      </c>
      <c r="B1500" s="155" t="n"/>
      <c r="C1500" s="155" t="n"/>
      <c r="D1500" s="155" t="n"/>
      <c r="E1500" s="155" t="n"/>
      <c r="F1500" s="155" t="n"/>
      <c r="G1500" s="155" t="n"/>
      <c r="H1500" s="155" t="n"/>
      <c r="I1500" s="155" t="n"/>
      <c r="J1500" s="155" t="n"/>
      <c r="K1500" s="155" t="n"/>
      <c r="L1500" s="155" t="n"/>
      <c r="M1500" s="155" t="n"/>
      <c r="N1500" s="155" t="n"/>
      <c r="O1500" s="155" t="n"/>
      <c r="P1500" s="155" t="n"/>
      <c r="Q1500" s="151" t="n"/>
      <c r="R1500" s="155" t="n"/>
      <c r="S1500" s="155" t="n"/>
      <c r="T1500" s="155" t="n"/>
      <c r="U1500" s="155" t="n"/>
      <c r="V1500" s="155" t="n"/>
      <c r="W1500" s="155" t="n"/>
      <c r="X1500" s="155" t="n"/>
      <c r="Y1500" s="155" t="n"/>
      <c r="Z1500" s="155" t="n"/>
      <c r="AA1500" s="155" t="n"/>
      <c r="AB1500" s="155" t="n"/>
      <c r="AC1500" s="155" t="n"/>
      <c r="AD1500" s="155" t="n"/>
      <c r="AE1500" s="155" t="n"/>
      <c r="AF1500" s="155" t="n"/>
      <c r="AG1500" s="154">
        <f>IF(OR(C1500="",G1500="",G1500=0),"",IFERROR(INDEX(Lists!$K$2:$K$12,MATCH(C1500,Lists!$I$2:$I$12,0)),"AUD"))</f>
        <v/>
      </c>
      <c r="AH1500" s="154">
        <f>IF(OR(G1500="",G1500=0),"",IF(G1500&lt;1,TEXT(G1500*100,"0")&amp;IFERROR(INDEX(Lists!$U$2:$U$12,MATCH(C1500,Lists!$I$2:$I$12,0)),"c"),IFERROR(INDEX(Lists!$L$2:$L$12,MATCH(C1500,Lists!$I$2:$I$12,0)),"$")&amp;IF(G1500=INT(G1500),TEXT(G1500,"0"),TEXT(G1500,"0.00")))&amp;" "&amp;AG1500)</f>
        <v/>
      </c>
      <c r="AI1500" s="154">
        <f>IF(X1500="","",X1500*IFERROR(INDEX(Lists!$M$2:$M$12,MATCH(C1500,Lists!$I$2:$I$12,0)),1)/Lists!$Q$2)</f>
        <v/>
      </c>
      <c r="AJ1500" s="154">
        <f>IF(Y1500="","",Y1500*IFERROR(INDEX(Lists!$M$2:$M$12,MATCH(C1500,Lists!$I$2:$I$12,0)),1)/Lists!$Q$2)</f>
        <v/>
      </c>
      <c r="AK1500" s="106" t="n"/>
      <c r="AL1500" s="106" t="n"/>
      <c r="AM1500" s="106" t="n"/>
      <c r="AN1500" s="106" t="n"/>
      <c r="AO1500" s="106" t="n"/>
    </row>
    <row r="1501" ht="18" customHeight="1" s="74">
      <c r="A1501" s="154">
        <f>IF(OR(F1501="",C1501="",D1501=""),"",IFERROR(INDEX(Lists!$J$2:$J$12,MATCH(C1501,Lists!$I$2:$I$12,0)),"XX")&amp;"-"&amp;D1501&amp;"-"&amp;TEXT(SUMPRODUCT(($C$2:C1501=C1501)*($D$2:D1501=D1501)),"0000"))</f>
        <v/>
      </c>
      <c r="B1501" s="155" t="n"/>
      <c r="C1501" s="155" t="n"/>
      <c r="D1501" s="155" t="n"/>
      <c r="E1501" s="155" t="n"/>
      <c r="F1501" s="155" t="n"/>
      <c r="G1501" s="155" t="n"/>
      <c r="H1501" s="155" t="n"/>
      <c r="I1501" s="155" t="n"/>
      <c r="J1501" s="155" t="n"/>
      <c r="K1501" s="155" t="n"/>
      <c r="L1501" s="155" t="n"/>
      <c r="M1501" s="155" t="n"/>
      <c r="N1501" s="155" t="n"/>
      <c r="O1501" s="155" t="n"/>
      <c r="P1501" s="155" t="n"/>
      <c r="Q1501" s="151" t="n"/>
      <c r="R1501" s="155" t="n"/>
      <c r="S1501" s="155" t="n"/>
      <c r="T1501" s="155" t="n"/>
      <c r="U1501" s="155" t="n"/>
      <c r="V1501" s="155" t="n"/>
      <c r="W1501" s="155" t="n"/>
      <c r="X1501" s="155" t="n"/>
      <c r="Y1501" s="155" t="n"/>
      <c r="Z1501" s="155" t="n"/>
      <c r="AA1501" s="155" t="n"/>
      <c r="AB1501" s="155" t="n"/>
      <c r="AC1501" s="155" t="n"/>
      <c r="AD1501" s="155" t="n"/>
      <c r="AE1501" s="155" t="n"/>
      <c r="AF1501" s="155" t="n"/>
      <c r="AG1501" s="154">
        <f>IF(OR(C1501="",G1501="",G1501=0),"",IFERROR(INDEX(Lists!$K$2:$K$12,MATCH(C1501,Lists!$I$2:$I$12,0)),"AUD"))</f>
        <v/>
      </c>
      <c r="AH1501" s="154">
        <f>IF(OR(G1501="",G1501=0),"",IF(G1501&lt;1,TEXT(G1501*100,"0")&amp;IFERROR(INDEX(Lists!$U$2:$U$12,MATCH(C1501,Lists!$I$2:$I$12,0)),"c"),IFERROR(INDEX(Lists!$L$2:$L$12,MATCH(C1501,Lists!$I$2:$I$12,0)),"$")&amp;IF(G1501=INT(G1501),TEXT(G1501,"0"),TEXT(G1501,"0.00")))&amp;" "&amp;AG1501)</f>
        <v/>
      </c>
      <c r="AI1501" s="154">
        <f>IF(X1501="","",X1501*IFERROR(INDEX(Lists!$M$2:$M$12,MATCH(C1501,Lists!$I$2:$I$12,0)),1)/Lists!$Q$2)</f>
        <v/>
      </c>
      <c r="AJ1501" s="154">
        <f>IF(Y1501="","",Y1501*IFERROR(INDEX(Lists!$M$2:$M$12,MATCH(C1501,Lists!$I$2:$I$12,0)),1)/Lists!$Q$2)</f>
        <v/>
      </c>
      <c r="AK1501" s="106" t="n"/>
      <c r="AL1501" s="106" t="n"/>
      <c r="AM1501" s="106" t="n"/>
      <c r="AN1501" s="106" t="n"/>
      <c r="AO1501" s="106" t="n"/>
    </row>
    <row r="1502" ht="18" customHeight="1" s="74">
      <c r="A1502" s="154">
        <f>IF(OR(F1502="",C1502="",D1502=""),"",IFERROR(INDEX(Lists!$J$2:$J$12,MATCH(C1502,Lists!$I$2:$I$12,0)),"XX")&amp;"-"&amp;D1502&amp;"-"&amp;TEXT(SUMPRODUCT(($C$2:C1502=C1502)*($D$2:D1502=D1502)),"0000"))</f>
        <v/>
      </c>
      <c r="B1502" s="155" t="n"/>
      <c r="C1502" s="155" t="n"/>
      <c r="D1502" s="155" t="n"/>
      <c r="E1502" s="155" t="n"/>
      <c r="F1502" s="155" t="n"/>
      <c r="G1502" s="155" t="n"/>
      <c r="H1502" s="155" t="n"/>
      <c r="I1502" s="155" t="n"/>
      <c r="J1502" s="155" t="n"/>
      <c r="K1502" s="155" t="n"/>
      <c r="L1502" s="155" t="n"/>
      <c r="M1502" s="155" t="n"/>
      <c r="N1502" s="155" t="n"/>
      <c r="O1502" s="155" t="n"/>
      <c r="P1502" s="155" t="n"/>
      <c r="Q1502" s="151" t="n"/>
      <c r="R1502" s="155" t="n"/>
      <c r="S1502" s="155" t="n"/>
      <c r="T1502" s="155" t="n"/>
      <c r="U1502" s="155" t="n"/>
      <c r="V1502" s="155" t="n"/>
      <c r="W1502" s="155" t="n"/>
      <c r="X1502" s="155" t="n"/>
      <c r="Y1502" s="155" t="n"/>
      <c r="Z1502" s="155" t="n"/>
      <c r="AA1502" s="155" t="n"/>
      <c r="AB1502" s="155" t="n"/>
      <c r="AC1502" s="155" t="n"/>
      <c r="AD1502" s="155" t="n"/>
      <c r="AE1502" s="155" t="n"/>
      <c r="AF1502" s="155" t="n"/>
      <c r="AG1502" s="154">
        <f>IF(OR(C1502="",G1502="",G1502=0),"",IFERROR(INDEX(Lists!$K$2:$K$12,MATCH(C1502,Lists!$I$2:$I$12,0)),"AUD"))</f>
        <v/>
      </c>
      <c r="AH1502" s="154">
        <f>IF(OR(G1502="",G1502=0),"",IF(G1502&lt;1,TEXT(G1502*100,"0")&amp;IFERROR(INDEX(Lists!$U$2:$U$12,MATCH(C1502,Lists!$I$2:$I$12,0)),"c"),IFERROR(INDEX(Lists!$L$2:$L$12,MATCH(C1502,Lists!$I$2:$I$12,0)),"$")&amp;IF(G1502=INT(G1502),TEXT(G1502,"0"),TEXT(G1502,"0.00")))&amp;" "&amp;AG1502)</f>
        <v/>
      </c>
      <c r="AI1502" s="154">
        <f>IF(X1502="","",X1502*IFERROR(INDEX(Lists!$M$2:$M$12,MATCH(C1502,Lists!$I$2:$I$12,0)),1)/Lists!$Q$2)</f>
        <v/>
      </c>
      <c r="AJ1502" s="154">
        <f>IF(Y1502="","",Y1502*IFERROR(INDEX(Lists!$M$2:$M$12,MATCH(C1502,Lists!$I$2:$I$12,0)),1)/Lists!$Q$2)</f>
        <v/>
      </c>
      <c r="AK1502" s="106" t="n"/>
      <c r="AL1502" s="106" t="n"/>
      <c r="AM1502" s="106" t="n"/>
      <c r="AN1502" s="106" t="n"/>
      <c r="AO1502" s="106" t="n"/>
    </row>
    <row r="1503" ht="18" customHeight="1" s="74">
      <c r="A1503" s="154">
        <f>IF(OR(F1503="",C1503="",D1503=""),"",IFERROR(INDEX(Lists!$J$2:$J$12,MATCH(C1503,Lists!$I$2:$I$12,0)),"XX")&amp;"-"&amp;D1503&amp;"-"&amp;TEXT(SUMPRODUCT(($C$2:C1503=C1503)*($D$2:D1503=D1503)),"0000"))</f>
        <v/>
      </c>
      <c r="B1503" s="155" t="n"/>
      <c r="C1503" s="155" t="n"/>
      <c r="D1503" s="155" t="n"/>
      <c r="E1503" s="155" t="n"/>
      <c r="F1503" s="155" t="n"/>
      <c r="G1503" s="155" t="n"/>
      <c r="H1503" s="155" t="n"/>
      <c r="I1503" s="155" t="n"/>
      <c r="J1503" s="155" t="n"/>
      <c r="K1503" s="155" t="n"/>
      <c r="L1503" s="155" t="n"/>
      <c r="M1503" s="155" t="n"/>
      <c r="N1503" s="155" t="n"/>
      <c r="O1503" s="155" t="n"/>
      <c r="P1503" s="155" t="n"/>
      <c r="Q1503" s="151" t="n"/>
      <c r="R1503" s="155" t="n"/>
      <c r="S1503" s="155" t="n"/>
      <c r="T1503" s="155" t="n"/>
      <c r="U1503" s="155" t="n"/>
      <c r="V1503" s="155" t="n"/>
      <c r="W1503" s="155" t="n"/>
      <c r="X1503" s="155" t="n"/>
      <c r="Y1503" s="155" t="n"/>
      <c r="Z1503" s="155" t="n"/>
      <c r="AA1503" s="155" t="n"/>
      <c r="AB1503" s="155" t="n"/>
      <c r="AC1503" s="155" t="n"/>
      <c r="AD1503" s="155" t="n"/>
      <c r="AE1503" s="155" t="n"/>
      <c r="AF1503" s="155" t="n"/>
      <c r="AG1503" s="154">
        <f>IF(OR(C1503="",G1503="",G1503=0),"",IFERROR(INDEX(Lists!$K$2:$K$12,MATCH(C1503,Lists!$I$2:$I$12,0)),"AUD"))</f>
        <v/>
      </c>
      <c r="AH1503" s="154">
        <f>IF(OR(G1503="",G1503=0),"",IF(G1503&lt;1,TEXT(G1503*100,"0")&amp;IFERROR(INDEX(Lists!$U$2:$U$12,MATCH(C1503,Lists!$I$2:$I$12,0)),"c"),IFERROR(INDEX(Lists!$L$2:$L$12,MATCH(C1503,Lists!$I$2:$I$12,0)),"$")&amp;IF(G1503=INT(G1503),TEXT(G1503,"0"),TEXT(G1503,"0.00")))&amp;" "&amp;AG1503)</f>
        <v/>
      </c>
      <c r="AI1503" s="154">
        <f>IF(X1503="","",X1503*IFERROR(INDEX(Lists!$M$2:$M$12,MATCH(C1503,Lists!$I$2:$I$12,0)),1)/Lists!$Q$2)</f>
        <v/>
      </c>
      <c r="AJ1503" s="154">
        <f>IF(Y1503="","",Y1503*IFERROR(INDEX(Lists!$M$2:$M$12,MATCH(C1503,Lists!$I$2:$I$12,0)),1)/Lists!$Q$2)</f>
        <v/>
      </c>
      <c r="AK1503" s="106" t="n"/>
      <c r="AL1503" s="106" t="n"/>
      <c r="AM1503" s="106" t="n"/>
      <c r="AN1503" s="106" t="n"/>
      <c r="AO1503" s="106" t="n"/>
    </row>
    <row r="1504" ht="18" customHeight="1" s="74">
      <c r="A1504" s="154">
        <f>IF(OR(F1504="",C1504="",D1504=""),"",IFERROR(INDEX(Lists!$J$2:$J$12,MATCH(C1504,Lists!$I$2:$I$12,0)),"XX")&amp;"-"&amp;D1504&amp;"-"&amp;TEXT(SUMPRODUCT(($C$2:C1504=C1504)*($D$2:D1504=D1504)),"0000"))</f>
        <v/>
      </c>
      <c r="B1504" s="155" t="n"/>
      <c r="C1504" s="155" t="n"/>
      <c r="D1504" s="155" t="n"/>
      <c r="E1504" s="155" t="n"/>
      <c r="F1504" s="155" t="n"/>
      <c r="G1504" s="155" t="n"/>
      <c r="H1504" s="155" t="n"/>
      <c r="I1504" s="155" t="n"/>
      <c r="J1504" s="155" t="n"/>
      <c r="K1504" s="155" t="n"/>
      <c r="L1504" s="155" t="n"/>
      <c r="M1504" s="155" t="n"/>
      <c r="N1504" s="155" t="n"/>
      <c r="O1504" s="155" t="n"/>
      <c r="P1504" s="155" t="n"/>
      <c r="Q1504" s="151" t="n"/>
      <c r="R1504" s="155" t="n"/>
      <c r="S1504" s="155" t="n"/>
      <c r="T1504" s="155" t="n"/>
      <c r="U1504" s="155" t="n"/>
      <c r="V1504" s="155" t="n"/>
      <c r="W1504" s="155" t="n"/>
      <c r="X1504" s="155" t="n"/>
      <c r="Y1504" s="155" t="n"/>
      <c r="Z1504" s="155" t="n"/>
      <c r="AA1504" s="155" t="n"/>
      <c r="AB1504" s="155" t="n"/>
      <c r="AC1504" s="155" t="n"/>
      <c r="AD1504" s="155" t="n"/>
      <c r="AE1504" s="155" t="n"/>
      <c r="AF1504" s="155" t="n"/>
      <c r="AG1504" s="154">
        <f>IF(OR(C1504="",G1504="",G1504=0),"",IFERROR(INDEX(Lists!$K$2:$K$12,MATCH(C1504,Lists!$I$2:$I$12,0)),"AUD"))</f>
        <v/>
      </c>
      <c r="AH1504" s="154">
        <f>IF(OR(G1504="",G1504=0),"",IF(G1504&lt;1,TEXT(G1504*100,"0")&amp;IFERROR(INDEX(Lists!$U$2:$U$12,MATCH(C1504,Lists!$I$2:$I$12,0)),"c"),IFERROR(INDEX(Lists!$L$2:$L$12,MATCH(C1504,Lists!$I$2:$I$12,0)),"$")&amp;IF(G1504=INT(G1504),TEXT(G1504,"0"),TEXT(G1504,"0.00")))&amp;" "&amp;AG1504)</f>
        <v/>
      </c>
      <c r="AI1504" s="154">
        <f>IF(X1504="","",X1504*IFERROR(INDEX(Lists!$M$2:$M$12,MATCH(C1504,Lists!$I$2:$I$12,0)),1)/Lists!$Q$2)</f>
        <v/>
      </c>
      <c r="AJ1504" s="154">
        <f>IF(Y1504="","",Y1504*IFERROR(INDEX(Lists!$M$2:$M$12,MATCH(C1504,Lists!$I$2:$I$12,0)),1)/Lists!$Q$2)</f>
        <v/>
      </c>
      <c r="AK1504" s="106" t="n"/>
      <c r="AL1504" s="106" t="n"/>
      <c r="AM1504" s="106" t="n"/>
      <c r="AN1504" s="106" t="n"/>
      <c r="AO1504" s="106" t="n"/>
    </row>
    <row r="1505" ht="18" customHeight="1" s="74">
      <c r="A1505" s="154">
        <f>IF(OR(F1505="",C1505="",D1505=""),"",IFERROR(INDEX(Lists!$J$2:$J$12,MATCH(C1505,Lists!$I$2:$I$12,0)),"XX")&amp;"-"&amp;D1505&amp;"-"&amp;TEXT(SUMPRODUCT(($C$2:C1505=C1505)*($D$2:D1505=D1505)),"0000"))</f>
        <v/>
      </c>
      <c r="B1505" s="155" t="n"/>
      <c r="C1505" s="155" t="n"/>
      <c r="D1505" s="155" t="n"/>
      <c r="E1505" s="155" t="n"/>
      <c r="F1505" s="155" t="n"/>
      <c r="G1505" s="155" t="n"/>
      <c r="H1505" s="155" t="n"/>
      <c r="I1505" s="155" t="n"/>
      <c r="J1505" s="155" t="n"/>
      <c r="K1505" s="155" t="n"/>
      <c r="L1505" s="155" t="n"/>
      <c r="M1505" s="155" t="n"/>
      <c r="N1505" s="155" t="n"/>
      <c r="O1505" s="155" t="n"/>
      <c r="P1505" s="155" t="n"/>
      <c r="Q1505" s="151" t="n"/>
      <c r="R1505" s="155" t="n"/>
      <c r="S1505" s="155" t="n"/>
      <c r="T1505" s="155" t="n"/>
      <c r="U1505" s="155" t="n"/>
      <c r="V1505" s="155" t="n"/>
      <c r="W1505" s="155" t="n"/>
      <c r="X1505" s="155" t="n"/>
      <c r="Y1505" s="155" t="n"/>
      <c r="Z1505" s="155" t="n"/>
      <c r="AA1505" s="155" t="n"/>
      <c r="AB1505" s="155" t="n"/>
      <c r="AC1505" s="155" t="n"/>
      <c r="AD1505" s="155" t="n"/>
      <c r="AE1505" s="155" t="n"/>
      <c r="AF1505" s="155" t="n"/>
      <c r="AG1505" s="154">
        <f>IF(OR(C1505="",G1505="",G1505=0),"",IFERROR(INDEX(Lists!$K$2:$K$12,MATCH(C1505,Lists!$I$2:$I$12,0)),"AUD"))</f>
        <v/>
      </c>
      <c r="AH1505" s="154">
        <f>IF(OR(G1505="",G1505=0),"",IF(G1505&lt;1,TEXT(G1505*100,"0")&amp;IFERROR(INDEX(Lists!$U$2:$U$12,MATCH(C1505,Lists!$I$2:$I$12,0)),"c"),IFERROR(INDEX(Lists!$L$2:$L$12,MATCH(C1505,Lists!$I$2:$I$12,0)),"$")&amp;IF(G1505=INT(G1505),TEXT(G1505,"0"),TEXT(G1505,"0.00")))&amp;" "&amp;AG1505)</f>
        <v/>
      </c>
      <c r="AI1505" s="154">
        <f>IF(X1505="","",X1505*IFERROR(INDEX(Lists!$M$2:$M$12,MATCH(C1505,Lists!$I$2:$I$12,0)),1)/Lists!$Q$2)</f>
        <v/>
      </c>
      <c r="AJ1505" s="154">
        <f>IF(Y1505="","",Y1505*IFERROR(INDEX(Lists!$M$2:$M$12,MATCH(C1505,Lists!$I$2:$I$12,0)),1)/Lists!$Q$2)</f>
        <v/>
      </c>
      <c r="AK1505" s="106" t="n"/>
      <c r="AL1505" s="106" t="n"/>
      <c r="AM1505" s="106" t="n"/>
      <c r="AN1505" s="106" t="n"/>
      <c r="AO1505" s="106" t="n"/>
    </row>
    <row r="1506" ht="18" customHeight="1" s="74">
      <c r="A1506" s="154">
        <f>IF(OR(F1506="",C1506="",D1506=""),"",IFERROR(INDEX(Lists!$J$2:$J$12,MATCH(C1506,Lists!$I$2:$I$12,0)),"XX")&amp;"-"&amp;D1506&amp;"-"&amp;TEXT(SUMPRODUCT(($C$2:C1506=C1506)*($D$2:D1506=D1506)),"0000"))</f>
        <v/>
      </c>
      <c r="B1506" s="155" t="n"/>
      <c r="C1506" s="155" t="n"/>
      <c r="D1506" s="155" t="n"/>
      <c r="E1506" s="155" t="n"/>
      <c r="F1506" s="155" t="n"/>
      <c r="G1506" s="155" t="n"/>
      <c r="H1506" s="155" t="n"/>
      <c r="I1506" s="155" t="n"/>
      <c r="J1506" s="155" t="n"/>
      <c r="K1506" s="155" t="n"/>
      <c r="L1506" s="155" t="n"/>
      <c r="M1506" s="155" t="n"/>
      <c r="N1506" s="155" t="n"/>
      <c r="O1506" s="155" t="n"/>
      <c r="P1506" s="155" t="n"/>
      <c r="Q1506" s="151" t="n"/>
      <c r="R1506" s="155" t="n"/>
      <c r="S1506" s="155" t="n"/>
      <c r="T1506" s="155" t="n"/>
      <c r="U1506" s="155" t="n"/>
      <c r="V1506" s="155" t="n"/>
      <c r="W1506" s="155" t="n"/>
      <c r="X1506" s="155" t="n"/>
      <c r="Y1506" s="155" t="n"/>
      <c r="Z1506" s="155" t="n"/>
      <c r="AA1506" s="155" t="n"/>
      <c r="AB1506" s="155" t="n"/>
      <c r="AC1506" s="155" t="n"/>
      <c r="AD1506" s="155" t="n"/>
      <c r="AE1506" s="155" t="n"/>
      <c r="AF1506" s="155" t="n"/>
      <c r="AG1506" s="154">
        <f>IF(OR(C1506="",G1506="",G1506=0),"",IFERROR(INDEX(Lists!$K$2:$K$12,MATCH(C1506,Lists!$I$2:$I$12,0)),"AUD"))</f>
        <v/>
      </c>
      <c r="AH1506" s="154">
        <f>IF(OR(G1506="",G1506=0),"",IF(G1506&lt;1,TEXT(G1506*100,"0")&amp;IFERROR(INDEX(Lists!$U$2:$U$12,MATCH(C1506,Lists!$I$2:$I$12,0)),"c"),IFERROR(INDEX(Lists!$L$2:$L$12,MATCH(C1506,Lists!$I$2:$I$12,0)),"$")&amp;IF(G1506=INT(G1506),TEXT(G1506,"0"),TEXT(G1506,"0.00")))&amp;" "&amp;AG1506)</f>
        <v/>
      </c>
      <c r="AI1506" s="154">
        <f>IF(X1506="","",X1506*IFERROR(INDEX(Lists!$M$2:$M$12,MATCH(C1506,Lists!$I$2:$I$12,0)),1)/Lists!$Q$2)</f>
        <v/>
      </c>
      <c r="AJ1506" s="154">
        <f>IF(Y1506="","",Y1506*IFERROR(INDEX(Lists!$M$2:$M$12,MATCH(C1506,Lists!$I$2:$I$12,0)),1)/Lists!$Q$2)</f>
        <v/>
      </c>
      <c r="AK1506" s="106" t="n"/>
      <c r="AL1506" s="106" t="n"/>
      <c r="AM1506" s="106" t="n"/>
      <c r="AN1506" s="106" t="n"/>
      <c r="AO1506" s="106" t="n"/>
    </row>
    <row r="1507" ht="18" customHeight="1" s="74">
      <c r="A1507" s="154">
        <f>IF(OR(F1507="",C1507="",D1507=""),"",IFERROR(INDEX(Lists!$J$2:$J$12,MATCH(C1507,Lists!$I$2:$I$12,0)),"XX")&amp;"-"&amp;D1507&amp;"-"&amp;TEXT(SUMPRODUCT(($C$2:C1507=C1507)*($D$2:D1507=D1507)),"0000"))</f>
        <v/>
      </c>
      <c r="B1507" s="155" t="n"/>
      <c r="C1507" s="155" t="n"/>
      <c r="D1507" s="155" t="n"/>
      <c r="E1507" s="155" t="n"/>
      <c r="F1507" s="155" t="n"/>
      <c r="G1507" s="155" t="n"/>
      <c r="H1507" s="155" t="n"/>
      <c r="I1507" s="155" t="n"/>
      <c r="J1507" s="155" t="n"/>
      <c r="K1507" s="155" t="n"/>
      <c r="L1507" s="155" t="n"/>
      <c r="M1507" s="155" t="n"/>
      <c r="N1507" s="155" t="n"/>
      <c r="O1507" s="155" t="n"/>
      <c r="P1507" s="155" t="n"/>
      <c r="Q1507" s="151" t="n"/>
      <c r="R1507" s="155" t="n"/>
      <c r="S1507" s="155" t="n"/>
      <c r="T1507" s="155" t="n"/>
      <c r="U1507" s="155" t="n"/>
      <c r="V1507" s="155" t="n"/>
      <c r="W1507" s="155" t="n"/>
      <c r="X1507" s="155" t="n"/>
      <c r="Y1507" s="155" t="n"/>
      <c r="Z1507" s="155" t="n"/>
      <c r="AA1507" s="155" t="n"/>
      <c r="AB1507" s="155" t="n"/>
      <c r="AC1507" s="155" t="n"/>
      <c r="AD1507" s="155" t="n"/>
      <c r="AE1507" s="155" t="n"/>
      <c r="AF1507" s="155" t="n"/>
      <c r="AG1507" s="154">
        <f>IF(OR(C1507="",G1507="",G1507=0),"",IFERROR(INDEX(Lists!$K$2:$K$12,MATCH(C1507,Lists!$I$2:$I$12,0)),"AUD"))</f>
        <v/>
      </c>
      <c r="AH1507" s="154">
        <f>IF(OR(G1507="",G1507=0),"",IF(G1507&lt;1,TEXT(G1507*100,"0")&amp;IFERROR(INDEX(Lists!$U$2:$U$12,MATCH(C1507,Lists!$I$2:$I$12,0)),"c"),IFERROR(INDEX(Lists!$L$2:$L$12,MATCH(C1507,Lists!$I$2:$I$12,0)),"$")&amp;IF(G1507=INT(G1507),TEXT(G1507,"0"),TEXT(G1507,"0.00")))&amp;" "&amp;AG1507)</f>
        <v/>
      </c>
      <c r="AI1507" s="154">
        <f>IF(X1507="","",X1507*IFERROR(INDEX(Lists!$M$2:$M$12,MATCH(C1507,Lists!$I$2:$I$12,0)),1)/Lists!$Q$2)</f>
        <v/>
      </c>
      <c r="AJ1507" s="154">
        <f>IF(Y1507="","",Y1507*IFERROR(INDEX(Lists!$M$2:$M$12,MATCH(C1507,Lists!$I$2:$I$12,0)),1)/Lists!$Q$2)</f>
        <v/>
      </c>
      <c r="AK1507" s="106" t="n"/>
      <c r="AL1507" s="106" t="n"/>
      <c r="AM1507" s="106" t="n"/>
      <c r="AN1507" s="106" t="n"/>
      <c r="AO1507" s="106" t="n"/>
    </row>
    <row r="1508" ht="18" customHeight="1" s="74">
      <c r="A1508" s="154">
        <f>IF(OR(F1508="",C1508="",D1508=""),"",IFERROR(INDEX(Lists!$J$2:$J$12,MATCH(C1508,Lists!$I$2:$I$12,0)),"XX")&amp;"-"&amp;D1508&amp;"-"&amp;TEXT(SUMPRODUCT(($C$2:C1508=C1508)*($D$2:D1508=D1508)),"0000"))</f>
        <v/>
      </c>
      <c r="B1508" s="155" t="n"/>
      <c r="C1508" s="155" t="n"/>
      <c r="D1508" s="155" t="n"/>
      <c r="E1508" s="155" t="n"/>
      <c r="F1508" s="155" t="n"/>
      <c r="G1508" s="155" t="n"/>
      <c r="H1508" s="155" t="n"/>
      <c r="I1508" s="155" t="n"/>
      <c r="J1508" s="155" t="n"/>
      <c r="K1508" s="155" t="n"/>
      <c r="L1508" s="155" t="n"/>
      <c r="M1508" s="155" t="n"/>
      <c r="N1508" s="155" t="n"/>
      <c r="O1508" s="155" t="n"/>
      <c r="P1508" s="155" t="n"/>
      <c r="Q1508" s="151" t="n"/>
      <c r="R1508" s="155" t="n"/>
      <c r="S1508" s="155" t="n"/>
      <c r="T1508" s="155" t="n"/>
      <c r="U1508" s="155" t="n"/>
      <c r="V1508" s="155" t="n"/>
      <c r="W1508" s="155" t="n"/>
      <c r="X1508" s="155" t="n"/>
      <c r="Y1508" s="155" t="n"/>
      <c r="Z1508" s="155" t="n"/>
      <c r="AA1508" s="155" t="n"/>
      <c r="AB1508" s="155" t="n"/>
      <c r="AC1508" s="155" t="n"/>
      <c r="AD1508" s="155" t="n"/>
      <c r="AE1508" s="155" t="n"/>
      <c r="AF1508" s="155" t="n"/>
      <c r="AG1508" s="154">
        <f>IF(OR(C1508="",G1508="",G1508=0),"",IFERROR(INDEX(Lists!$K$2:$K$12,MATCH(C1508,Lists!$I$2:$I$12,0)),"AUD"))</f>
        <v/>
      </c>
      <c r="AH1508" s="154">
        <f>IF(OR(G1508="",G1508=0),"",IF(G1508&lt;1,TEXT(G1508*100,"0")&amp;IFERROR(INDEX(Lists!$U$2:$U$12,MATCH(C1508,Lists!$I$2:$I$12,0)),"c"),IFERROR(INDEX(Lists!$L$2:$L$12,MATCH(C1508,Lists!$I$2:$I$12,0)),"$")&amp;IF(G1508=INT(G1508),TEXT(G1508,"0"),TEXT(G1508,"0.00")))&amp;" "&amp;AG1508)</f>
        <v/>
      </c>
      <c r="AI1508" s="154">
        <f>IF(X1508="","",X1508*IFERROR(INDEX(Lists!$M$2:$M$12,MATCH(C1508,Lists!$I$2:$I$12,0)),1)/Lists!$Q$2)</f>
        <v/>
      </c>
      <c r="AJ1508" s="154">
        <f>IF(Y1508="","",Y1508*IFERROR(INDEX(Lists!$M$2:$M$12,MATCH(C1508,Lists!$I$2:$I$12,0)),1)/Lists!$Q$2)</f>
        <v/>
      </c>
      <c r="AK1508" s="106" t="n"/>
      <c r="AL1508" s="106" t="n"/>
      <c r="AM1508" s="106" t="n"/>
      <c r="AN1508" s="106" t="n"/>
      <c r="AO1508" s="106" t="n"/>
    </row>
    <row r="1509" ht="18" customHeight="1" s="74">
      <c r="A1509" s="154">
        <f>IF(OR(F1509="",C1509="",D1509=""),"",IFERROR(INDEX(Lists!$J$2:$J$12,MATCH(C1509,Lists!$I$2:$I$12,0)),"XX")&amp;"-"&amp;D1509&amp;"-"&amp;TEXT(SUMPRODUCT(($C$2:C1509=C1509)*($D$2:D1509=D1509)),"0000"))</f>
        <v/>
      </c>
      <c r="B1509" s="155" t="n"/>
      <c r="C1509" s="155" t="n"/>
      <c r="D1509" s="155" t="n"/>
      <c r="E1509" s="155" t="n"/>
      <c r="F1509" s="155" t="n"/>
      <c r="G1509" s="155" t="n"/>
      <c r="H1509" s="155" t="n"/>
      <c r="I1509" s="155" t="n"/>
      <c r="J1509" s="155" t="n"/>
      <c r="K1509" s="155" t="n"/>
      <c r="L1509" s="155" t="n"/>
      <c r="M1509" s="155" t="n"/>
      <c r="N1509" s="155" t="n"/>
      <c r="O1509" s="155" t="n"/>
      <c r="P1509" s="155" t="n"/>
      <c r="Q1509" s="151" t="n"/>
      <c r="R1509" s="155" t="n"/>
      <c r="S1509" s="155" t="n"/>
      <c r="T1509" s="155" t="n"/>
      <c r="U1509" s="155" t="n"/>
      <c r="V1509" s="155" t="n"/>
      <c r="W1509" s="155" t="n"/>
      <c r="X1509" s="155" t="n"/>
      <c r="Y1509" s="155" t="n"/>
      <c r="Z1509" s="155" t="n"/>
      <c r="AA1509" s="155" t="n"/>
      <c r="AB1509" s="155" t="n"/>
      <c r="AC1509" s="155" t="n"/>
      <c r="AD1509" s="155" t="n"/>
      <c r="AE1509" s="155" t="n"/>
      <c r="AF1509" s="155" t="n"/>
      <c r="AG1509" s="154">
        <f>IF(OR(C1509="",G1509="",G1509=0),"",IFERROR(INDEX(Lists!$K$2:$K$12,MATCH(C1509,Lists!$I$2:$I$12,0)),"AUD"))</f>
        <v/>
      </c>
      <c r="AH1509" s="154">
        <f>IF(OR(G1509="",G1509=0),"",IF(G1509&lt;1,TEXT(G1509*100,"0")&amp;IFERROR(INDEX(Lists!$U$2:$U$12,MATCH(C1509,Lists!$I$2:$I$12,0)),"c"),IFERROR(INDEX(Lists!$L$2:$L$12,MATCH(C1509,Lists!$I$2:$I$12,0)),"$")&amp;IF(G1509=INT(G1509),TEXT(G1509,"0"),TEXT(G1509,"0.00")))&amp;" "&amp;AG1509)</f>
        <v/>
      </c>
      <c r="AI1509" s="154">
        <f>IF(X1509="","",X1509*IFERROR(INDEX(Lists!$M$2:$M$12,MATCH(C1509,Lists!$I$2:$I$12,0)),1)/Lists!$Q$2)</f>
        <v/>
      </c>
      <c r="AJ1509" s="154">
        <f>IF(Y1509="","",Y1509*IFERROR(INDEX(Lists!$M$2:$M$12,MATCH(C1509,Lists!$I$2:$I$12,0)),1)/Lists!$Q$2)</f>
        <v/>
      </c>
      <c r="AK1509" s="106" t="n"/>
      <c r="AL1509" s="106" t="n"/>
      <c r="AM1509" s="106" t="n"/>
      <c r="AN1509" s="106" t="n"/>
      <c r="AO1509" s="106" t="n"/>
    </row>
    <row r="1510" ht="18" customHeight="1" s="74">
      <c r="A1510" s="154">
        <f>IF(OR(F1510="",C1510="",D1510=""),"",IFERROR(INDEX(Lists!$J$2:$J$12,MATCH(C1510,Lists!$I$2:$I$12,0)),"XX")&amp;"-"&amp;D1510&amp;"-"&amp;TEXT(SUMPRODUCT(($C$2:C1510=C1510)*($D$2:D1510=D1510)),"0000"))</f>
        <v/>
      </c>
      <c r="B1510" s="155" t="n"/>
      <c r="C1510" s="155" t="n"/>
      <c r="D1510" s="155" t="n"/>
      <c r="E1510" s="155" t="n"/>
      <c r="F1510" s="155" t="n"/>
      <c r="G1510" s="155" t="n"/>
      <c r="H1510" s="155" t="n"/>
      <c r="I1510" s="155" t="n"/>
      <c r="J1510" s="155" t="n"/>
      <c r="K1510" s="155" t="n"/>
      <c r="L1510" s="155" t="n"/>
      <c r="M1510" s="155" t="n"/>
      <c r="N1510" s="155" t="n"/>
      <c r="O1510" s="155" t="n"/>
      <c r="P1510" s="155" t="n"/>
      <c r="Q1510" s="151" t="n"/>
      <c r="R1510" s="155" t="n"/>
      <c r="S1510" s="155" t="n"/>
      <c r="T1510" s="155" t="n"/>
      <c r="U1510" s="155" t="n"/>
      <c r="V1510" s="155" t="n"/>
      <c r="W1510" s="155" t="n"/>
      <c r="X1510" s="155" t="n"/>
      <c r="Y1510" s="155" t="n"/>
      <c r="Z1510" s="155" t="n"/>
      <c r="AA1510" s="155" t="n"/>
      <c r="AB1510" s="155" t="n"/>
      <c r="AC1510" s="155" t="n"/>
      <c r="AD1510" s="155" t="n"/>
      <c r="AE1510" s="155" t="n"/>
      <c r="AF1510" s="155" t="n"/>
      <c r="AG1510" s="154">
        <f>IF(OR(C1510="",G1510="",G1510=0),"",IFERROR(INDEX(Lists!$K$2:$K$12,MATCH(C1510,Lists!$I$2:$I$12,0)),"AUD"))</f>
        <v/>
      </c>
      <c r="AH1510" s="154">
        <f>IF(OR(G1510="",G1510=0),"",IF(G1510&lt;1,TEXT(G1510*100,"0")&amp;IFERROR(INDEX(Lists!$U$2:$U$12,MATCH(C1510,Lists!$I$2:$I$12,0)),"c"),IFERROR(INDEX(Lists!$L$2:$L$12,MATCH(C1510,Lists!$I$2:$I$12,0)),"$")&amp;IF(G1510=INT(G1510),TEXT(G1510,"0"),TEXT(G1510,"0.00")))&amp;" "&amp;AG1510)</f>
        <v/>
      </c>
      <c r="AI1510" s="154">
        <f>IF(X1510="","",X1510*IFERROR(INDEX(Lists!$M$2:$M$12,MATCH(C1510,Lists!$I$2:$I$12,0)),1)/Lists!$Q$2)</f>
        <v/>
      </c>
      <c r="AJ1510" s="154">
        <f>IF(Y1510="","",Y1510*IFERROR(INDEX(Lists!$M$2:$M$12,MATCH(C1510,Lists!$I$2:$I$12,0)),1)/Lists!$Q$2)</f>
        <v/>
      </c>
      <c r="AK1510" s="106" t="n"/>
      <c r="AL1510" s="106" t="n"/>
      <c r="AM1510" s="106" t="n"/>
      <c r="AN1510" s="106" t="n"/>
      <c r="AO1510" s="106" t="n"/>
    </row>
    <row r="1511" ht="18" customHeight="1" s="74">
      <c r="A1511" s="154">
        <f>IF(OR(F1511="",C1511="",D1511=""),"",IFERROR(INDEX(Lists!$J$2:$J$12,MATCH(C1511,Lists!$I$2:$I$12,0)),"XX")&amp;"-"&amp;D1511&amp;"-"&amp;TEXT(SUMPRODUCT(($C$2:C1511=C1511)*($D$2:D1511=D1511)),"0000"))</f>
        <v/>
      </c>
      <c r="B1511" s="155" t="n"/>
      <c r="C1511" s="155" t="n"/>
      <c r="D1511" s="155" t="n"/>
      <c r="E1511" s="155" t="n"/>
      <c r="F1511" s="155" t="n"/>
      <c r="G1511" s="155" t="n"/>
      <c r="H1511" s="155" t="n"/>
      <c r="I1511" s="155" t="n"/>
      <c r="J1511" s="155" t="n"/>
      <c r="K1511" s="155" t="n"/>
      <c r="L1511" s="155" t="n"/>
      <c r="M1511" s="155" t="n"/>
      <c r="N1511" s="155" t="n"/>
      <c r="O1511" s="155" t="n"/>
      <c r="P1511" s="155" t="n"/>
      <c r="Q1511" s="151" t="n"/>
      <c r="R1511" s="155" t="n"/>
      <c r="S1511" s="155" t="n"/>
      <c r="T1511" s="155" t="n"/>
      <c r="U1511" s="155" t="n"/>
      <c r="V1511" s="155" t="n"/>
      <c r="W1511" s="155" t="n"/>
      <c r="X1511" s="155" t="n"/>
      <c r="Y1511" s="155" t="n"/>
      <c r="Z1511" s="155" t="n"/>
      <c r="AA1511" s="155" t="n"/>
      <c r="AB1511" s="155" t="n"/>
      <c r="AC1511" s="155" t="n"/>
      <c r="AD1511" s="155" t="n"/>
      <c r="AE1511" s="155" t="n"/>
      <c r="AF1511" s="155" t="n"/>
      <c r="AG1511" s="154">
        <f>IF(OR(C1511="",G1511="",G1511=0),"",IFERROR(INDEX(Lists!$K$2:$K$12,MATCH(C1511,Lists!$I$2:$I$12,0)),"AUD"))</f>
        <v/>
      </c>
      <c r="AH1511" s="154">
        <f>IF(OR(G1511="",G1511=0),"",IF(G1511&lt;1,TEXT(G1511*100,"0")&amp;IFERROR(INDEX(Lists!$U$2:$U$12,MATCH(C1511,Lists!$I$2:$I$12,0)),"c"),IFERROR(INDEX(Lists!$L$2:$L$12,MATCH(C1511,Lists!$I$2:$I$12,0)),"$")&amp;IF(G1511=INT(G1511),TEXT(G1511,"0"),TEXT(G1511,"0.00")))&amp;" "&amp;AG1511)</f>
        <v/>
      </c>
      <c r="AI1511" s="154">
        <f>IF(X1511="","",X1511*IFERROR(INDEX(Lists!$M$2:$M$12,MATCH(C1511,Lists!$I$2:$I$12,0)),1)/Lists!$Q$2)</f>
        <v/>
      </c>
      <c r="AJ1511" s="154">
        <f>IF(Y1511="","",Y1511*IFERROR(INDEX(Lists!$M$2:$M$12,MATCH(C1511,Lists!$I$2:$I$12,0)),1)/Lists!$Q$2)</f>
        <v/>
      </c>
      <c r="AK1511" s="106" t="n"/>
      <c r="AL1511" s="106" t="n"/>
      <c r="AM1511" s="106" t="n"/>
      <c r="AN1511" s="106" t="n"/>
      <c r="AO1511" s="106" t="n"/>
    </row>
    <row r="1512" ht="18" customHeight="1" s="74">
      <c r="A1512" s="154">
        <f>IF(OR(F1512="",C1512="",D1512=""),"",IFERROR(INDEX(Lists!$J$2:$J$12,MATCH(C1512,Lists!$I$2:$I$12,0)),"XX")&amp;"-"&amp;D1512&amp;"-"&amp;TEXT(SUMPRODUCT(($C$2:C1512=C1512)*($D$2:D1512=D1512)),"0000"))</f>
        <v/>
      </c>
      <c r="B1512" s="155" t="n"/>
      <c r="C1512" s="155" t="n"/>
      <c r="D1512" s="155" t="n"/>
      <c r="E1512" s="155" t="n"/>
      <c r="F1512" s="155" t="n"/>
      <c r="G1512" s="155" t="n"/>
      <c r="H1512" s="155" t="n"/>
      <c r="I1512" s="155" t="n"/>
      <c r="J1512" s="155" t="n"/>
      <c r="K1512" s="155" t="n"/>
      <c r="L1512" s="155" t="n"/>
      <c r="M1512" s="155" t="n"/>
      <c r="N1512" s="155" t="n"/>
      <c r="O1512" s="155" t="n"/>
      <c r="P1512" s="155" t="n"/>
      <c r="Q1512" s="151" t="n"/>
      <c r="R1512" s="155" t="n"/>
      <c r="S1512" s="155" t="n"/>
      <c r="T1512" s="155" t="n"/>
      <c r="U1512" s="155" t="n"/>
      <c r="V1512" s="155" t="n"/>
      <c r="W1512" s="155" t="n"/>
      <c r="X1512" s="155" t="n"/>
      <c r="Y1512" s="155" t="n"/>
      <c r="Z1512" s="155" t="n"/>
      <c r="AA1512" s="155" t="n"/>
      <c r="AB1512" s="155" t="n"/>
      <c r="AC1512" s="155" t="n"/>
      <c r="AD1512" s="155" t="n"/>
      <c r="AE1512" s="155" t="n"/>
      <c r="AF1512" s="155" t="n"/>
      <c r="AG1512" s="154">
        <f>IF(OR(C1512="",G1512="",G1512=0),"",IFERROR(INDEX(Lists!$K$2:$K$12,MATCH(C1512,Lists!$I$2:$I$12,0)),"AUD"))</f>
        <v/>
      </c>
      <c r="AH1512" s="154">
        <f>IF(OR(G1512="",G1512=0),"",IF(G1512&lt;1,TEXT(G1512*100,"0")&amp;IFERROR(INDEX(Lists!$U$2:$U$12,MATCH(C1512,Lists!$I$2:$I$12,0)),"c"),IFERROR(INDEX(Lists!$L$2:$L$12,MATCH(C1512,Lists!$I$2:$I$12,0)),"$")&amp;IF(G1512=INT(G1512),TEXT(G1512,"0"),TEXT(G1512,"0.00")))&amp;" "&amp;AG1512)</f>
        <v/>
      </c>
      <c r="AI1512" s="154">
        <f>IF(X1512="","",X1512*IFERROR(INDEX(Lists!$M$2:$M$12,MATCH(C1512,Lists!$I$2:$I$12,0)),1)/Lists!$Q$2)</f>
        <v/>
      </c>
      <c r="AJ1512" s="154">
        <f>IF(Y1512="","",Y1512*IFERROR(INDEX(Lists!$M$2:$M$12,MATCH(C1512,Lists!$I$2:$I$12,0)),1)/Lists!$Q$2)</f>
        <v/>
      </c>
      <c r="AK1512" s="106" t="n"/>
      <c r="AL1512" s="106" t="n"/>
      <c r="AM1512" s="106" t="n"/>
      <c r="AN1512" s="106" t="n"/>
      <c r="AO1512" s="106" t="n"/>
    </row>
    <row r="1513" ht="18" customHeight="1" s="74">
      <c r="A1513" s="154">
        <f>IF(OR(F1513="",C1513="",D1513=""),"",IFERROR(INDEX(Lists!$J$2:$J$12,MATCH(C1513,Lists!$I$2:$I$12,0)),"XX")&amp;"-"&amp;D1513&amp;"-"&amp;TEXT(SUMPRODUCT(($C$2:C1513=C1513)*($D$2:D1513=D1513)),"0000"))</f>
        <v/>
      </c>
      <c r="B1513" s="155" t="n"/>
      <c r="C1513" s="155" t="n"/>
      <c r="D1513" s="155" t="n"/>
      <c r="E1513" s="155" t="n"/>
      <c r="F1513" s="155" t="n"/>
      <c r="G1513" s="155" t="n"/>
      <c r="H1513" s="155" t="n"/>
      <c r="I1513" s="155" t="n"/>
      <c r="J1513" s="155" t="n"/>
      <c r="K1513" s="155" t="n"/>
      <c r="L1513" s="155" t="n"/>
      <c r="M1513" s="155" t="n"/>
      <c r="N1513" s="155" t="n"/>
      <c r="O1513" s="155" t="n"/>
      <c r="P1513" s="155" t="n"/>
      <c r="Q1513" s="151" t="n"/>
      <c r="R1513" s="155" t="n"/>
      <c r="S1513" s="155" t="n"/>
      <c r="T1513" s="155" t="n"/>
      <c r="U1513" s="155" t="n"/>
      <c r="V1513" s="155" t="n"/>
      <c r="W1513" s="155" t="n"/>
      <c r="X1513" s="155" t="n"/>
      <c r="Y1513" s="155" t="n"/>
      <c r="Z1513" s="155" t="n"/>
      <c r="AA1513" s="155" t="n"/>
      <c r="AB1513" s="155" t="n"/>
      <c r="AC1513" s="155" t="n"/>
      <c r="AD1513" s="155" t="n"/>
      <c r="AE1513" s="155" t="n"/>
      <c r="AF1513" s="155" t="n"/>
      <c r="AG1513" s="154">
        <f>IF(OR(C1513="",G1513="",G1513=0),"",IFERROR(INDEX(Lists!$K$2:$K$12,MATCH(C1513,Lists!$I$2:$I$12,0)),"AUD"))</f>
        <v/>
      </c>
      <c r="AH1513" s="154">
        <f>IF(OR(G1513="",G1513=0),"",IF(G1513&lt;1,TEXT(G1513*100,"0")&amp;IFERROR(INDEX(Lists!$U$2:$U$12,MATCH(C1513,Lists!$I$2:$I$12,0)),"c"),IFERROR(INDEX(Lists!$L$2:$L$12,MATCH(C1513,Lists!$I$2:$I$12,0)),"$")&amp;IF(G1513=INT(G1513),TEXT(G1513,"0"),TEXT(G1513,"0.00")))&amp;" "&amp;AG1513)</f>
        <v/>
      </c>
      <c r="AI1513" s="154">
        <f>IF(X1513="","",X1513*IFERROR(INDEX(Lists!$M$2:$M$12,MATCH(C1513,Lists!$I$2:$I$12,0)),1)/Lists!$Q$2)</f>
        <v/>
      </c>
      <c r="AJ1513" s="154">
        <f>IF(Y1513="","",Y1513*IFERROR(INDEX(Lists!$M$2:$M$12,MATCH(C1513,Lists!$I$2:$I$12,0)),1)/Lists!$Q$2)</f>
        <v/>
      </c>
      <c r="AK1513" s="106" t="n"/>
      <c r="AL1513" s="106" t="n"/>
      <c r="AM1513" s="106" t="n"/>
      <c r="AN1513" s="106" t="n"/>
      <c r="AO1513" s="106" t="n"/>
    </row>
    <row r="1514" ht="18" customHeight="1" s="74">
      <c r="A1514" s="154">
        <f>IF(OR(F1514="",C1514="",D1514=""),"",IFERROR(INDEX(Lists!$J$2:$J$12,MATCH(C1514,Lists!$I$2:$I$12,0)),"XX")&amp;"-"&amp;D1514&amp;"-"&amp;TEXT(SUMPRODUCT(($C$2:C1514=C1514)*($D$2:D1514=D1514)),"0000"))</f>
        <v/>
      </c>
      <c r="B1514" s="155" t="n"/>
      <c r="C1514" s="155" t="n"/>
      <c r="D1514" s="155" t="n"/>
      <c r="E1514" s="155" t="n"/>
      <c r="F1514" s="155" t="n"/>
      <c r="G1514" s="155" t="n"/>
      <c r="H1514" s="155" t="n"/>
      <c r="I1514" s="155" t="n"/>
      <c r="J1514" s="155" t="n"/>
      <c r="K1514" s="155" t="n"/>
      <c r="L1514" s="155" t="n"/>
      <c r="M1514" s="155" t="n"/>
      <c r="N1514" s="155" t="n"/>
      <c r="O1514" s="155" t="n"/>
      <c r="P1514" s="155" t="n"/>
      <c r="Q1514" s="151" t="n"/>
      <c r="R1514" s="155" t="n"/>
      <c r="S1514" s="155" t="n"/>
      <c r="T1514" s="155" t="n"/>
      <c r="U1514" s="155" t="n"/>
      <c r="V1514" s="155" t="n"/>
      <c r="W1514" s="155" t="n"/>
      <c r="X1514" s="155" t="n"/>
      <c r="Y1514" s="155" t="n"/>
      <c r="Z1514" s="155" t="n"/>
      <c r="AA1514" s="155" t="n"/>
      <c r="AB1514" s="155" t="n"/>
      <c r="AC1514" s="155" t="n"/>
      <c r="AD1514" s="155" t="n"/>
      <c r="AE1514" s="155" t="n"/>
      <c r="AF1514" s="155" t="n"/>
      <c r="AG1514" s="154">
        <f>IF(OR(C1514="",G1514="",G1514=0),"",IFERROR(INDEX(Lists!$K$2:$K$12,MATCH(C1514,Lists!$I$2:$I$12,0)),"AUD"))</f>
        <v/>
      </c>
      <c r="AH1514" s="154">
        <f>IF(OR(G1514="",G1514=0),"",IF(G1514&lt;1,TEXT(G1514*100,"0")&amp;IFERROR(INDEX(Lists!$U$2:$U$12,MATCH(C1514,Lists!$I$2:$I$12,0)),"c"),IFERROR(INDEX(Lists!$L$2:$L$12,MATCH(C1514,Lists!$I$2:$I$12,0)),"$")&amp;IF(G1514=INT(G1514),TEXT(G1514,"0"),TEXT(G1514,"0.00")))&amp;" "&amp;AG1514)</f>
        <v/>
      </c>
      <c r="AI1514" s="154">
        <f>IF(X1514="","",X1514*IFERROR(INDEX(Lists!$M$2:$M$12,MATCH(C1514,Lists!$I$2:$I$12,0)),1)/Lists!$Q$2)</f>
        <v/>
      </c>
      <c r="AJ1514" s="154">
        <f>IF(Y1514="","",Y1514*IFERROR(INDEX(Lists!$M$2:$M$12,MATCH(C1514,Lists!$I$2:$I$12,0)),1)/Lists!$Q$2)</f>
        <v/>
      </c>
      <c r="AK1514" s="106" t="n"/>
      <c r="AL1514" s="106" t="n"/>
      <c r="AM1514" s="106" t="n"/>
      <c r="AN1514" s="106" t="n"/>
      <c r="AO1514" s="106" t="n"/>
    </row>
    <row r="1515" ht="18" customHeight="1" s="74">
      <c r="A1515" s="154">
        <f>IF(OR(F1515="",C1515="",D1515=""),"",IFERROR(INDEX(Lists!$J$2:$J$12,MATCH(C1515,Lists!$I$2:$I$12,0)),"XX")&amp;"-"&amp;D1515&amp;"-"&amp;TEXT(SUMPRODUCT(($C$2:C1515=C1515)*($D$2:D1515=D1515)),"0000"))</f>
        <v/>
      </c>
      <c r="B1515" s="155" t="n"/>
      <c r="C1515" s="155" t="n"/>
      <c r="D1515" s="155" t="n"/>
      <c r="E1515" s="155" t="n"/>
      <c r="F1515" s="155" t="n"/>
      <c r="G1515" s="155" t="n"/>
      <c r="H1515" s="155" t="n"/>
      <c r="I1515" s="155" t="n"/>
      <c r="J1515" s="155" t="n"/>
      <c r="K1515" s="155" t="n"/>
      <c r="L1515" s="155" t="n"/>
      <c r="M1515" s="155" t="n"/>
      <c r="N1515" s="155" t="n"/>
      <c r="O1515" s="155" t="n"/>
      <c r="P1515" s="155" t="n"/>
      <c r="Q1515" s="151" t="n"/>
      <c r="R1515" s="155" t="n"/>
      <c r="S1515" s="155" t="n"/>
      <c r="T1515" s="155" t="n"/>
      <c r="U1515" s="155" t="n"/>
      <c r="V1515" s="155" t="n"/>
      <c r="W1515" s="155" t="n"/>
      <c r="X1515" s="155" t="n"/>
      <c r="Y1515" s="155" t="n"/>
      <c r="Z1515" s="155" t="n"/>
      <c r="AA1515" s="155" t="n"/>
      <c r="AB1515" s="155" t="n"/>
      <c r="AC1515" s="155" t="n"/>
      <c r="AD1515" s="155" t="n"/>
      <c r="AE1515" s="155" t="n"/>
      <c r="AF1515" s="155" t="n"/>
      <c r="AG1515" s="154">
        <f>IF(OR(C1515="",G1515="",G1515=0),"",IFERROR(INDEX(Lists!$K$2:$K$12,MATCH(C1515,Lists!$I$2:$I$12,0)),"AUD"))</f>
        <v/>
      </c>
      <c r="AH1515" s="154">
        <f>IF(OR(G1515="",G1515=0),"",IF(G1515&lt;1,TEXT(G1515*100,"0")&amp;IFERROR(INDEX(Lists!$U$2:$U$12,MATCH(C1515,Lists!$I$2:$I$12,0)),"c"),IFERROR(INDEX(Lists!$L$2:$L$12,MATCH(C1515,Lists!$I$2:$I$12,0)),"$")&amp;IF(G1515=INT(G1515),TEXT(G1515,"0"),TEXT(G1515,"0.00")))&amp;" "&amp;AG1515)</f>
        <v/>
      </c>
      <c r="AI1515" s="154">
        <f>IF(X1515="","",X1515*IFERROR(INDEX(Lists!$M$2:$M$12,MATCH(C1515,Lists!$I$2:$I$12,0)),1)/Lists!$Q$2)</f>
        <v/>
      </c>
      <c r="AJ1515" s="154">
        <f>IF(Y1515="","",Y1515*IFERROR(INDEX(Lists!$M$2:$M$12,MATCH(C1515,Lists!$I$2:$I$12,0)),1)/Lists!$Q$2)</f>
        <v/>
      </c>
      <c r="AK1515" s="106" t="n"/>
      <c r="AL1515" s="106" t="n"/>
      <c r="AM1515" s="106" t="n"/>
      <c r="AN1515" s="106" t="n"/>
      <c r="AO1515" s="106" t="n"/>
    </row>
    <row r="1516" ht="18" customHeight="1" s="74">
      <c r="A1516" s="154">
        <f>IF(OR(F1516="",C1516="",D1516=""),"",IFERROR(INDEX(Lists!$J$2:$J$12,MATCH(C1516,Lists!$I$2:$I$12,0)),"XX")&amp;"-"&amp;D1516&amp;"-"&amp;TEXT(SUMPRODUCT(($C$2:C1516=C1516)*($D$2:D1516=D1516)),"0000"))</f>
        <v/>
      </c>
      <c r="B1516" s="155" t="n"/>
      <c r="C1516" s="155" t="n"/>
      <c r="D1516" s="155" t="n"/>
      <c r="E1516" s="155" t="n"/>
      <c r="F1516" s="155" t="n"/>
      <c r="G1516" s="155" t="n"/>
      <c r="H1516" s="155" t="n"/>
      <c r="I1516" s="155" t="n"/>
      <c r="J1516" s="155" t="n"/>
      <c r="K1516" s="155" t="n"/>
      <c r="L1516" s="155" t="n"/>
      <c r="M1516" s="155" t="n"/>
      <c r="N1516" s="155" t="n"/>
      <c r="O1516" s="155" t="n"/>
      <c r="P1516" s="155" t="n"/>
      <c r="Q1516" s="151" t="n"/>
      <c r="R1516" s="155" t="n"/>
      <c r="S1516" s="155" t="n"/>
      <c r="T1516" s="155" t="n"/>
      <c r="U1516" s="155" t="n"/>
      <c r="V1516" s="155" t="n"/>
      <c r="W1516" s="155" t="n"/>
      <c r="X1516" s="155" t="n"/>
      <c r="Y1516" s="155" t="n"/>
      <c r="Z1516" s="155" t="n"/>
      <c r="AA1516" s="155" t="n"/>
      <c r="AB1516" s="155" t="n"/>
      <c r="AC1516" s="155" t="n"/>
      <c r="AD1516" s="155" t="n"/>
      <c r="AE1516" s="155" t="n"/>
      <c r="AF1516" s="155" t="n"/>
      <c r="AG1516" s="154">
        <f>IF(OR(C1516="",G1516="",G1516=0),"",IFERROR(INDEX(Lists!$K$2:$K$12,MATCH(C1516,Lists!$I$2:$I$12,0)),"AUD"))</f>
        <v/>
      </c>
      <c r="AH1516" s="154">
        <f>IF(OR(G1516="",G1516=0),"",IF(G1516&lt;1,TEXT(G1516*100,"0")&amp;IFERROR(INDEX(Lists!$U$2:$U$12,MATCH(C1516,Lists!$I$2:$I$12,0)),"c"),IFERROR(INDEX(Lists!$L$2:$L$12,MATCH(C1516,Lists!$I$2:$I$12,0)),"$")&amp;IF(G1516=INT(G1516),TEXT(G1516,"0"),TEXT(G1516,"0.00")))&amp;" "&amp;AG1516)</f>
        <v/>
      </c>
      <c r="AI1516" s="154">
        <f>IF(X1516="","",X1516*IFERROR(INDEX(Lists!$M$2:$M$12,MATCH(C1516,Lists!$I$2:$I$12,0)),1)/Lists!$Q$2)</f>
        <v/>
      </c>
      <c r="AJ1516" s="154">
        <f>IF(Y1516="","",Y1516*IFERROR(INDEX(Lists!$M$2:$M$12,MATCH(C1516,Lists!$I$2:$I$12,0)),1)/Lists!$Q$2)</f>
        <v/>
      </c>
      <c r="AK1516" s="106" t="n"/>
      <c r="AL1516" s="106" t="n"/>
      <c r="AM1516" s="106" t="n"/>
      <c r="AN1516" s="106" t="n"/>
      <c r="AO1516" s="106" t="n"/>
    </row>
    <row r="1517" ht="18" customHeight="1" s="74">
      <c r="A1517" s="154">
        <f>IF(OR(F1517="",C1517="",D1517=""),"",IFERROR(INDEX(Lists!$J$2:$J$12,MATCH(C1517,Lists!$I$2:$I$12,0)),"XX")&amp;"-"&amp;D1517&amp;"-"&amp;TEXT(SUMPRODUCT(($C$2:C1517=C1517)*($D$2:D1517=D1517)),"0000"))</f>
        <v/>
      </c>
      <c r="B1517" s="155" t="n"/>
      <c r="C1517" s="155" t="n"/>
      <c r="D1517" s="155" t="n"/>
      <c r="E1517" s="155" t="n"/>
      <c r="F1517" s="155" t="n"/>
      <c r="G1517" s="155" t="n"/>
      <c r="H1517" s="155" t="n"/>
      <c r="I1517" s="155" t="n"/>
      <c r="J1517" s="155" t="n"/>
      <c r="K1517" s="155" t="n"/>
      <c r="L1517" s="155" t="n"/>
      <c r="M1517" s="155" t="n"/>
      <c r="N1517" s="155" t="n"/>
      <c r="O1517" s="155" t="n"/>
      <c r="P1517" s="155" t="n"/>
      <c r="Q1517" s="151" t="n"/>
      <c r="R1517" s="155" t="n"/>
      <c r="S1517" s="155" t="n"/>
      <c r="T1517" s="155" t="n"/>
      <c r="U1517" s="155" t="n"/>
      <c r="V1517" s="155" t="n"/>
      <c r="W1517" s="155" t="n"/>
      <c r="X1517" s="155" t="n"/>
      <c r="Y1517" s="155" t="n"/>
      <c r="Z1517" s="155" t="n"/>
      <c r="AA1517" s="155" t="n"/>
      <c r="AB1517" s="155" t="n"/>
      <c r="AC1517" s="155" t="n"/>
      <c r="AD1517" s="155" t="n"/>
      <c r="AE1517" s="155" t="n"/>
      <c r="AF1517" s="155" t="n"/>
      <c r="AG1517" s="154">
        <f>IF(OR(C1517="",G1517="",G1517=0),"",IFERROR(INDEX(Lists!$K$2:$K$12,MATCH(C1517,Lists!$I$2:$I$12,0)),"AUD"))</f>
        <v/>
      </c>
      <c r="AH1517" s="154">
        <f>IF(OR(G1517="",G1517=0),"",IF(G1517&lt;1,TEXT(G1517*100,"0")&amp;IFERROR(INDEX(Lists!$U$2:$U$12,MATCH(C1517,Lists!$I$2:$I$12,0)),"c"),IFERROR(INDEX(Lists!$L$2:$L$12,MATCH(C1517,Lists!$I$2:$I$12,0)),"$")&amp;IF(G1517=INT(G1517),TEXT(G1517,"0"),TEXT(G1517,"0.00")))&amp;" "&amp;AG1517)</f>
        <v/>
      </c>
      <c r="AI1517" s="154">
        <f>IF(X1517="","",X1517*IFERROR(INDEX(Lists!$M$2:$M$12,MATCH(C1517,Lists!$I$2:$I$12,0)),1)/Lists!$Q$2)</f>
        <v/>
      </c>
      <c r="AJ1517" s="154">
        <f>IF(Y1517="","",Y1517*IFERROR(INDEX(Lists!$M$2:$M$12,MATCH(C1517,Lists!$I$2:$I$12,0)),1)/Lists!$Q$2)</f>
        <v/>
      </c>
      <c r="AK1517" s="106" t="n"/>
      <c r="AL1517" s="106" t="n"/>
      <c r="AM1517" s="106" t="n"/>
      <c r="AN1517" s="106" t="n"/>
      <c r="AO1517" s="106" t="n"/>
    </row>
    <row r="1518" ht="18" customHeight="1" s="74">
      <c r="A1518" s="154">
        <f>IF(OR(F1518="",C1518="",D1518=""),"",IFERROR(INDEX(Lists!$J$2:$J$12,MATCH(C1518,Lists!$I$2:$I$12,0)),"XX")&amp;"-"&amp;D1518&amp;"-"&amp;TEXT(SUMPRODUCT(($C$2:C1518=C1518)*($D$2:D1518=D1518)),"0000"))</f>
        <v/>
      </c>
      <c r="B1518" s="155" t="n"/>
      <c r="C1518" s="155" t="n"/>
      <c r="D1518" s="155" t="n"/>
      <c r="E1518" s="155" t="n"/>
      <c r="F1518" s="155" t="n"/>
      <c r="G1518" s="155" t="n"/>
      <c r="H1518" s="155" t="n"/>
      <c r="I1518" s="155" t="n"/>
      <c r="J1518" s="155" t="n"/>
      <c r="K1518" s="155" t="n"/>
      <c r="L1518" s="155" t="n"/>
      <c r="M1518" s="155" t="n"/>
      <c r="N1518" s="155" t="n"/>
      <c r="O1518" s="155" t="n"/>
      <c r="P1518" s="155" t="n"/>
      <c r="Q1518" s="151" t="n"/>
      <c r="R1518" s="155" t="n"/>
      <c r="S1518" s="155" t="n"/>
      <c r="T1518" s="155" t="n"/>
      <c r="U1518" s="155" t="n"/>
      <c r="V1518" s="155" t="n"/>
      <c r="W1518" s="155" t="n"/>
      <c r="X1518" s="155" t="n"/>
      <c r="Y1518" s="155" t="n"/>
      <c r="Z1518" s="155" t="n"/>
      <c r="AA1518" s="155" t="n"/>
      <c r="AB1518" s="155" t="n"/>
      <c r="AC1518" s="155" t="n"/>
      <c r="AD1518" s="155" t="n"/>
      <c r="AE1518" s="155" t="n"/>
      <c r="AF1518" s="155" t="n"/>
      <c r="AG1518" s="154">
        <f>IF(OR(C1518="",G1518="",G1518=0),"",IFERROR(INDEX(Lists!$K$2:$K$12,MATCH(C1518,Lists!$I$2:$I$12,0)),"AUD"))</f>
        <v/>
      </c>
      <c r="AH1518" s="154">
        <f>IF(OR(G1518="",G1518=0),"",IF(G1518&lt;1,TEXT(G1518*100,"0")&amp;IFERROR(INDEX(Lists!$U$2:$U$12,MATCH(C1518,Lists!$I$2:$I$12,0)),"c"),IFERROR(INDEX(Lists!$L$2:$L$12,MATCH(C1518,Lists!$I$2:$I$12,0)),"$")&amp;IF(G1518=INT(G1518),TEXT(G1518,"0"),TEXT(G1518,"0.00")))&amp;" "&amp;AG1518)</f>
        <v/>
      </c>
      <c r="AI1518" s="154">
        <f>IF(X1518="","",X1518*IFERROR(INDEX(Lists!$M$2:$M$12,MATCH(C1518,Lists!$I$2:$I$12,0)),1)/Lists!$Q$2)</f>
        <v/>
      </c>
      <c r="AJ1518" s="154">
        <f>IF(Y1518="","",Y1518*IFERROR(INDEX(Lists!$M$2:$M$12,MATCH(C1518,Lists!$I$2:$I$12,0)),1)/Lists!$Q$2)</f>
        <v/>
      </c>
      <c r="AK1518" s="106" t="n"/>
      <c r="AL1518" s="106" t="n"/>
      <c r="AM1518" s="106" t="n"/>
      <c r="AN1518" s="106" t="n"/>
      <c r="AO1518" s="106" t="n"/>
    </row>
    <row r="1519" ht="18" customHeight="1" s="74">
      <c r="A1519" s="154">
        <f>IF(OR(F1519="",C1519="",D1519=""),"",IFERROR(INDEX(Lists!$J$2:$J$12,MATCH(C1519,Lists!$I$2:$I$12,0)),"XX")&amp;"-"&amp;D1519&amp;"-"&amp;TEXT(SUMPRODUCT(($C$2:C1519=C1519)*($D$2:D1519=D1519)),"0000"))</f>
        <v/>
      </c>
      <c r="B1519" s="155" t="n"/>
      <c r="C1519" s="155" t="n"/>
      <c r="D1519" s="155" t="n"/>
      <c r="E1519" s="155" t="n"/>
      <c r="F1519" s="155" t="n"/>
      <c r="G1519" s="155" t="n"/>
      <c r="H1519" s="155" t="n"/>
      <c r="I1519" s="155" t="n"/>
      <c r="J1519" s="155" t="n"/>
      <c r="K1519" s="155" t="n"/>
      <c r="L1519" s="155" t="n"/>
      <c r="M1519" s="155" t="n"/>
      <c r="N1519" s="155" t="n"/>
      <c r="O1519" s="155" t="n"/>
      <c r="P1519" s="155" t="n"/>
      <c r="Q1519" s="151" t="n"/>
      <c r="R1519" s="155" t="n"/>
      <c r="S1519" s="155" t="n"/>
      <c r="T1519" s="155" t="n"/>
      <c r="U1519" s="155" t="n"/>
      <c r="V1519" s="155" t="n"/>
      <c r="W1519" s="155" t="n"/>
      <c r="X1519" s="155" t="n"/>
      <c r="Y1519" s="155" t="n"/>
      <c r="Z1519" s="155" t="n"/>
      <c r="AA1519" s="155" t="n"/>
      <c r="AB1519" s="155" t="n"/>
      <c r="AC1519" s="155" t="n"/>
      <c r="AD1519" s="155" t="n"/>
      <c r="AE1519" s="155" t="n"/>
      <c r="AF1519" s="155" t="n"/>
      <c r="AG1519" s="154">
        <f>IF(OR(C1519="",G1519="",G1519=0),"",IFERROR(INDEX(Lists!$K$2:$K$12,MATCH(C1519,Lists!$I$2:$I$12,0)),"AUD"))</f>
        <v/>
      </c>
      <c r="AH1519" s="154">
        <f>IF(OR(G1519="",G1519=0),"",IF(G1519&lt;1,TEXT(G1519*100,"0")&amp;IFERROR(INDEX(Lists!$U$2:$U$12,MATCH(C1519,Lists!$I$2:$I$12,0)),"c"),IFERROR(INDEX(Lists!$L$2:$L$12,MATCH(C1519,Lists!$I$2:$I$12,0)),"$")&amp;IF(G1519=INT(G1519),TEXT(G1519,"0"),TEXT(G1519,"0.00")))&amp;" "&amp;AG1519)</f>
        <v/>
      </c>
      <c r="AI1519" s="154">
        <f>IF(X1519="","",X1519*IFERROR(INDEX(Lists!$M$2:$M$12,MATCH(C1519,Lists!$I$2:$I$12,0)),1)/Lists!$Q$2)</f>
        <v/>
      </c>
      <c r="AJ1519" s="154">
        <f>IF(Y1519="","",Y1519*IFERROR(INDEX(Lists!$M$2:$M$12,MATCH(C1519,Lists!$I$2:$I$12,0)),1)/Lists!$Q$2)</f>
        <v/>
      </c>
      <c r="AK1519" s="106" t="n"/>
      <c r="AL1519" s="106" t="n"/>
      <c r="AM1519" s="106" t="n"/>
      <c r="AN1519" s="106" t="n"/>
      <c r="AO1519" s="106" t="n"/>
    </row>
    <row r="1520" ht="18" customHeight="1" s="74">
      <c r="A1520" s="154">
        <f>IF(OR(F1520="",C1520="",D1520=""),"",IFERROR(INDEX(Lists!$J$2:$J$12,MATCH(C1520,Lists!$I$2:$I$12,0)),"XX")&amp;"-"&amp;D1520&amp;"-"&amp;TEXT(SUMPRODUCT(($C$2:C1520=C1520)*($D$2:D1520=D1520)),"0000"))</f>
        <v/>
      </c>
      <c r="B1520" s="155" t="n"/>
      <c r="C1520" s="155" t="n"/>
      <c r="D1520" s="155" t="n"/>
      <c r="E1520" s="155" t="n"/>
      <c r="F1520" s="155" t="n"/>
      <c r="G1520" s="155" t="n"/>
      <c r="H1520" s="155" t="n"/>
      <c r="I1520" s="155" t="n"/>
      <c r="J1520" s="155" t="n"/>
      <c r="K1520" s="155" t="n"/>
      <c r="L1520" s="155" t="n"/>
      <c r="M1520" s="155" t="n"/>
      <c r="N1520" s="155" t="n"/>
      <c r="O1520" s="155" t="n"/>
      <c r="P1520" s="155" t="n"/>
      <c r="Q1520" s="151" t="n"/>
      <c r="R1520" s="155" t="n"/>
      <c r="S1520" s="155" t="n"/>
      <c r="T1520" s="155" t="n"/>
      <c r="U1520" s="155" t="n"/>
      <c r="V1520" s="155" t="n"/>
      <c r="W1520" s="155" t="n"/>
      <c r="X1520" s="155" t="n"/>
      <c r="Y1520" s="155" t="n"/>
      <c r="Z1520" s="155" t="n"/>
      <c r="AA1520" s="155" t="n"/>
      <c r="AB1520" s="155" t="n"/>
      <c r="AC1520" s="155" t="n"/>
      <c r="AD1520" s="155" t="n"/>
      <c r="AE1520" s="155" t="n"/>
      <c r="AF1520" s="155" t="n"/>
      <c r="AG1520" s="154">
        <f>IF(OR(C1520="",G1520="",G1520=0),"",IFERROR(INDEX(Lists!$K$2:$K$12,MATCH(C1520,Lists!$I$2:$I$12,0)),"AUD"))</f>
        <v/>
      </c>
      <c r="AH1520" s="154">
        <f>IF(OR(G1520="",G1520=0),"",IF(G1520&lt;1,TEXT(G1520*100,"0")&amp;IFERROR(INDEX(Lists!$U$2:$U$12,MATCH(C1520,Lists!$I$2:$I$12,0)),"c"),IFERROR(INDEX(Lists!$L$2:$L$12,MATCH(C1520,Lists!$I$2:$I$12,0)),"$")&amp;IF(G1520=INT(G1520),TEXT(G1520,"0"),TEXT(G1520,"0.00")))&amp;" "&amp;AG1520)</f>
        <v/>
      </c>
      <c r="AI1520" s="154">
        <f>IF(X1520="","",X1520*IFERROR(INDEX(Lists!$M$2:$M$12,MATCH(C1520,Lists!$I$2:$I$12,0)),1)/Lists!$Q$2)</f>
        <v/>
      </c>
      <c r="AJ1520" s="154">
        <f>IF(Y1520="","",Y1520*IFERROR(INDEX(Lists!$M$2:$M$12,MATCH(C1520,Lists!$I$2:$I$12,0)),1)/Lists!$Q$2)</f>
        <v/>
      </c>
      <c r="AK1520" s="106" t="n"/>
      <c r="AL1520" s="106" t="n"/>
      <c r="AM1520" s="106" t="n"/>
      <c r="AN1520" s="106" t="n"/>
      <c r="AO1520" s="106" t="n"/>
    </row>
    <row r="1521" ht="18" customHeight="1" s="74">
      <c r="A1521" s="154">
        <f>IF(OR(F1521="",C1521="",D1521=""),"",IFERROR(INDEX(Lists!$J$2:$J$12,MATCH(C1521,Lists!$I$2:$I$12,0)),"XX")&amp;"-"&amp;D1521&amp;"-"&amp;TEXT(SUMPRODUCT(($C$2:C1521=C1521)*($D$2:D1521=D1521)),"0000"))</f>
        <v/>
      </c>
      <c r="B1521" s="155" t="n"/>
      <c r="C1521" s="155" t="n"/>
      <c r="D1521" s="155" t="n"/>
      <c r="E1521" s="155" t="n"/>
      <c r="F1521" s="155" t="n"/>
      <c r="G1521" s="155" t="n"/>
      <c r="H1521" s="155" t="n"/>
      <c r="I1521" s="155" t="n"/>
      <c r="J1521" s="155" t="n"/>
      <c r="K1521" s="155" t="n"/>
      <c r="L1521" s="155" t="n"/>
      <c r="M1521" s="155" t="n"/>
      <c r="N1521" s="155" t="n"/>
      <c r="O1521" s="155" t="n"/>
      <c r="P1521" s="155" t="n"/>
      <c r="Q1521" s="151" t="n"/>
      <c r="R1521" s="155" t="n"/>
      <c r="S1521" s="155" t="n"/>
      <c r="T1521" s="155" t="n"/>
      <c r="U1521" s="155" t="n"/>
      <c r="V1521" s="155" t="n"/>
      <c r="W1521" s="155" t="n"/>
      <c r="X1521" s="155" t="n"/>
      <c r="Y1521" s="155" t="n"/>
      <c r="Z1521" s="155" t="n"/>
      <c r="AA1521" s="155" t="n"/>
      <c r="AB1521" s="155" t="n"/>
      <c r="AC1521" s="155" t="n"/>
      <c r="AD1521" s="155" t="n"/>
      <c r="AE1521" s="155" t="n"/>
      <c r="AF1521" s="155" t="n"/>
      <c r="AG1521" s="154">
        <f>IF(OR(C1521="",G1521="",G1521=0),"",IFERROR(INDEX(Lists!$K$2:$K$12,MATCH(C1521,Lists!$I$2:$I$12,0)),"AUD"))</f>
        <v/>
      </c>
      <c r="AH1521" s="154">
        <f>IF(OR(G1521="",G1521=0),"",IF(G1521&lt;1,TEXT(G1521*100,"0")&amp;IFERROR(INDEX(Lists!$U$2:$U$12,MATCH(C1521,Lists!$I$2:$I$12,0)),"c"),IFERROR(INDEX(Lists!$L$2:$L$12,MATCH(C1521,Lists!$I$2:$I$12,0)),"$")&amp;IF(G1521=INT(G1521),TEXT(G1521,"0"),TEXT(G1521,"0.00")))&amp;" "&amp;AG1521)</f>
        <v/>
      </c>
      <c r="AI1521" s="154">
        <f>IF(X1521="","",X1521*IFERROR(INDEX(Lists!$M$2:$M$12,MATCH(C1521,Lists!$I$2:$I$12,0)),1)/Lists!$Q$2)</f>
        <v/>
      </c>
      <c r="AJ1521" s="154">
        <f>IF(Y1521="","",Y1521*IFERROR(INDEX(Lists!$M$2:$M$12,MATCH(C1521,Lists!$I$2:$I$12,0)),1)/Lists!$Q$2)</f>
        <v/>
      </c>
      <c r="AK1521" s="106" t="n"/>
      <c r="AL1521" s="106" t="n"/>
      <c r="AM1521" s="106" t="n"/>
      <c r="AN1521" s="106" t="n"/>
      <c r="AO1521" s="106" t="n"/>
    </row>
    <row r="1522" ht="18" customHeight="1" s="74">
      <c r="A1522" s="154">
        <f>IF(OR(F1522="",C1522="",D1522=""),"",IFERROR(INDEX(Lists!$J$2:$J$12,MATCH(C1522,Lists!$I$2:$I$12,0)),"XX")&amp;"-"&amp;D1522&amp;"-"&amp;TEXT(SUMPRODUCT(($C$2:C1522=C1522)*($D$2:D1522=D1522)),"0000"))</f>
        <v/>
      </c>
      <c r="B1522" s="155" t="n"/>
      <c r="C1522" s="155" t="n"/>
      <c r="D1522" s="155" t="n"/>
      <c r="E1522" s="155" t="n"/>
      <c r="F1522" s="155" t="n"/>
      <c r="G1522" s="155" t="n"/>
      <c r="H1522" s="155" t="n"/>
      <c r="I1522" s="155" t="n"/>
      <c r="J1522" s="155" t="n"/>
      <c r="K1522" s="155" t="n"/>
      <c r="L1522" s="155" t="n"/>
      <c r="M1522" s="155" t="n"/>
      <c r="N1522" s="155" t="n"/>
      <c r="O1522" s="155" t="n"/>
      <c r="P1522" s="155" t="n"/>
      <c r="Q1522" s="151" t="n"/>
      <c r="R1522" s="155" t="n"/>
      <c r="S1522" s="155" t="n"/>
      <c r="T1522" s="155" t="n"/>
      <c r="U1522" s="155" t="n"/>
      <c r="V1522" s="155" t="n"/>
      <c r="W1522" s="155" t="n"/>
      <c r="X1522" s="155" t="n"/>
      <c r="Y1522" s="155" t="n"/>
      <c r="Z1522" s="155" t="n"/>
      <c r="AA1522" s="155" t="n"/>
      <c r="AB1522" s="155" t="n"/>
      <c r="AC1522" s="155" t="n"/>
      <c r="AD1522" s="155" t="n"/>
      <c r="AE1522" s="155" t="n"/>
      <c r="AF1522" s="155" t="n"/>
      <c r="AG1522" s="154">
        <f>IF(OR(C1522="",G1522="",G1522=0),"",IFERROR(INDEX(Lists!$K$2:$K$12,MATCH(C1522,Lists!$I$2:$I$12,0)),"AUD"))</f>
        <v/>
      </c>
      <c r="AH1522" s="154">
        <f>IF(OR(G1522="",G1522=0),"",IF(G1522&lt;1,TEXT(G1522*100,"0")&amp;IFERROR(INDEX(Lists!$U$2:$U$12,MATCH(C1522,Lists!$I$2:$I$12,0)),"c"),IFERROR(INDEX(Lists!$L$2:$L$12,MATCH(C1522,Lists!$I$2:$I$12,0)),"$")&amp;IF(G1522=INT(G1522),TEXT(G1522,"0"),TEXT(G1522,"0.00")))&amp;" "&amp;AG1522)</f>
        <v/>
      </c>
      <c r="AI1522" s="154">
        <f>IF(X1522="","",X1522*IFERROR(INDEX(Lists!$M$2:$M$12,MATCH(C1522,Lists!$I$2:$I$12,0)),1)/Lists!$Q$2)</f>
        <v/>
      </c>
      <c r="AJ1522" s="154">
        <f>IF(Y1522="","",Y1522*IFERROR(INDEX(Lists!$M$2:$M$12,MATCH(C1522,Lists!$I$2:$I$12,0)),1)/Lists!$Q$2)</f>
        <v/>
      </c>
      <c r="AK1522" s="106" t="n"/>
      <c r="AL1522" s="106" t="n"/>
      <c r="AM1522" s="106" t="n"/>
      <c r="AN1522" s="106" t="n"/>
      <c r="AO1522" s="106" t="n"/>
    </row>
    <row r="1523" ht="18" customHeight="1" s="74">
      <c r="A1523" s="154">
        <f>IF(OR(F1523="",C1523="",D1523=""),"",IFERROR(INDEX(Lists!$J$2:$J$12,MATCH(C1523,Lists!$I$2:$I$12,0)),"XX")&amp;"-"&amp;D1523&amp;"-"&amp;TEXT(SUMPRODUCT(($C$2:C1523=C1523)*($D$2:D1523=D1523)),"0000"))</f>
        <v/>
      </c>
      <c r="B1523" s="155" t="n"/>
      <c r="C1523" s="155" t="n"/>
      <c r="D1523" s="155" t="n"/>
      <c r="E1523" s="155" t="n"/>
      <c r="F1523" s="155" t="n"/>
      <c r="G1523" s="155" t="n"/>
      <c r="H1523" s="155" t="n"/>
      <c r="I1523" s="155" t="n"/>
      <c r="J1523" s="155" t="n"/>
      <c r="K1523" s="155" t="n"/>
      <c r="L1523" s="155" t="n"/>
      <c r="M1523" s="155" t="n"/>
      <c r="N1523" s="155" t="n"/>
      <c r="O1523" s="155" t="n"/>
      <c r="P1523" s="155" t="n"/>
      <c r="Q1523" s="151" t="n"/>
      <c r="R1523" s="155" t="n"/>
      <c r="S1523" s="155" t="n"/>
      <c r="T1523" s="155" t="n"/>
      <c r="U1523" s="155" t="n"/>
      <c r="V1523" s="155" t="n"/>
      <c r="W1523" s="155" t="n"/>
      <c r="X1523" s="155" t="n"/>
      <c r="Y1523" s="155" t="n"/>
      <c r="Z1523" s="155" t="n"/>
      <c r="AA1523" s="155" t="n"/>
      <c r="AB1523" s="155" t="n"/>
      <c r="AC1523" s="155" t="n"/>
      <c r="AD1523" s="155" t="n"/>
      <c r="AE1523" s="155" t="n"/>
      <c r="AF1523" s="155" t="n"/>
      <c r="AG1523" s="154">
        <f>IF(OR(C1523="",G1523="",G1523=0),"",IFERROR(INDEX(Lists!$K$2:$K$12,MATCH(C1523,Lists!$I$2:$I$12,0)),"AUD"))</f>
        <v/>
      </c>
      <c r="AH1523" s="154">
        <f>IF(OR(G1523="",G1523=0),"",IF(G1523&lt;1,TEXT(G1523*100,"0")&amp;IFERROR(INDEX(Lists!$U$2:$U$12,MATCH(C1523,Lists!$I$2:$I$12,0)),"c"),IFERROR(INDEX(Lists!$L$2:$L$12,MATCH(C1523,Lists!$I$2:$I$12,0)),"$")&amp;IF(G1523=INT(G1523),TEXT(G1523,"0"),TEXT(G1523,"0.00")))&amp;" "&amp;AG1523)</f>
        <v/>
      </c>
      <c r="AI1523" s="154">
        <f>IF(X1523="","",X1523*IFERROR(INDEX(Lists!$M$2:$M$12,MATCH(C1523,Lists!$I$2:$I$12,0)),1)/Lists!$Q$2)</f>
        <v/>
      </c>
      <c r="AJ1523" s="154">
        <f>IF(Y1523="","",Y1523*IFERROR(INDEX(Lists!$M$2:$M$12,MATCH(C1523,Lists!$I$2:$I$12,0)),1)/Lists!$Q$2)</f>
        <v/>
      </c>
      <c r="AK1523" s="106" t="n"/>
      <c r="AL1523" s="106" t="n"/>
      <c r="AM1523" s="106" t="n"/>
      <c r="AN1523" s="106" t="n"/>
      <c r="AO1523" s="106" t="n"/>
    </row>
    <row r="1524" ht="18" customHeight="1" s="74">
      <c r="A1524" s="154">
        <f>IF(OR(F1524="",C1524="",D1524=""),"",IFERROR(INDEX(Lists!$J$2:$J$12,MATCH(C1524,Lists!$I$2:$I$12,0)),"XX")&amp;"-"&amp;D1524&amp;"-"&amp;TEXT(SUMPRODUCT(($C$2:C1524=C1524)*($D$2:D1524=D1524)),"0000"))</f>
        <v/>
      </c>
      <c r="B1524" s="155" t="n"/>
      <c r="C1524" s="155" t="n"/>
      <c r="D1524" s="155" t="n"/>
      <c r="E1524" s="155" t="n"/>
      <c r="F1524" s="155" t="n"/>
      <c r="G1524" s="155" t="n"/>
      <c r="H1524" s="155" t="n"/>
      <c r="I1524" s="155" t="n"/>
      <c r="J1524" s="155" t="n"/>
      <c r="K1524" s="155" t="n"/>
      <c r="L1524" s="155" t="n"/>
      <c r="M1524" s="155" t="n"/>
      <c r="N1524" s="155" t="n"/>
      <c r="O1524" s="155" t="n"/>
      <c r="P1524" s="155" t="n"/>
      <c r="Q1524" s="151" t="n"/>
      <c r="R1524" s="155" t="n"/>
      <c r="S1524" s="155" t="n"/>
      <c r="T1524" s="155" t="n"/>
      <c r="U1524" s="155" t="n"/>
      <c r="V1524" s="155" t="n"/>
      <c r="W1524" s="155" t="n"/>
      <c r="X1524" s="155" t="n"/>
      <c r="Y1524" s="155" t="n"/>
      <c r="Z1524" s="155" t="n"/>
      <c r="AA1524" s="155" t="n"/>
      <c r="AB1524" s="155" t="n"/>
      <c r="AC1524" s="155" t="n"/>
      <c r="AD1524" s="155" t="n"/>
      <c r="AE1524" s="155" t="n"/>
      <c r="AF1524" s="155" t="n"/>
      <c r="AG1524" s="154">
        <f>IF(OR(C1524="",G1524="",G1524=0),"",IFERROR(INDEX(Lists!$K$2:$K$12,MATCH(C1524,Lists!$I$2:$I$12,0)),"AUD"))</f>
        <v/>
      </c>
      <c r="AH1524" s="154">
        <f>IF(OR(G1524="",G1524=0),"",IF(G1524&lt;1,TEXT(G1524*100,"0")&amp;IFERROR(INDEX(Lists!$U$2:$U$12,MATCH(C1524,Lists!$I$2:$I$12,0)),"c"),IFERROR(INDEX(Lists!$L$2:$L$12,MATCH(C1524,Lists!$I$2:$I$12,0)),"$")&amp;IF(G1524=INT(G1524),TEXT(G1524,"0"),TEXT(G1524,"0.00")))&amp;" "&amp;AG1524)</f>
        <v/>
      </c>
      <c r="AI1524" s="154">
        <f>IF(X1524="","",X1524*IFERROR(INDEX(Lists!$M$2:$M$12,MATCH(C1524,Lists!$I$2:$I$12,0)),1)/Lists!$Q$2)</f>
        <v/>
      </c>
      <c r="AJ1524" s="154">
        <f>IF(Y1524="","",Y1524*IFERROR(INDEX(Lists!$M$2:$M$12,MATCH(C1524,Lists!$I$2:$I$12,0)),1)/Lists!$Q$2)</f>
        <v/>
      </c>
      <c r="AK1524" s="106" t="n"/>
      <c r="AL1524" s="106" t="n"/>
      <c r="AM1524" s="106" t="n"/>
      <c r="AN1524" s="106" t="n"/>
      <c r="AO1524" s="106" t="n"/>
    </row>
    <row r="1525" ht="18" customHeight="1" s="74">
      <c r="A1525" s="154">
        <f>IF(OR(F1525="",C1525="",D1525=""),"",IFERROR(INDEX(Lists!$J$2:$J$12,MATCH(C1525,Lists!$I$2:$I$12,0)),"XX")&amp;"-"&amp;D1525&amp;"-"&amp;TEXT(SUMPRODUCT(($C$2:C1525=C1525)*($D$2:D1525=D1525)),"0000"))</f>
        <v/>
      </c>
      <c r="B1525" s="155" t="n"/>
      <c r="C1525" s="155" t="n"/>
      <c r="D1525" s="155" t="n"/>
      <c r="E1525" s="155" t="n"/>
      <c r="F1525" s="155" t="n"/>
      <c r="G1525" s="155" t="n"/>
      <c r="H1525" s="155" t="n"/>
      <c r="I1525" s="155" t="n"/>
      <c r="J1525" s="155" t="n"/>
      <c r="K1525" s="155" t="n"/>
      <c r="L1525" s="155" t="n"/>
      <c r="M1525" s="155" t="n"/>
      <c r="N1525" s="155" t="n"/>
      <c r="O1525" s="155" t="n"/>
      <c r="P1525" s="155" t="n"/>
      <c r="Q1525" s="151" t="n"/>
      <c r="R1525" s="155" t="n"/>
      <c r="S1525" s="155" t="n"/>
      <c r="T1525" s="155" t="n"/>
      <c r="U1525" s="155" t="n"/>
      <c r="V1525" s="155" t="n"/>
      <c r="W1525" s="155" t="n"/>
      <c r="X1525" s="155" t="n"/>
      <c r="Y1525" s="155" t="n"/>
      <c r="Z1525" s="155" t="n"/>
      <c r="AA1525" s="155" t="n"/>
      <c r="AB1525" s="155" t="n"/>
      <c r="AC1525" s="155" t="n"/>
      <c r="AD1525" s="155" t="n"/>
      <c r="AE1525" s="155" t="n"/>
      <c r="AF1525" s="155" t="n"/>
      <c r="AG1525" s="154">
        <f>IF(OR(C1525="",G1525="",G1525=0),"",IFERROR(INDEX(Lists!$K$2:$K$12,MATCH(C1525,Lists!$I$2:$I$12,0)),"AUD"))</f>
        <v/>
      </c>
      <c r="AH1525" s="154">
        <f>IF(OR(G1525="",G1525=0),"",IF(G1525&lt;1,TEXT(G1525*100,"0")&amp;IFERROR(INDEX(Lists!$U$2:$U$12,MATCH(C1525,Lists!$I$2:$I$12,0)),"c"),IFERROR(INDEX(Lists!$L$2:$L$12,MATCH(C1525,Lists!$I$2:$I$12,0)),"$")&amp;IF(G1525=INT(G1525),TEXT(G1525,"0"),TEXT(G1525,"0.00")))&amp;" "&amp;AG1525)</f>
        <v/>
      </c>
      <c r="AI1525" s="154">
        <f>IF(X1525="","",X1525*IFERROR(INDEX(Lists!$M$2:$M$12,MATCH(C1525,Lists!$I$2:$I$12,0)),1)/Lists!$Q$2)</f>
        <v/>
      </c>
      <c r="AJ1525" s="154">
        <f>IF(Y1525="","",Y1525*IFERROR(INDEX(Lists!$M$2:$M$12,MATCH(C1525,Lists!$I$2:$I$12,0)),1)/Lists!$Q$2)</f>
        <v/>
      </c>
      <c r="AK1525" s="106" t="n"/>
      <c r="AL1525" s="106" t="n"/>
      <c r="AM1525" s="106" t="n"/>
      <c r="AN1525" s="106" t="n"/>
      <c r="AO1525" s="106" t="n"/>
    </row>
    <row r="1526" ht="18" customHeight="1" s="74">
      <c r="A1526" s="154">
        <f>IF(OR(F1526="",C1526="",D1526=""),"",IFERROR(INDEX(Lists!$J$2:$J$12,MATCH(C1526,Lists!$I$2:$I$12,0)),"XX")&amp;"-"&amp;D1526&amp;"-"&amp;TEXT(SUMPRODUCT(($C$2:C1526=C1526)*($D$2:D1526=D1526)),"0000"))</f>
        <v/>
      </c>
      <c r="B1526" s="155" t="n"/>
      <c r="C1526" s="155" t="n"/>
      <c r="D1526" s="155" t="n"/>
      <c r="E1526" s="155" t="n"/>
      <c r="F1526" s="155" t="n"/>
      <c r="G1526" s="155" t="n"/>
      <c r="H1526" s="155" t="n"/>
      <c r="I1526" s="155" t="n"/>
      <c r="J1526" s="155" t="n"/>
      <c r="K1526" s="155" t="n"/>
      <c r="L1526" s="155" t="n"/>
      <c r="M1526" s="155" t="n"/>
      <c r="N1526" s="155" t="n"/>
      <c r="O1526" s="155" t="n"/>
      <c r="P1526" s="155" t="n"/>
      <c r="Q1526" s="151" t="n"/>
      <c r="R1526" s="155" t="n"/>
      <c r="S1526" s="155" t="n"/>
      <c r="T1526" s="155" t="n"/>
      <c r="U1526" s="155" t="n"/>
      <c r="V1526" s="155" t="n"/>
      <c r="W1526" s="155" t="n"/>
      <c r="X1526" s="155" t="n"/>
      <c r="Y1526" s="155" t="n"/>
      <c r="Z1526" s="155" t="n"/>
      <c r="AA1526" s="155" t="n"/>
      <c r="AB1526" s="155" t="n"/>
      <c r="AC1526" s="155" t="n"/>
      <c r="AD1526" s="155" t="n"/>
      <c r="AE1526" s="155" t="n"/>
      <c r="AF1526" s="155" t="n"/>
      <c r="AG1526" s="154">
        <f>IF(OR(C1526="",G1526="",G1526=0),"",IFERROR(INDEX(Lists!$K$2:$K$12,MATCH(C1526,Lists!$I$2:$I$12,0)),"AUD"))</f>
        <v/>
      </c>
      <c r="AH1526" s="154">
        <f>IF(OR(G1526="",G1526=0),"",IF(G1526&lt;1,TEXT(G1526*100,"0")&amp;IFERROR(INDEX(Lists!$U$2:$U$12,MATCH(C1526,Lists!$I$2:$I$12,0)),"c"),IFERROR(INDEX(Lists!$L$2:$L$12,MATCH(C1526,Lists!$I$2:$I$12,0)),"$")&amp;IF(G1526=INT(G1526),TEXT(G1526,"0"),TEXT(G1526,"0.00")))&amp;" "&amp;AG1526)</f>
        <v/>
      </c>
      <c r="AI1526" s="154">
        <f>IF(X1526="","",X1526*IFERROR(INDEX(Lists!$M$2:$M$12,MATCH(C1526,Lists!$I$2:$I$12,0)),1)/Lists!$Q$2)</f>
        <v/>
      </c>
      <c r="AJ1526" s="154">
        <f>IF(Y1526="","",Y1526*IFERROR(INDEX(Lists!$M$2:$M$12,MATCH(C1526,Lists!$I$2:$I$12,0)),1)/Lists!$Q$2)</f>
        <v/>
      </c>
      <c r="AK1526" s="106" t="n"/>
      <c r="AL1526" s="106" t="n"/>
      <c r="AM1526" s="106" t="n"/>
      <c r="AN1526" s="106" t="n"/>
      <c r="AO1526" s="106" t="n"/>
    </row>
    <row r="1527" ht="18" customHeight="1" s="74">
      <c r="A1527" s="154">
        <f>IF(OR(F1527="",C1527="",D1527=""),"",IFERROR(INDEX(Lists!$J$2:$J$12,MATCH(C1527,Lists!$I$2:$I$12,0)),"XX")&amp;"-"&amp;D1527&amp;"-"&amp;TEXT(SUMPRODUCT(($C$2:C1527=C1527)*($D$2:D1527=D1527)),"0000"))</f>
        <v/>
      </c>
      <c r="B1527" s="155" t="n"/>
      <c r="C1527" s="155" t="n"/>
      <c r="D1527" s="155" t="n"/>
      <c r="E1527" s="155" t="n"/>
      <c r="F1527" s="155" t="n"/>
      <c r="G1527" s="155" t="n"/>
      <c r="H1527" s="155" t="n"/>
      <c r="I1527" s="155" t="n"/>
      <c r="J1527" s="155" t="n"/>
      <c r="K1527" s="155" t="n"/>
      <c r="L1527" s="155" t="n"/>
      <c r="M1527" s="155" t="n"/>
      <c r="N1527" s="155" t="n"/>
      <c r="O1527" s="155" t="n"/>
      <c r="P1527" s="155" t="n"/>
      <c r="Q1527" s="151" t="n"/>
      <c r="R1527" s="155" t="n"/>
      <c r="S1527" s="155" t="n"/>
      <c r="T1527" s="155" t="n"/>
      <c r="U1527" s="155" t="n"/>
      <c r="V1527" s="155" t="n"/>
      <c r="W1527" s="155" t="n"/>
      <c r="X1527" s="155" t="n"/>
      <c r="Y1527" s="155" t="n"/>
      <c r="Z1527" s="155" t="n"/>
      <c r="AA1527" s="155" t="n"/>
      <c r="AB1527" s="155" t="n"/>
      <c r="AC1527" s="155" t="n"/>
      <c r="AD1527" s="155" t="n"/>
      <c r="AE1527" s="155" t="n"/>
      <c r="AF1527" s="155" t="n"/>
      <c r="AG1527" s="154">
        <f>IF(OR(C1527="",G1527="",G1527=0),"",IFERROR(INDEX(Lists!$K$2:$K$12,MATCH(C1527,Lists!$I$2:$I$12,0)),"AUD"))</f>
        <v/>
      </c>
      <c r="AH1527" s="154">
        <f>IF(OR(G1527="",G1527=0),"",IF(G1527&lt;1,TEXT(G1527*100,"0")&amp;IFERROR(INDEX(Lists!$U$2:$U$12,MATCH(C1527,Lists!$I$2:$I$12,0)),"c"),IFERROR(INDEX(Lists!$L$2:$L$12,MATCH(C1527,Lists!$I$2:$I$12,0)),"$")&amp;IF(G1527=INT(G1527),TEXT(G1527,"0"),TEXT(G1527,"0.00")))&amp;" "&amp;AG1527)</f>
        <v/>
      </c>
      <c r="AI1527" s="154">
        <f>IF(X1527="","",X1527*IFERROR(INDEX(Lists!$M$2:$M$12,MATCH(C1527,Lists!$I$2:$I$12,0)),1)/Lists!$Q$2)</f>
        <v/>
      </c>
      <c r="AJ1527" s="154">
        <f>IF(Y1527="","",Y1527*IFERROR(INDEX(Lists!$M$2:$M$12,MATCH(C1527,Lists!$I$2:$I$12,0)),1)/Lists!$Q$2)</f>
        <v/>
      </c>
      <c r="AK1527" s="106" t="n"/>
      <c r="AL1527" s="106" t="n"/>
      <c r="AM1527" s="106" t="n"/>
      <c r="AN1527" s="106" t="n"/>
      <c r="AO1527" s="106" t="n"/>
    </row>
    <row r="1528" ht="18" customHeight="1" s="74">
      <c r="A1528" s="154">
        <f>IF(OR(F1528="",C1528="",D1528=""),"",IFERROR(INDEX(Lists!$J$2:$J$12,MATCH(C1528,Lists!$I$2:$I$12,0)),"XX")&amp;"-"&amp;D1528&amp;"-"&amp;TEXT(SUMPRODUCT(($C$2:C1528=C1528)*($D$2:D1528=D1528)),"0000"))</f>
        <v/>
      </c>
      <c r="B1528" s="155" t="n"/>
      <c r="C1528" s="155" t="n"/>
      <c r="D1528" s="155" t="n"/>
      <c r="E1528" s="155" t="n"/>
      <c r="F1528" s="155" t="n"/>
      <c r="G1528" s="155" t="n"/>
      <c r="H1528" s="155" t="n"/>
      <c r="I1528" s="155" t="n"/>
      <c r="J1528" s="155" t="n"/>
      <c r="K1528" s="155" t="n"/>
      <c r="L1528" s="155" t="n"/>
      <c r="M1528" s="155" t="n"/>
      <c r="N1528" s="155" t="n"/>
      <c r="O1528" s="155" t="n"/>
      <c r="P1528" s="155" t="n"/>
      <c r="Q1528" s="151" t="n"/>
      <c r="R1528" s="155" t="n"/>
      <c r="S1528" s="155" t="n"/>
      <c r="T1528" s="155" t="n"/>
      <c r="U1528" s="155" t="n"/>
      <c r="V1528" s="155" t="n"/>
      <c r="W1528" s="155" t="n"/>
      <c r="X1528" s="155" t="n"/>
      <c r="Y1528" s="155" t="n"/>
      <c r="Z1528" s="155" t="n"/>
      <c r="AA1528" s="155" t="n"/>
      <c r="AB1528" s="155" t="n"/>
      <c r="AC1528" s="155" t="n"/>
      <c r="AD1528" s="155" t="n"/>
      <c r="AE1528" s="155" t="n"/>
      <c r="AF1528" s="155" t="n"/>
      <c r="AG1528" s="154">
        <f>IF(OR(C1528="",G1528="",G1528=0),"",IFERROR(INDEX(Lists!$K$2:$K$12,MATCH(C1528,Lists!$I$2:$I$12,0)),"AUD"))</f>
        <v/>
      </c>
      <c r="AH1528" s="154">
        <f>IF(OR(G1528="",G1528=0),"",IF(G1528&lt;1,TEXT(G1528*100,"0")&amp;IFERROR(INDEX(Lists!$U$2:$U$12,MATCH(C1528,Lists!$I$2:$I$12,0)),"c"),IFERROR(INDEX(Lists!$L$2:$L$12,MATCH(C1528,Lists!$I$2:$I$12,0)),"$")&amp;IF(G1528=INT(G1528),TEXT(G1528,"0"),TEXT(G1528,"0.00")))&amp;" "&amp;AG1528)</f>
        <v/>
      </c>
      <c r="AI1528" s="154">
        <f>IF(X1528="","",X1528*IFERROR(INDEX(Lists!$M$2:$M$12,MATCH(C1528,Lists!$I$2:$I$12,0)),1)/Lists!$Q$2)</f>
        <v/>
      </c>
      <c r="AJ1528" s="154">
        <f>IF(Y1528="","",Y1528*IFERROR(INDEX(Lists!$M$2:$M$12,MATCH(C1528,Lists!$I$2:$I$12,0)),1)/Lists!$Q$2)</f>
        <v/>
      </c>
      <c r="AK1528" s="106" t="n"/>
      <c r="AL1528" s="106" t="n"/>
      <c r="AM1528" s="106" t="n"/>
      <c r="AN1528" s="106" t="n"/>
      <c r="AO1528" s="106" t="n"/>
    </row>
    <row r="1529" ht="18" customHeight="1" s="74">
      <c r="A1529" s="154">
        <f>IF(OR(F1529="",C1529="",D1529=""),"",IFERROR(INDEX(Lists!$J$2:$J$12,MATCH(C1529,Lists!$I$2:$I$12,0)),"XX")&amp;"-"&amp;D1529&amp;"-"&amp;TEXT(SUMPRODUCT(($C$2:C1529=C1529)*($D$2:D1529=D1529)),"0000"))</f>
        <v/>
      </c>
      <c r="B1529" s="155" t="n"/>
      <c r="C1529" s="155" t="n"/>
      <c r="D1529" s="155" t="n"/>
      <c r="E1529" s="155" t="n"/>
      <c r="F1529" s="155" t="n"/>
      <c r="G1529" s="155" t="n"/>
      <c r="H1529" s="155" t="n"/>
      <c r="I1529" s="155" t="n"/>
      <c r="J1529" s="155" t="n"/>
      <c r="K1529" s="155" t="n"/>
      <c r="L1529" s="155" t="n"/>
      <c r="M1529" s="155" t="n"/>
      <c r="N1529" s="155" t="n"/>
      <c r="O1529" s="155" t="n"/>
      <c r="P1529" s="155" t="n"/>
      <c r="Q1529" s="151" t="n"/>
      <c r="R1529" s="155" t="n"/>
      <c r="S1529" s="155" t="n"/>
      <c r="T1529" s="155" t="n"/>
      <c r="U1529" s="155" t="n"/>
      <c r="V1529" s="155" t="n"/>
      <c r="W1529" s="155" t="n"/>
      <c r="X1529" s="155" t="n"/>
      <c r="Y1529" s="155" t="n"/>
      <c r="Z1529" s="155" t="n"/>
      <c r="AA1529" s="155" t="n"/>
      <c r="AB1529" s="155" t="n"/>
      <c r="AC1529" s="155" t="n"/>
      <c r="AD1529" s="155" t="n"/>
      <c r="AE1529" s="155" t="n"/>
      <c r="AF1529" s="155" t="n"/>
      <c r="AG1529" s="154">
        <f>IF(OR(C1529="",G1529="",G1529=0),"",IFERROR(INDEX(Lists!$K$2:$K$12,MATCH(C1529,Lists!$I$2:$I$12,0)),"AUD"))</f>
        <v/>
      </c>
      <c r="AH1529" s="154">
        <f>IF(OR(G1529="",G1529=0),"",IF(G1529&lt;1,TEXT(G1529*100,"0")&amp;IFERROR(INDEX(Lists!$U$2:$U$12,MATCH(C1529,Lists!$I$2:$I$12,0)),"c"),IFERROR(INDEX(Lists!$L$2:$L$12,MATCH(C1529,Lists!$I$2:$I$12,0)),"$")&amp;IF(G1529=INT(G1529),TEXT(G1529,"0"),TEXT(G1529,"0.00")))&amp;" "&amp;AG1529)</f>
        <v/>
      </c>
      <c r="AI1529" s="154">
        <f>IF(X1529="","",X1529*IFERROR(INDEX(Lists!$M$2:$M$12,MATCH(C1529,Lists!$I$2:$I$12,0)),1)/Lists!$Q$2)</f>
        <v/>
      </c>
      <c r="AJ1529" s="154">
        <f>IF(Y1529="","",Y1529*IFERROR(INDEX(Lists!$M$2:$M$12,MATCH(C1529,Lists!$I$2:$I$12,0)),1)/Lists!$Q$2)</f>
        <v/>
      </c>
      <c r="AK1529" s="106" t="n"/>
      <c r="AL1529" s="106" t="n"/>
      <c r="AM1529" s="106" t="n"/>
      <c r="AN1529" s="106" t="n"/>
      <c r="AO1529" s="106" t="n"/>
    </row>
    <row r="1530" ht="18" customHeight="1" s="74">
      <c r="A1530" s="154">
        <f>IF(OR(F1530="",C1530="",D1530=""),"",IFERROR(INDEX(Lists!$J$2:$J$12,MATCH(C1530,Lists!$I$2:$I$12,0)),"XX")&amp;"-"&amp;D1530&amp;"-"&amp;TEXT(SUMPRODUCT(($C$2:C1530=C1530)*($D$2:D1530=D1530)),"0000"))</f>
        <v/>
      </c>
      <c r="B1530" s="155" t="n"/>
      <c r="C1530" s="155" t="n"/>
      <c r="D1530" s="155" t="n"/>
      <c r="E1530" s="155" t="n"/>
      <c r="F1530" s="155" t="n"/>
      <c r="G1530" s="155" t="n"/>
      <c r="H1530" s="155" t="n"/>
      <c r="I1530" s="155" t="n"/>
      <c r="J1530" s="155" t="n"/>
      <c r="K1530" s="155" t="n"/>
      <c r="L1530" s="155" t="n"/>
      <c r="M1530" s="155" t="n"/>
      <c r="N1530" s="155" t="n"/>
      <c r="O1530" s="155" t="n"/>
      <c r="P1530" s="155" t="n"/>
      <c r="Q1530" s="151" t="n"/>
      <c r="R1530" s="155" t="n"/>
      <c r="S1530" s="155" t="n"/>
      <c r="T1530" s="155" t="n"/>
      <c r="U1530" s="155" t="n"/>
      <c r="V1530" s="155" t="n"/>
      <c r="W1530" s="155" t="n"/>
      <c r="X1530" s="155" t="n"/>
      <c r="Y1530" s="155" t="n"/>
      <c r="Z1530" s="155" t="n"/>
      <c r="AA1530" s="155" t="n"/>
      <c r="AB1530" s="155" t="n"/>
      <c r="AC1530" s="155" t="n"/>
      <c r="AD1530" s="155" t="n"/>
      <c r="AE1530" s="155" t="n"/>
      <c r="AF1530" s="155" t="n"/>
      <c r="AG1530" s="154">
        <f>IF(OR(C1530="",G1530="",G1530=0),"",IFERROR(INDEX(Lists!$K$2:$K$12,MATCH(C1530,Lists!$I$2:$I$12,0)),"AUD"))</f>
        <v/>
      </c>
      <c r="AH1530" s="154">
        <f>IF(OR(G1530="",G1530=0),"",IF(G1530&lt;1,TEXT(G1530*100,"0")&amp;IFERROR(INDEX(Lists!$U$2:$U$12,MATCH(C1530,Lists!$I$2:$I$12,0)),"c"),IFERROR(INDEX(Lists!$L$2:$L$12,MATCH(C1530,Lists!$I$2:$I$12,0)),"$")&amp;IF(G1530=INT(G1530),TEXT(G1530,"0"),TEXT(G1530,"0.00")))&amp;" "&amp;AG1530)</f>
        <v/>
      </c>
      <c r="AI1530" s="154">
        <f>IF(X1530="","",X1530*IFERROR(INDEX(Lists!$M$2:$M$12,MATCH(C1530,Lists!$I$2:$I$12,0)),1)/Lists!$Q$2)</f>
        <v/>
      </c>
      <c r="AJ1530" s="154">
        <f>IF(Y1530="","",Y1530*IFERROR(INDEX(Lists!$M$2:$M$12,MATCH(C1530,Lists!$I$2:$I$12,0)),1)/Lists!$Q$2)</f>
        <v/>
      </c>
      <c r="AK1530" s="106" t="n"/>
      <c r="AL1530" s="106" t="n"/>
      <c r="AM1530" s="106" t="n"/>
      <c r="AN1530" s="106" t="n"/>
      <c r="AO1530" s="106" t="n"/>
    </row>
    <row r="1531" ht="18" customHeight="1" s="74">
      <c r="A1531" s="154">
        <f>IF(OR(F1531="",C1531="",D1531=""),"",IFERROR(INDEX(Lists!$J$2:$J$12,MATCH(C1531,Lists!$I$2:$I$12,0)),"XX")&amp;"-"&amp;D1531&amp;"-"&amp;TEXT(SUMPRODUCT(($C$2:C1531=C1531)*($D$2:D1531=D1531)),"0000"))</f>
        <v/>
      </c>
      <c r="B1531" s="155" t="n"/>
      <c r="C1531" s="155" t="n"/>
      <c r="D1531" s="155" t="n"/>
      <c r="E1531" s="155" t="n"/>
      <c r="F1531" s="155" t="n"/>
      <c r="G1531" s="155" t="n"/>
      <c r="H1531" s="155" t="n"/>
      <c r="I1531" s="155" t="n"/>
      <c r="J1531" s="155" t="n"/>
      <c r="K1531" s="155" t="n"/>
      <c r="L1531" s="155" t="n"/>
      <c r="M1531" s="155" t="n"/>
      <c r="N1531" s="155" t="n"/>
      <c r="O1531" s="155" t="n"/>
      <c r="P1531" s="155" t="n"/>
      <c r="Q1531" s="151" t="n"/>
      <c r="R1531" s="155" t="n"/>
      <c r="S1531" s="155" t="n"/>
      <c r="T1531" s="155" t="n"/>
      <c r="U1531" s="155" t="n"/>
      <c r="V1531" s="155" t="n"/>
      <c r="W1531" s="155" t="n"/>
      <c r="X1531" s="155" t="n"/>
      <c r="Y1531" s="155" t="n"/>
      <c r="Z1531" s="155" t="n"/>
      <c r="AA1531" s="155" t="n"/>
      <c r="AB1531" s="155" t="n"/>
      <c r="AC1531" s="155" t="n"/>
      <c r="AD1531" s="155" t="n"/>
      <c r="AE1531" s="155" t="n"/>
      <c r="AF1531" s="155" t="n"/>
      <c r="AG1531" s="154">
        <f>IF(OR(C1531="",G1531="",G1531=0),"",IFERROR(INDEX(Lists!$K$2:$K$12,MATCH(C1531,Lists!$I$2:$I$12,0)),"AUD"))</f>
        <v/>
      </c>
      <c r="AH1531" s="154">
        <f>IF(OR(G1531="",G1531=0),"",IF(G1531&lt;1,TEXT(G1531*100,"0")&amp;IFERROR(INDEX(Lists!$U$2:$U$12,MATCH(C1531,Lists!$I$2:$I$12,0)),"c"),IFERROR(INDEX(Lists!$L$2:$L$12,MATCH(C1531,Lists!$I$2:$I$12,0)),"$")&amp;IF(G1531=INT(G1531),TEXT(G1531,"0"),TEXT(G1531,"0.00")))&amp;" "&amp;AG1531)</f>
        <v/>
      </c>
      <c r="AI1531" s="154">
        <f>IF(X1531="","",X1531*IFERROR(INDEX(Lists!$M$2:$M$12,MATCH(C1531,Lists!$I$2:$I$12,0)),1)/Lists!$Q$2)</f>
        <v/>
      </c>
      <c r="AJ1531" s="154">
        <f>IF(Y1531="","",Y1531*IFERROR(INDEX(Lists!$M$2:$M$12,MATCH(C1531,Lists!$I$2:$I$12,0)),1)/Lists!$Q$2)</f>
        <v/>
      </c>
      <c r="AK1531" s="106" t="n"/>
      <c r="AL1531" s="106" t="n"/>
      <c r="AM1531" s="106" t="n"/>
      <c r="AN1531" s="106" t="n"/>
      <c r="AO1531" s="106" t="n"/>
    </row>
    <row r="1532" ht="18" customHeight="1" s="74">
      <c r="A1532" s="154">
        <f>IF(OR(F1532="",C1532="",D1532=""),"",IFERROR(INDEX(Lists!$J$2:$J$12,MATCH(C1532,Lists!$I$2:$I$12,0)),"XX")&amp;"-"&amp;D1532&amp;"-"&amp;TEXT(SUMPRODUCT(($C$2:C1532=C1532)*($D$2:D1532=D1532)),"0000"))</f>
        <v/>
      </c>
      <c r="B1532" s="155" t="n"/>
      <c r="C1532" s="155" t="n"/>
      <c r="D1532" s="155" t="n"/>
      <c r="E1532" s="155" t="n"/>
      <c r="F1532" s="155" t="n"/>
      <c r="G1532" s="155" t="n"/>
      <c r="H1532" s="155" t="n"/>
      <c r="I1532" s="155" t="n"/>
      <c r="J1532" s="155" t="n"/>
      <c r="K1532" s="155" t="n"/>
      <c r="L1532" s="155" t="n"/>
      <c r="M1532" s="155" t="n"/>
      <c r="N1532" s="155" t="n"/>
      <c r="O1532" s="155" t="n"/>
      <c r="P1532" s="155" t="n"/>
      <c r="Q1532" s="151" t="n"/>
      <c r="R1532" s="155" t="n"/>
      <c r="S1532" s="155" t="n"/>
      <c r="T1532" s="155" t="n"/>
      <c r="U1532" s="155" t="n"/>
      <c r="V1532" s="155" t="n"/>
      <c r="W1532" s="155" t="n"/>
      <c r="X1532" s="155" t="n"/>
      <c r="Y1532" s="155" t="n"/>
      <c r="Z1532" s="155" t="n"/>
      <c r="AA1532" s="155" t="n"/>
      <c r="AB1532" s="155" t="n"/>
      <c r="AC1532" s="155" t="n"/>
      <c r="AD1532" s="155" t="n"/>
      <c r="AE1532" s="155" t="n"/>
      <c r="AF1532" s="155" t="n"/>
      <c r="AG1532" s="154">
        <f>IF(OR(C1532="",G1532="",G1532=0),"",IFERROR(INDEX(Lists!$K$2:$K$12,MATCH(C1532,Lists!$I$2:$I$12,0)),"AUD"))</f>
        <v/>
      </c>
      <c r="AH1532" s="154">
        <f>IF(OR(G1532="",G1532=0),"",IF(G1532&lt;1,TEXT(G1532*100,"0")&amp;IFERROR(INDEX(Lists!$U$2:$U$12,MATCH(C1532,Lists!$I$2:$I$12,0)),"c"),IFERROR(INDEX(Lists!$L$2:$L$12,MATCH(C1532,Lists!$I$2:$I$12,0)),"$")&amp;IF(G1532=INT(G1532),TEXT(G1532,"0"),TEXT(G1532,"0.00")))&amp;" "&amp;AG1532)</f>
        <v/>
      </c>
      <c r="AI1532" s="154">
        <f>IF(X1532="","",X1532*IFERROR(INDEX(Lists!$M$2:$M$12,MATCH(C1532,Lists!$I$2:$I$12,0)),1)/Lists!$Q$2)</f>
        <v/>
      </c>
      <c r="AJ1532" s="154">
        <f>IF(Y1532="","",Y1532*IFERROR(INDEX(Lists!$M$2:$M$12,MATCH(C1532,Lists!$I$2:$I$12,0)),1)/Lists!$Q$2)</f>
        <v/>
      </c>
      <c r="AK1532" s="106" t="n"/>
      <c r="AL1532" s="106" t="n"/>
      <c r="AM1532" s="106" t="n"/>
      <c r="AN1532" s="106" t="n"/>
      <c r="AO1532" s="106" t="n"/>
    </row>
    <row r="1533" ht="18" customHeight="1" s="74">
      <c r="A1533" s="154">
        <f>IF(OR(F1533="",C1533="",D1533=""),"",IFERROR(INDEX(Lists!$J$2:$J$12,MATCH(C1533,Lists!$I$2:$I$12,0)),"XX")&amp;"-"&amp;D1533&amp;"-"&amp;TEXT(SUMPRODUCT(($C$2:C1533=C1533)*($D$2:D1533=D1533)),"0000"))</f>
        <v/>
      </c>
      <c r="B1533" s="155" t="n"/>
      <c r="C1533" s="155" t="n"/>
      <c r="D1533" s="155" t="n"/>
      <c r="E1533" s="155" t="n"/>
      <c r="F1533" s="155" t="n"/>
      <c r="G1533" s="155" t="n"/>
      <c r="H1533" s="155" t="n"/>
      <c r="I1533" s="155" t="n"/>
      <c r="J1533" s="155" t="n"/>
      <c r="K1533" s="155" t="n"/>
      <c r="L1533" s="155" t="n"/>
      <c r="M1533" s="155" t="n"/>
      <c r="N1533" s="155" t="n"/>
      <c r="O1533" s="155" t="n"/>
      <c r="P1533" s="155" t="n"/>
      <c r="Q1533" s="151" t="n"/>
      <c r="R1533" s="155" t="n"/>
      <c r="S1533" s="155" t="n"/>
      <c r="T1533" s="155" t="n"/>
      <c r="U1533" s="155" t="n"/>
      <c r="V1533" s="155" t="n"/>
      <c r="W1533" s="155" t="n"/>
      <c r="X1533" s="155" t="n"/>
      <c r="Y1533" s="155" t="n"/>
      <c r="Z1533" s="155" t="n"/>
      <c r="AA1533" s="155" t="n"/>
      <c r="AB1533" s="155" t="n"/>
      <c r="AC1533" s="155" t="n"/>
      <c r="AD1533" s="155" t="n"/>
      <c r="AE1533" s="155" t="n"/>
      <c r="AF1533" s="155" t="n"/>
      <c r="AG1533" s="154">
        <f>IF(OR(C1533="",G1533="",G1533=0),"",IFERROR(INDEX(Lists!$K$2:$K$12,MATCH(C1533,Lists!$I$2:$I$12,0)),"AUD"))</f>
        <v/>
      </c>
      <c r="AH1533" s="154">
        <f>IF(OR(G1533="",G1533=0),"",IF(G1533&lt;1,TEXT(G1533*100,"0")&amp;IFERROR(INDEX(Lists!$U$2:$U$12,MATCH(C1533,Lists!$I$2:$I$12,0)),"c"),IFERROR(INDEX(Lists!$L$2:$L$12,MATCH(C1533,Lists!$I$2:$I$12,0)),"$")&amp;IF(G1533=INT(G1533),TEXT(G1533,"0"),TEXT(G1533,"0.00")))&amp;" "&amp;AG1533)</f>
        <v/>
      </c>
      <c r="AI1533" s="154">
        <f>IF(X1533="","",X1533*IFERROR(INDEX(Lists!$M$2:$M$12,MATCH(C1533,Lists!$I$2:$I$12,0)),1)/Lists!$Q$2)</f>
        <v/>
      </c>
      <c r="AJ1533" s="154">
        <f>IF(Y1533="","",Y1533*IFERROR(INDEX(Lists!$M$2:$M$12,MATCH(C1533,Lists!$I$2:$I$12,0)),1)/Lists!$Q$2)</f>
        <v/>
      </c>
      <c r="AK1533" s="106" t="n"/>
      <c r="AL1533" s="106" t="n"/>
      <c r="AM1533" s="106" t="n"/>
      <c r="AN1533" s="106" t="n"/>
      <c r="AO1533" s="106" t="n"/>
    </row>
    <row r="1534" ht="18" customHeight="1" s="74">
      <c r="A1534" s="154">
        <f>IF(OR(F1534="",C1534="",D1534=""),"",IFERROR(INDEX(Lists!$J$2:$J$12,MATCH(C1534,Lists!$I$2:$I$12,0)),"XX")&amp;"-"&amp;D1534&amp;"-"&amp;TEXT(SUMPRODUCT(($C$2:C1534=C1534)*($D$2:D1534=D1534)),"0000"))</f>
        <v/>
      </c>
      <c r="B1534" s="155" t="n"/>
      <c r="C1534" s="155" t="n"/>
      <c r="D1534" s="155" t="n"/>
      <c r="E1534" s="155" t="n"/>
      <c r="F1534" s="155" t="n"/>
      <c r="G1534" s="155" t="n"/>
      <c r="H1534" s="155" t="n"/>
      <c r="I1534" s="155" t="n"/>
      <c r="J1534" s="155" t="n"/>
      <c r="K1534" s="155" t="n"/>
      <c r="L1534" s="155" t="n"/>
      <c r="M1534" s="155" t="n"/>
      <c r="N1534" s="155" t="n"/>
      <c r="O1534" s="155" t="n"/>
      <c r="P1534" s="155" t="n"/>
      <c r="Q1534" s="151" t="n"/>
      <c r="R1534" s="155" t="n"/>
      <c r="S1534" s="155" t="n"/>
      <c r="T1534" s="155" t="n"/>
      <c r="U1534" s="155" t="n"/>
      <c r="V1534" s="155" t="n"/>
      <c r="W1534" s="155" t="n"/>
      <c r="X1534" s="155" t="n"/>
      <c r="Y1534" s="155" t="n"/>
      <c r="Z1534" s="155" t="n"/>
      <c r="AA1534" s="155" t="n"/>
      <c r="AB1534" s="155" t="n"/>
      <c r="AC1534" s="155" t="n"/>
      <c r="AD1534" s="155" t="n"/>
      <c r="AE1534" s="155" t="n"/>
      <c r="AF1534" s="155" t="n"/>
      <c r="AG1534" s="154">
        <f>IF(OR(C1534="",G1534="",G1534=0),"",IFERROR(INDEX(Lists!$K$2:$K$12,MATCH(C1534,Lists!$I$2:$I$12,0)),"AUD"))</f>
        <v/>
      </c>
      <c r="AH1534" s="154">
        <f>IF(OR(G1534="",G1534=0),"",IF(G1534&lt;1,TEXT(G1534*100,"0")&amp;IFERROR(INDEX(Lists!$U$2:$U$12,MATCH(C1534,Lists!$I$2:$I$12,0)),"c"),IFERROR(INDEX(Lists!$L$2:$L$12,MATCH(C1534,Lists!$I$2:$I$12,0)),"$")&amp;IF(G1534=INT(G1534),TEXT(G1534,"0"),TEXT(G1534,"0.00")))&amp;" "&amp;AG1534)</f>
        <v/>
      </c>
      <c r="AI1534" s="154">
        <f>IF(X1534="","",X1534*IFERROR(INDEX(Lists!$M$2:$M$12,MATCH(C1534,Lists!$I$2:$I$12,0)),1)/Lists!$Q$2)</f>
        <v/>
      </c>
      <c r="AJ1534" s="154">
        <f>IF(Y1534="","",Y1534*IFERROR(INDEX(Lists!$M$2:$M$12,MATCH(C1534,Lists!$I$2:$I$12,0)),1)/Lists!$Q$2)</f>
        <v/>
      </c>
      <c r="AK1534" s="106" t="n"/>
      <c r="AL1534" s="106" t="n"/>
      <c r="AM1534" s="106" t="n"/>
      <c r="AN1534" s="106" t="n"/>
      <c r="AO1534" s="106" t="n"/>
    </row>
    <row r="1535" ht="18" customHeight="1" s="74">
      <c r="A1535" s="154">
        <f>IF(OR(F1535="",C1535="",D1535=""),"",IFERROR(INDEX(Lists!$J$2:$J$12,MATCH(C1535,Lists!$I$2:$I$12,0)),"XX")&amp;"-"&amp;D1535&amp;"-"&amp;TEXT(SUMPRODUCT(($C$2:C1535=C1535)*($D$2:D1535=D1535)),"0000"))</f>
        <v/>
      </c>
      <c r="B1535" s="155" t="n"/>
      <c r="C1535" s="155" t="n"/>
      <c r="D1535" s="155" t="n"/>
      <c r="E1535" s="155" t="n"/>
      <c r="F1535" s="155" t="n"/>
      <c r="G1535" s="155" t="n"/>
      <c r="H1535" s="155" t="n"/>
      <c r="I1535" s="155" t="n"/>
      <c r="J1535" s="155" t="n"/>
      <c r="K1535" s="155" t="n"/>
      <c r="L1535" s="155" t="n"/>
      <c r="M1535" s="155" t="n"/>
      <c r="N1535" s="155" t="n"/>
      <c r="O1535" s="155" t="n"/>
      <c r="P1535" s="155" t="n"/>
      <c r="Q1535" s="151" t="n"/>
      <c r="R1535" s="155" t="n"/>
      <c r="S1535" s="155" t="n"/>
      <c r="T1535" s="155" t="n"/>
      <c r="U1535" s="155" t="n"/>
      <c r="V1535" s="155" t="n"/>
      <c r="W1535" s="155" t="n"/>
      <c r="X1535" s="155" t="n"/>
      <c r="Y1535" s="155" t="n"/>
      <c r="Z1535" s="155" t="n"/>
      <c r="AA1535" s="155" t="n"/>
      <c r="AB1535" s="155" t="n"/>
      <c r="AC1535" s="155" t="n"/>
      <c r="AD1535" s="155" t="n"/>
      <c r="AE1535" s="155" t="n"/>
      <c r="AF1535" s="155" t="n"/>
      <c r="AG1535" s="154">
        <f>IF(OR(C1535="",G1535="",G1535=0),"",IFERROR(INDEX(Lists!$K$2:$K$12,MATCH(C1535,Lists!$I$2:$I$12,0)),"AUD"))</f>
        <v/>
      </c>
      <c r="AH1535" s="154">
        <f>IF(OR(G1535="",G1535=0),"",IF(G1535&lt;1,TEXT(G1535*100,"0")&amp;IFERROR(INDEX(Lists!$U$2:$U$12,MATCH(C1535,Lists!$I$2:$I$12,0)),"c"),IFERROR(INDEX(Lists!$L$2:$L$12,MATCH(C1535,Lists!$I$2:$I$12,0)),"$")&amp;IF(G1535=INT(G1535),TEXT(G1535,"0"),TEXT(G1535,"0.00")))&amp;" "&amp;AG1535)</f>
        <v/>
      </c>
      <c r="AI1535" s="154">
        <f>IF(X1535="","",X1535*IFERROR(INDEX(Lists!$M$2:$M$12,MATCH(C1535,Lists!$I$2:$I$12,0)),1)/Lists!$Q$2)</f>
        <v/>
      </c>
      <c r="AJ1535" s="154">
        <f>IF(Y1535="","",Y1535*IFERROR(INDEX(Lists!$M$2:$M$12,MATCH(C1535,Lists!$I$2:$I$12,0)),1)/Lists!$Q$2)</f>
        <v/>
      </c>
      <c r="AK1535" s="106" t="n"/>
      <c r="AL1535" s="106" t="n"/>
      <c r="AM1535" s="106" t="n"/>
      <c r="AN1535" s="106" t="n"/>
      <c r="AO1535" s="106" t="n"/>
    </row>
    <row r="1536" ht="18" customHeight="1" s="74">
      <c r="A1536" s="154">
        <f>IF(OR(F1536="",C1536="",D1536=""),"",IFERROR(INDEX(Lists!$J$2:$J$12,MATCH(C1536,Lists!$I$2:$I$12,0)),"XX")&amp;"-"&amp;D1536&amp;"-"&amp;TEXT(SUMPRODUCT(($C$2:C1536=C1536)*($D$2:D1536=D1536)),"0000"))</f>
        <v/>
      </c>
      <c r="B1536" s="155" t="n"/>
      <c r="C1536" s="155" t="n"/>
      <c r="D1536" s="155" t="n"/>
      <c r="E1536" s="155" t="n"/>
      <c r="F1536" s="155" t="n"/>
      <c r="G1536" s="155" t="n"/>
      <c r="H1536" s="155" t="n"/>
      <c r="I1536" s="155" t="n"/>
      <c r="J1536" s="155" t="n"/>
      <c r="K1536" s="155" t="n"/>
      <c r="L1536" s="155" t="n"/>
      <c r="M1536" s="155" t="n"/>
      <c r="N1536" s="155" t="n"/>
      <c r="O1536" s="155" t="n"/>
      <c r="P1536" s="155" t="n"/>
      <c r="Q1536" s="151" t="n"/>
      <c r="R1536" s="155" t="n"/>
      <c r="S1536" s="155" t="n"/>
      <c r="T1536" s="155" t="n"/>
      <c r="U1536" s="155" t="n"/>
      <c r="V1536" s="155" t="n"/>
      <c r="W1536" s="155" t="n"/>
      <c r="X1536" s="155" t="n"/>
      <c r="Y1536" s="155" t="n"/>
      <c r="Z1536" s="155" t="n"/>
      <c r="AA1536" s="155" t="n"/>
      <c r="AB1536" s="155" t="n"/>
      <c r="AC1536" s="155" t="n"/>
      <c r="AD1536" s="155" t="n"/>
      <c r="AE1536" s="155" t="n"/>
      <c r="AF1536" s="155" t="n"/>
      <c r="AG1536" s="154">
        <f>IF(OR(C1536="",G1536="",G1536=0),"",IFERROR(INDEX(Lists!$K$2:$K$12,MATCH(C1536,Lists!$I$2:$I$12,0)),"AUD"))</f>
        <v/>
      </c>
      <c r="AH1536" s="154">
        <f>IF(OR(G1536="",G1536=0),"",IF(G1536&lt;1,TEXT(G1536*100,"0")&amp;IFERROR(INDEX(Lists!$U$2:$U$12,MATCH(C1536,Lists!$I$2:$I$12,0)),"c"),IFERROR(INDEX(Lists!$L$2:$L$12,MATCH(C1536,Lists!$I$2:$I$12,0)),"$")&amp;IF(G1536=INT(G1536),TEXT(G1536,"0"),TEXT(G1536,"0.00")))&amp;" "&amp;AG1536)</f>
        <v/>
      </c>
      <c r="AI1536" s="154">
        <f>IF(X1536="","",X1536*IFERROR(INDEX(Lists!$M$2:$M$12,MATCH(C1536,Lists!$I$2:$I$12,0)),1)/Lists!$Q$2)</f>
        <v/>
      </c>
      <c r="AJ1536" s="154">
        <f>IF(Y1536="","",Y1536*IFERROR(INDEX(Lists!$M$2:$M$12,MATCH(C1536,Lists!$I$2:$I$12,0)),1)/Lists!$Q$2)</f>
        <v/>
      </c>
      <c r="AK1536" s="106" t="n"/>
      <c r="AL1536" s="106" t="n"/>
      <c r="AM1536" s="106" t="n"/>
      <c r="AN1536" s="106" t="n"/>
      <c r="AO1536" s="106" t="n"/>
    </row>
    <row r="1537" ht="18" customHeight="1" s="74">
      <c r="A1537" s="154">
        <f>IF(OR(F1537="",C1537="",D1537=""),"",IFERROR(INDEX(Lists!$J$2:$J$12,MATCH(C1537,Lists!$I$2:$I$12,0)),"XX")&amp;"-"&amp;D1537&amp;"-"&amp;TEXT(SUMPRODUCT(($C$2:C1537=C1537)*($D$2:D1537=D1537)),"0000"))</f>
        <v/>
      </c>
      <c r="B1537" s="155" t="n"/>
      <c r="C1537" s="155" t="n"/>
      <c r="D1537" s="155" t="n"/>
      <c r="E1537" s="155" t="n"/>
      <c r="F1537" s="155" t="n"/>
      <c r="G1537" s="155" t="n"/>
      <c r="H1537" s="155" t="n"/>
      <c r="I1537" s="155" t="n"/>
      <c r="J1537" s="155" t="n"/>
      <c r="K1537" s="155" t="n"/>
      <c r="L1537" s="155" t="n"/>
      <c r="M1537" s="155" t="n"/>
      <c r="N1537" s="155" t="n"/>
      <c r="O1537" s="155" t="n"/>
      <c r="P1537" s="155" t="n"/>
      <c r="Q1537" s="151" t="n"/>
      <c r="R1537" s="155" t="n"/>
      <c r="S1537" s="155" t="n"/>
      <c r="T1537" s="155" t="n"/>
      <c r="U1537" s="155" t="n"/>
      <c r="V1537" s="155" t="n"/>
      <c r="W1537" s="155" t="n"/>
      <c r="X1537" s="155" t="n"/>
      <c r="Y1537" s="155" t="n"/>
      <c r="Z1537" s="155" t="n"/>
      <c r="AA1537" s="155" t="n"/>
      <c r="AB1537" s="155" t="n"/>
      <c r="AC1537" s="155" t="n"/>
      <c r="AD1537" s="155" t="n"/>
      <c r="AE1537" s="155" t="n"/>
      <c r="AF1537" s="155" t="n"/>
      <c r="AG1537" s="154">
        <f>IF(OR(C1537="",G1537="",G1537=0),"",IFERROR(INDEX(Lists!$K$2:$K$12,MATCH(C1537,Lists!$I$2:$I$12,0)),"AUD"))</f>
        <v/>
      </c>
      <c r="AH1537" s="154">
        <f>IF(OR(G1537="",G1537=0),"",IF(G1537&lt;1,TEXT(G1537*100,"0")&amp;IFERROR(INDEX(Lists!$U$2:$U$12,MATCH(C1537,Lists!$I$2:$I$12,0)),"c"),IFERROR(INDEX(Lists!$L$2:$L$12,MATCH(C1537,Lists!$I$2:$I$12,0)),"$")&amp;IF(G1537=INT(G1537),TEXT(G1537,"0"),TEXT(G1537,"0.00")))&amp;" "&amp;AG1537)</f>
        <v/>
      </c>
      <c r="AI1537" s="154">
        <f>IF(X1537="","",X1537*IFERROR(INDEX(Lists!$M$2:$M$12,MATCH(C1537,Lists!$I$2:$I$12,0)),1)/Lists!$Q$2)</f>
        <v/>
      </c>
      <c r="AJ1537" s="154">
        <f>IF(Y1537="","",Y1537*IFERROR(INDEX(Lists!$M$2:$M$12,MATCH(C1537,Lists!$I$2:$I$12,0)),1)/Lists!$Q$2)</f>
        <v/>
      </c>
      <c r="AK1537" s="106" t="n"/>
      <c r="AL1537" s="106" t="n"/>
      <c r="AM1537" s="106" t="n"/>
      <c r="AN1537" s="106" t="n"/>
      <c r="AO1537" s="106" t="n"/>
    </row>
    <row r="1538" ht="18" customHeight="1" s="74">
      <c r="A1538" s="154">
        <f>IF(OR(F1538="",C1538="",D1538=""),"",IFERROR(INDEX(Lists!$J$2:$J$12,MATCH(C1538,Lists!$I$2:$I$12,0)),"XX")&amp;"-"&amp;D1538&amp;"-"&amp;TEXT(SUMPRODUCT(($C$2:C1538=C1538)*($D$2:D1538=D1538)),"0000"))</f>
        <v/>
      </c>
      <c r="B1538" s="155" t="n"/>
      <c r="C1538" s="155" t="n"/>
      <c r="D1538" s="155" t="n"/>
      <c r="E1538" s="155" t="n"/>
      <c r="F1538" s="155" t="n"/>
      <c r="G1538" s="155" t="n"/>
      <c r="H1538" s="155" t="n"/>
      <c r="I1538" s="155" t="n"/>
      <c r="J1538" s="155" t="n"/>
      <c r="K1538" s="155" t="n"/>
      <c r="L1538" s="155" t="n"/>
      <c r="M1538" s="155" t="n"/>
      <c r="N1538" s="155" t="n"/>
      <c r="O1538" s="155" t="n"/>
      <c r="P1538" s="155" t="n"/>
      <c r="Q1538" s="151" t="n"/>
      <c r="R1538" s="155" t="n"/>
      <c r="S1538" s="155" t="n"/>
      <c r="T1538" s="155" t="n"/>
      <c r="U1538" s="155" t="n"/>
      <c r="V1538" s="155" t="n"/>
      <c r="W1538" s="155" t="n"/>
      <c r="X1538" s="155" t="n"/>
      <c r="Y1538" s="155" t="n"/>
      <c r="Z1538" s="155" t="n"/>
      <c r="AA1538" s="155" t="n"/>
      <c r="AB1538" s="155" t="n"/>
      <c r="AC1538" s="155" t="n"/>
      <c r="AD1538" s="155" t="n"/>
      <c r="AE1538" s="155" t="n"/>
      <c r="AF1538" s="155" t="n"/>
      <c r="AG1538" s="154">
        <f>IF(OR(C1538="",G1538="",G1538=0),"",IFERROR(INDEX(Lists!$K$2:$K$12,MATCH(C1538,Lists!$I$2:$I$12,0)),"AUD"))</f>
        <v/>
      </c>
      <c r="AH1538" s="154">
        <f>IF(OR(G1538="",G1538=0),"",IF(G1538&lt;1,TEXT(G1538*100,"0")&amp;IFERROR(INDEX(Lists!$U$2:$U$12,MATCH(C1538,Lists!$I$2:$I$12,0)),"c"),IFERROR(INDEX(Lists!$L$2:$L$12,MATCH(C1538,Lists!$I$2:$I$12,0)),"$")&amp;IF(G1538=INT(G1538),TEXT(G1538,"0"),TEXT(G1538,"0.00")))&amp;" "&amp;AG1538)</f>
        <v/>
      </c>
      <c r="AI1538" s="154">
        <f>IF(X1538="","",X1538*IFERROR(INDEX(Lists!$M$2:$M$12,MATCH(C1538,Lists!$I$2:$I$12,0)),1)/Lists!$Q$2)</f>
        <v/>
      </c>
      <c r="AJ1538" s="154">
        <f>IF(Y1538="","",Y1538*IFERROR(INDEX(Lists!$M$2:$M$12,MATCH(C1538,Lists!$I$2:$I$12,0)),1)/Lists!$Q$2)</f>
        <v/>
      </c>
      <c r="AK1538" s="106" t="n"/>
      <c r="AL1538" s="106" t="n"/>
      <c r="AM1538" s="106" t="n"/>
      <c r="AN1538" s="106" t="n"/>
      <c r="AO1538" s="106" t="n"/>
    </row>
    <row r="1539" ht="18" customHeight="1" s="74">
      <c r="A1539" s="154">
        <f>IF(OR(F1539="",C1539="",D1539=""),"",IFERROR(INDEX(Lists!$J$2:$J$12,MATCH(C1539,Lists!$I$2:$I$12,0)),"XX")&amp;"-"&amp;D1539&amp;"-"&amp;TEXT(SUMPRODUCT(($C$2:C1539=C1539)*($D$2:D1539=D1539)),"0000"))</f>
        <v/>
      </c>
      <c r="B1539" s="155" t="n"/>
      <c r="C1539" s="155" t="n"/>
      <c r="D1539" s="155" t="n"/>
      <c r="E1539" s="155" t="n"/>
      <c r="F1539" s="155" t="n"/>
      <c r="G1539" s="155" t="n"/>
      <c r="H1539" s="155" t="n"/>
      <c r="I1539" s="155" t="n"/>
      <c r="J1539" s="155" t="n"/>
      <c r="K1539" s="155" t="n"/>
      <c r="L1539" s="155" t="n"/>
      <c r="M1539" s="155" t="n"/>
      <c r="N1539" s="155" t="n"/>
      <c r="O1539" s="155" t="n"/>
      <c r="P1539" s="155" t="n"/>
      <c r="Q1539" s="151" t="n"/>
      <c r="R1539" s="155" t="n"/>
      <c r="S1539" s="155" t="n"/>
      <c r="T1539" s="155" t="n"/>
      <c r="U1539" s="155" t="n"/>
      <c r="V1539" s="155" t="n"/>
      <c r="W1539" s="155" t="n"/>
      <c r="X1539" s="155" t="n"/>
      <c r="Y1539" s="155" t="n"/>
      <c r="Z1539" s="155" t="n"/>
      <c r="AA1539" s="155" t="n"/>
      <c r="AB1539" s="155" t="n"/>
      <c r="AC1539" s="155" t="n"/>
      <c r="AD1539" s="155" t="n"/>
      <c r="AE1539" s="155" t="n"/>
      <c r="AF1539" s="155" t="n"/>
      <c r="AG1539" s="154">
        <f>IF(OR(C1539="",G1539="",G1539=0),"",IFERROR(INDEX(Lists!$K$2:$K$12,MATCH(C1539,Lists!$I$2:$I$12,0)),"AUD"))</f>
        <v/>
      </c>
      <c r="AH1539" s="154">
        <f>IF(OR(G1539="",G1539=0),"",IF(G1539&lt;1,TEXT(G1539*100,"0")&amp;IFERROR(INDEX(Lists!$U$2:$U$12,MATCH(C1539,Lists!$I$2:$I$12,0)),"c"),IFERROR(INDEX(Lists!$L$2:$L$12,MATCH(C1539,Lists!$I$2:$I$12,0)),"$")&amp;IF(G1539=INT(G1539),TEXT(G1539,"0"),TEXT(G1539,"0.00")))&amp;" "&amp;AG1539)</f>
        <v/>
      </c>
      <c r="AI1539" s="154">
        <f>IF(X1539="","",X1539*IFERROR(INDEX(Lists!$M$2:$M$12,MATCH(C1539,Lists!$I$2:$I$12,0)),1)/Lists!$Q$2)</f>
        <v/>
      </c>
      <c r="AJ1539" s="154">
        <f>IF(Y1539="","",Y1539*IFERROR(INDEX(Lists!$M$2:$M$12,MATCH(C1539,Lists!$I$2:$I$12,0)),1)/Lists!$Q$2)</f>
        <v/>
      </c>
      <c r="AK1539" s="106" t="n"/>
      <c r="AL1539" s="106" t="n"/>
      <c r="AM1539" s="106" t="n"/>
      <c r="AN1539" s="106" t="n"/>
      <c r="AO1539" s="106" t="n"/>
    </row>
    <row r="1540" ht="18" customHeight="1" s="74">
      <c r="A1540" s="154">
        <f>IF(OR(F1540="",C1540="",D1540=""),"",IFERROR(INDEX(Lists!$J$2:$J$12,MATCH(C1540,Lists!$I$2:$I$12,0)),"XX")&amp;"-"&amp;D1540&amp;"-"&amp;TEXT(SUMPRODUCT(($C$2:C1540=C1540)*($D$2:D1540=D1540)),"0000"))</f>
        <v/>
      </c>
      <c r="B1540" s="155" t="n"/>
      <c r="C1540" s="155" t="n"/>
      <c r="D1540" s="155" t="n"/>
      <c r="E1540" s="155" t="n"/>
      <c r="F1540" s="155" t="n"/>
      <c r="G1540" s="155" t="n"/>
      <c r="H1540" s="155" t="n"/>
      <c r="I1540" s="155" t="n"/>
      <c r="J1540" s="155" t="n"/>
      <c r="K1540" s="155" t="n"/>
      <c r="L1540" s="155" t="n"/>
      <c r="M1540" s="155" t="n"/>
      <c r="N1540" s="155" t="n"/>
      <c r="O1540" s="155" t="n"/>
      <c r="P1540" s="155" t="n"/>
      <c r="Q1540" s="151" t="n"/>
      <c r="R1540" s="155" t="n"/>
      <c r="S1540" s="155" t="n"/>
      <c r="T1540" s="155" t="n"/>
      <c r="U1540" s="155" t="n"/>
      <c r="V1540" s="155" t="n"/>
      <c r="W1540" s="155" t="n"/>
      <c r="X1540" s="155" t="n"/>
      <c r="Y1540" s="155" t="n"/>
      <c r="Z1540" s="155" t="n"/>
      <c r="AA1540" s="155" t="n"/>
      <c r="AB1540" s="155" t="n"/>
      <c r="AC1540" s="155" t="n"/>
      <c r="AD1540" s="155" t="n"/>
      <c r="AE1540" s="155" t="n"/>
      <c r="AF1540" s="155" t="n"/>
      <c r="AG1540" s="154">
        <f>IF(OR(C1540="",G1540="",G1540=0),"",IFERROR(INDEX(Lists!$K$2:$K$12,MATCH(C1540,Lists!$I$2:$I$12,0)),"AUD"))</f>
        <v/>
      </c>
      <c r="AH1540" s="154">
        <f>IF(OR(G1540="",G1540=0),"",IF(G1540&lt;1,TEXT(G1540*100,"0")&amp;IFERROR(INDEX(Lists!$U$2:$U$12,MATCH(C1540,Lists!$I$2:$I$12,0)),"c"),IFERROR(INDEX(Lists!$L$2:$L$12,MATCH(C1540,Lists!$I$2:$I$12,0)),"$")&amp;IF(G1540=INT(G1540),TEXT(G1540,"0"),TEXT(G1540,"0.00")))&amp;" "&amp;AG1540)</f>
        <v/>
      </c>
      <c r="AI1540" s="154">
        <f>IF(X1540="","",X1540*IFERROR(INDEX(Lists!$M$2:$M$12,MATCH(C1540,Lists!$I$2:$I$12,0)),1)/Lists!$Q$2)</f>
        <v/>
      </c>
      <c r="AJ1540" s="154">
        <f>IF(Y1540="","",Y1540*IFERROR(INDEX(Lists!$M$2:$M$12,MATCH(C1540,Lists!$I$2:$I$12,0)),1)/Lists!$Q$2)</f>
        <v/>
      </c>
      <c r="AK1540" s="106" t="n"/>
      <c r="AL1540" s="106" t="n"/>
      <c r="AM1540" s="106" t="n"/>
      <c r="AN1540" s="106" t="n"/>
      <c r="AO1540" s="106" t="n"/>
    </row>
    <row r="1541" ht="18" customHeight="1" s="74">
      <c r="A1541" s="154">
        <f>IF(OR(F1541="",C1541="",D1541=""),"",IFERROR(INDEX(Lists!$J$2:$J$12,MATCH(C1541,Lists!$I$2:$I$12,0)),"XX")&amp;"-"&amp;D1541&amp;"-"&amp;TEXT(SUMPRODUCT(($C$2:C1541=C1541)*($D$2:D1541=D1541)),"0000"))</f>
        <v/>
      </c>
      <c r="B1541" s="155" t="n"/>
      <c r="C1541" s="155" t="n"/>
      <c r="D1541" s="155" t="n"/>
      <c r="E1541" s="155" t="n"/>
      <c r="F1541" s="155" t="n"/>
      <c r="G1541" s="155" t="n"/>
      <c r="H1541" s="155" t="n"/>
      <c r="I1541" s="155" t="n"/>
      <c r="J1541" s="155" t="n"/>
      <c r="K1541" s="155" t="n"/>
      <c r="L1541" s="155" t="n"/>
      <c r="M1541" s="155" t="n"/>
      <c r="N1541" s="155" t="n"/>
      <c r="O1541" s="155" t="n"/>
      <c r="P1541" s="155" t="n"/>
      <c r="Q1541" s="151" t="n"/>
      <c r="R1541" s="155" t="n"/>
      <c r="S1541" s="155" t="n"/>
      <c r="T1541" s="155" t="n"/>
      <c r="U1541" s="155" t="n"/>
      <c r="V1541" s="155" t="n"/>
      <c r="W1541" s="155" t="n"/>
      <c r="X1541" s="155" t="n"/>
      <c r="Y1541" s="155" t="n"/>
      <c r="Z1541" s="155" t="n"/>
      <c r="AA1541" s="155" t="n"/>
      <c r="AB1541" s="155" t="n"/>
      <c r="AC1541" s="155" t="n"/>
      <c r="AD1541" s="155" t="n"/>
      <c r="AE1541" s="155" t="n"/>
      <c r="AF1541" s="155" t="n"/>
      <c r="AG1541" s="154">
        <f>IF(OR(C1541="",G1541="",G1541=0),"",IFERROR(INDEX(Lists!$K$2:$K$12,MATCH(C1541,Lists!$I$2:$I$12,0)),"AUD"))</f>
        <v/>
      </c>
      <c r="AH1541" s="154">
        <f>IF(OR(G1541="",G1541=0),"",IF(G1541&lt;1,TEXT(G1541*100,"0")&amp;IFERROR(INDEX(Lists!$U$2:$U$12,MATCH(C1541,Lists!$I$2:$I$12,0)),"c"),IFERROR(INDEX(Lists!$L$2:$L$12,MATCH(C1541,Lists!$I$2:$I$12,0)),"$")&amp;IF(G1541=INT(G1541),TEXT(G1541,"0"),TEXT(G1541,"0.00")))&amp;" "&amp;AG1541)</f>
        <v/>
      </c>
      <c r="AI1541" s="154">
        <f>IF(X1541="","",X1541*IFERROR(INDEX(Lists!$M$2:$M$12,MATCH(C1541,Lists!$I$2:$I$12,0)),1)/Lists!$Q$2)</f>
        <v/>
      </c>
      <c r="AJ1541" s="154">
        <f>IF(Y1541="","",Y1541*IFERROR(INDEX(Lists!$M$2:$M$12,MATCH(C1541,Lists!$I$2:$I$12,0)),1)/Lists!$Q$2)</f>
        <v/>
      </c>
      <c r="AK1541" s="106" t="n"/>
      <c r="AL1541" s="106" t="n"/>
      <c r="AM1541" s="106" t="n"/>
      <c r="AN1541" s="106" t="n"/>
      <c r="AO1541" s="106" t="n"/>
    </row>
    <row r="1542" ht="18" customHeight="1" s="74">
      <c r="A1542" s="154">
        <f>IF(OR(F1542="",C1542="",D1542=""),"",IFERROR(INDEX(Lists!$J$2:$J$12,MATCH(C1542,Lists!$I$2:$I$12,0)),"XX")&amp;"-"&amp;D1542&amp;"-"&amp;TEXT(SUMPRODUCT(($C$2:C1542=C1542)*($D$2:D1542=D1542)),"0000"))</f>
        <v/>
      </c>
      <c r="B1542" s="155" t="n"/>
      <c r="C1542" s="155" t="n"/>
      <c r="D1542" s="155" t="n"/>
      <c r="E1542" s="155" t="n"/>
      <c r="F1542" s="155" t="n"/>
      <c r="G1542" s="155" t="n"/>
      <c r="H1542" s="155" t="n"/>
      <c r="I1542" s="155" t="n"/>
      <c r="J1542" s="155" t="n"/>
      <c r="K1542" s="155" t="n"/>
      <c r="L1542" s="155" t="n"/>
      <c r="M1542" s="155" t="n"/>
      <c r="N1542" s="155" t="n"/>
      <c r="O1542" s="155" t="n"/>
      <c r="P1542" s="155" t="n"/>
      <c r="Q1542" s="151" t="n"/>
      <c r="R1542" s="155" t="n"/>
      <c r="S1542" s="155" t="n"/>
      <c r="T1542" s="155" t="n"/>
      <c r="U1542" s="155" t="n"/>
      <c r="V1542" s="155" t="n"/>
      <c r="W1542" s="155" t="n"/>
      <c r="X1542" s="155" t="n"/>
      <c r="Y1542" s="155" t="n"/>
      <c r="Z1542" s="155" t="n"/>
      <c r="AA1542" s="155" t="n"/>
      <c r="AB1542" s="155" t="n"/>
      <c r="AC1542" s="155" t="n"/>
      <c r="AD1542" s="155" t="n"/>
      <c r="AE1542" s="155" t="n"/>
      <c r="AF1542" s="155" t="n"/>
      <c r="AG1542" s="154">
        <f>IF(OR(C1542="",G1542="",G1542=0),"",IFERROR(INDEX(Lists!$K$2:$K$12,MATCH(C1542,Lists!$I$2:$I$12,0)),"AUD"))</f>
        <v/>
      </c>
      <c r="AH1542" s="154">
        <f>IF(OR(G1542="",G1542=0),"",IF(G1542&lt;1,TEXT(G1542*100,"0")&amp;IFERROR(INDEX(Lists!$U$2:$U$12,MATCH(C1542,Lists!$I$2:$I$12,0)),"c"),IFERROR(INDEX(Lists!$L$2:$L$12,MATCH(C1542,Lists!$I$2:$I$12,0)),"$")&amp;IF(G1542=INT(G1542),TEXT(G1542,"0"),TEXT(G1542,"0.00")))&amp;" "&amp;AG1542)</f>
        <v/>
      </c>
      <c r="AI1542" s="154">
        <f>IF(X1542="","",X1542*IFERROR(INDEX(Lists!$M$2:$M$12,MATCH(C1542,Lists!$I$2:$I$12,0)),1)/Lists!$Q$2)</f>
        <v/>
      </c>
      <c r="AJ1542" s="154">
        <f>IF(Y1542="","",Y1542*IFERROR(INDEX(Lists!$M$2:$M$12,MATCH(C1542,Lists!$I$2:$I$12,0)),1)/Lists!$Q$2)</f>
        <v/>
      </c>
      <c r="AK1542" s="106" t="n"/>
      <c r="AL1542" s="106" t="n"/>
      <c r="AM1542" s="106" t="n"/>
      <c r="AN1542" s="106" t="n"/>
      <c r="AO1542" s="106" t="n"/>
    </row>
    <row r="1543" ht="18" customHeight="1" s="74">
      <c r="A1543" s="154">
        <f>IF(OR(F1543="",C1543="",D1543=""),"",IFERROR(INDEX(Lists!$J$2:$J$12,MATCH(C1543,Lists!$I$2:$I$12,0)),"XX")&amp;"-"&amp;D1543&amp;"-"&amp;TEXT(SUMPRODUCT(($C$2:C1543=C1543)*($D$2:D1543=D1543)),"0000"))</f>
        <v/>
      </c>
      <c r="B1543" s="155" t="n"/>
      <c r="C1543" s="155" t="n"/>
      <c r="D1543" s="155" t="n"/>
      <c r="E1543" s="155" t="n"/>
      <c r="F1543" s="155" t="n"/>
      <c r="G1543" s="155" t="n"/>
      <c r="H1543" s="155" t="n"/>
      <c r="I1543" s="155" t="n"/>
      <c r="J1543" s="155" t="n"/>
      <c r="K1543" s="155" t="n"/>
      <c r="L1543" s="155" t="n"/>
      <c r="M1543" s="155" t="n"/>
      <c r="N1543" s="155" t="n"/>
      <c r="O1543" s="155" t="n"/>
      <c r="P1543" s="155" t="n"/>
      <c r="Q1543" s="151" t="n"/>
      <c r="R1543" s="155" t="n"/>
      <c r="S1543" s="155" t="n"/>
      <c r="T1543" s="155" t="n"/>
      <c r="U1543" s="155" t="n"/>
      <c r="V1543" s="155" t="n"/>
      <c r="W1543" s="155" t="n"/>
      <c r="X1543" s="155" t="n"/>
      <c r="Y1543" s="155" t="n"/>
      <c r="Z1543" s="155" t="n"/>
      <c r="AA1543" s="155" t="n"/>
      <c r="AB1543" s="155" t="n"/>
      <c r="AC1543" s="155" t="n"/>
      <c r="AD1543" s="155" t="n"/>
      <c r="AE1543" s="155" t="n"/>
      <c r="AF1543" s="155" t="n"/>
      <c r="AG1543" s="154">
        <f>IF(OR(C1543="",G1543="",G1543=0),"",IFERROR(INDEX(Lists!$K$2:$K$12,MATCH(C1543,Lists!$I$2:$I$12,0)),"AUD"))</f>
        <v/>
      </c>
      <c r="AH1543" s="154">
        <f>IF(OR(G1543="",G1543=0),"",IF(G1543&lt;1,TEXT(G1543*100,"0")&amp;IFERROR(INDEX(Lists!$U$2:$U$12,MATCH(C1543,Lists!$I$2:$I$12,0)),"c"),IFERROR(INDEX(Lists!$L$2:$L$12,MATCH(C1543,Lists!$I$2:$I$12,0)),"$")&amp;IF(G1543=INT(G1543),TEXT(G1543,"0"),TEXT(G1543,"0.00")))&amp;" "&amp;AG1543)</f>
        <v/>
      </c>
      <c r="AI1543" s="154">
        <f>IF(X1543="","",X1543*IFERROR(INDEX(Lists!$M$2:$M$12,MATCH(C1543,Lists!$I$2:$I$12,0)),1)/Lists!$Q$2)</f>
        <v/>
      </c>
      <c r="AJ1543" s="154">
        <f>IF(Y1543="","",Y1543*IFERROR(INDEX(Lists!$M$2:$M$12,MATCH(C1543,Lists!$I$2:$I$12,0)),1)/Lists!$Q$2)</f>
        <v/>
      </c>
      <c r="AK1543" s="106" t="n"/>
      <c r="AL1543" s="106" t="n"/>
      <c r="AM1543" s="106" t="n"/>
      <c r="AN1543" s="106" t="n"/>
      <c r="AO1543" s="106" t="n"/>
    </row>
    <row r="1544" ht="18" customHeight="1" s="74">
      <c r="A1544" s="154">
        <f>IF(OR(F1544="",C1544="",D1544=""),"",IFERROR(INDEX(Lists!$J$2:$J$12,MATCH(C1544,Lists!$I$2:$I$12,0)),"XX")&amp;"-"&amp;D1544&amp;"-"&amp;TEXT(SUMPRODUCT(($C$2:C1544=C1544)*($D$2:D1544=D1544)),"0000"))</f>
        <v/>
      </c>
      <c r="B1544" s="155" t="n"/>
      <c r="C1544" s="155" t="n"/>
      <c r="D1544" s="155" t="n"/>
      <c r="E1544" s="155" t="n"/>
      <c r="F1544" s="155" t="n"/>
      <c r="G1544" s="155" t="n"/>
      <c r="H1544" s="155" t="n"/>
      <c r="I1544" s="155" t="n"/>
      <c r="J1544" s="155" t="n"/>
      <c r="K1544" s="155" t="n"/>
      <c r="L1544" s="155" t="n"/>
      <c r="M1544" s="155" t="n"/>
      <c r="N1544" s="155" t="n"/>
      <c r="O1544" s="155" t="n"/>
      <c r="P1544" s="155" t="n"/>
      <c r="Q1544" s="151" t="n"/>
      <c r="R1544" s="155" t="n"/>
      <c r="S1544" s="155" t="n"/>
      <c r="T1544" s="155" t="n"/>
      <c r="U1544" s="155" t="n"/>
      <c r="V1544" s="155" t="n"/>
      <c r="W1544" s="155" t="n"/>
      <c r="X1544" s="155" t="n"/>
      <c r="Y1544" s="155" t="n"/>
      <c r="Z1544" s="155" t="n"/>
      <c r="AA1544" s="155" t="n"/>
      <c r="AB1544" s="155" t="n"/>
      <c r="AC1544" s="155" t="n"/>
      <c r="AD1544" s="155" t="n"/>
      <c r="AE1544" s="155" t="n"/>
      <c r="AF1544" s="155" t="n"/>
      <c r="AG1544" s="154">
        <f>IF(OR(C1544="",G1544="",G1544=0),"",IFERROR(INDEX(Lists!$K$2:$K$12,MATCH(C1544,Lists!$I$2:$I$12,0)),"AUD"))</f>
        <v/>
      </c>
      <c r="AH1544" s="154">
        <f>IF(OR(G1544="",G1544=0),"",IF(G1544&lt;1,TEXT(G1544*100,"0")&amp;IFERROR(INDEX(Lists!$U$2:$U$12,MATCH(C1544,Lists!$I$2:$I$12,0)),"c"),IFERROR(INDEX(Lists!$L$2:$L$12,MATCH(C1544,Lists!$I$2:$I$12,0)),"$")&amp;IF(G1544=INT(G1544),TEXT(G1544,"0"),TEXT(G1544,"0.00")))&amp;" "&amp;AG1544)</f>
        <v/>
      </c>
      <c r="AI1544" s="154">
        <f>IF(X1544="","",X1544*IFERROR(INDEX(Lists!$M$2:$M$12,MATCH(C1544,Lists!$I$2:$I$12,0)),1)/Lists!$Q$2)</f>
        <v/>
      </c>
      <c r="AJ1544" s="154">
        <f>IF(Y1544="","",Y1544*IFERROR(INDEX(Lists!$M$2:$M$12,MATCH(C1544,Lists!$I$2:$I$12,0)),1)/Lists!$Q$2)</f>
        <v/>
      </c>
      <c r="AK1544" s="106" t="n"/>
      <c r="AL1544" s="106" t="n"/>
      <c r="AM1544" s="106" t="n"/>
      <c r="AN1544" s="106" t="n"/>
      <c r="AO1544" s="106" t="n"/>
    </row>
    <row r="1545" ht="18" customHeight="1" s="74">
      <c r="A1545" s="154">
        <f>IF(OR(F1545="",C1545="",D1545=""),"",IFERROR(INDEX(Lists!$J$2:$J$12,MATCH(C1545,Lists!$I$2:$I$12,0)),"XX")&amp;"-"&amp;D1545&amp;"-"&amp;TEXT(SUMPRODUCT(($C$2:C1545=C1545)*($D$2:D1545=D1545)),"0000"))</f>
        <v/>
      </c>
      <c r="B1545" s="155" t="n"/>
      <c r="C1545" s="155" t="n"/>
      <c r="D1545" s="155" t="n"/>
      <c r="E1545" s="155" t="n"/>
      <c r="F1545" s="155" t="n"/>
      <c r="G1545" s="155" t="n"/>
      <c r="H1545" s="155" t="n"/>
      <c r="I1545" s="155" t="n"/>
      <c r="J1545" s="155" t="n"/>
      <c r="K1545" s="155" t="n"/>
      <c r="L1545" s="155" t="n"/>
      <c r="M1545" s="155" t="n"/>
      <c r="N1545" s="155" t="n"/>
      <c r="O1545" s="155" t="n"/>
      <c r="P1545" s="155" t="n"/>
      <c r="Q1545" s="151" t="n"/>
      <c r="R1545" s="155" t="n"/>
      <c r="S1545" s="155" t="n"/>
      <c r="T1545" s="155" t="n"/>
      <c r="U1545" s="155" t="n"/>
      <c r="V1545" s="155" t="n"/>
      <c r="W1545" s="155" t="n"/>
      <c r="X1545" s="155" t="n"/>
      <c r="Y1545" s="155" t="n"/>
      <c r="Z1545" s="155" t="n"/>
      <c r="AA1545" s="155" t="n"/>
      <c r="AB1545" s="155" t="n"/>
      <c r="AC1545" s="155" t="n"/>
      <c r="AD1545" s="155" t="n"/>
      <c r="AE1545" s="155" t="n"/>
      <c r="AF1545" s="155" t="n"/>
      <c r="AG1545" s="154">
        <f>IF(OR(C1545="",G1545="",G1545=0),"",IFERROR(INDEX(Lists!$K$2:$K$12,MATCH(C1545,Lists!$I$2:$I$12,0)),"AUD"))</f>
        <v/>
      </c>
      <c r="AH1545" s="154">
        <f>IF(OR(G1545="",G1545=0),"",IF(G1545&lt;1,TEXT(G1545*100,"0")&amp;IFERROR(INDEX(Lists!$U$2:$U$12,MATCH(C1545,Lists!$I$2:$I$12,0)),"c"),IFERROR(INDEX(Lists!$L$2:$L$12,MATCH(C1545,Lists!$I$2:$I$12,0)),"$")&amp;IF(G1545=INT(G1545),TEXT(G1545,"0"),TEXT(G1545,"0.00")))&amp;" "&amp;AG1545)</f>
        <v/>
      </c>
      <c r="AI1545" s="154">
        <f>IF(X1545="","",X1545*IFERROR(INDEX(Lists!$M$2:$M$12,MATCH(C1545,Lists!$I$2:$I$12,0)),1)/Lists!$Q$2)</f>
        <v/>
      </c>
      <c r="AJ1545" s="154">
        <f>IF(Y1545="","",Y1545*IFERROR(INDEX(Lists!$M$2:$M$12,MATCH(C1545,Lists!$I$2:$I$12,0)),1)/Lists!$Q$2)</f>
        <v/>
      </c>
      <c r="AK1545" s="106" t="n"/>
      <c r="AL1545" s="106" t="n"/>
      <c r="AM1545" s="106" t="n"/>
      <c r="AN1545" s="106" t="n"/>
      <c r="AO1545" s="106" t="n"/>
    </row>
    <row r="1546" ht="18" customHeight="1" s="74">
      <c r="A1546" s="154">
        <f>IF(OR(F1546="",C1546="",D1546=""),"",IFERROR(INDEX(Lists!$J$2:$J$12,MATCH(C1546,Lists!$I$2:$I$12,0)),"XX")&amp;"-"&amp;D1546&amp;"-"&amp;TEXT(SUMPRODUCT(($C$2:C1546=C1546)*($D$2:D1546=D1546)),"0000"))</f>
        <v/>
      </c>
      <c r="B1546" s="155" t="n"/>
      <c r="C1546" s="155" t="n"/>
      <c r="D1546" s="155" t="n"/>
      <c r="E1546" s="155" t="n"/>
      <c r="F1546" s="155" t="n"/>
      <c r="G1546" s="155" t="n"/>
      <c r="H1546" s="155" t="n"/>
      <c r="I1546" s="155" t="n"/>
      <c r="J1546" s="155" t="n"/>
      <c r="K1546" s="155" t="n"/>
      <c r="L1546" s="155" t="n"/>
      <c r="M1546" s="155" t="n"/>
      <c r="N1546" s="155" t="n"/>
      <c r="O1546" s="155" t="n"/>
      <c r="P1546" s="155" t="n"/>
      <c r="Q1546" s="151" t="n"/>
      <c r="R1546" s="155" t="n"/>
      <c r="S1546" s="155" t="n"/>
      <c r="T1546" s="155" t="n"/>
      <c r="U1546" s="155" t="n"/>
      <c r="V1546" s="155" t="n"/>
      <c r="W1546" s="155" t="n"/>
      <c r="X1546" s="155" t="n"/>
      <c r="Y1546" s="155" t="n"/>
      <c r="Z1546" s="155" t="n"/>
      <c r="AA1546" s="155" t="n"/>
      <c r="AB1546" s="155" t="n"/>
      <c r="AC1546" s="155" t="n"/>
      <c r="AD1546" s="155" t="n"/>
      <c r="AE1546" s="155" t="n"/>
      <c r="AF1546" s="155" t="n"/>
      <c r="AG1546" s="154">
        <f>IF(OR(C1546="",G1546="",G1546=0),"",IFERROR(INDEX(Lists!$K$2:$K$12,MATCH(C1546,Lists!$I$2:$I$12,0)),"AUD"))</f>
        <v/>
      </c>
      <c r="AH1546" s="154">
        <f>IF(OR(G1546="",G1546=0),"",IF(G1546&lt;1,TEXT(G1546*100,"0")&amp;IFERROR(INDEX(Lists!$U$2:$U$12,MATCH(C1546,Lists!$I$2:$I$12,0)),"c"),IFERROR(INDEX(Lists!$L$2:$L$12,MATCH(C1546,Lists!$I$2:$I$12,0)),"$")&amp;IF(G1546=INT(G1546),TEXT(G1546,"0"),TEXT(G1546,"0.00")))&amp;" "&amp;AG1546)</f>
        <v/>
      </c>
      <c r="AI1546" s="154">
        <f>IF(X1546="","",X1546*IFERROR(INDEX(Lists!$M$2:$M$12,MATCH(C1546,Lists!$I$2:$I$12,0)),1)/Lists!$Q$2)</f>
        <v/>
      </c>
      <c r="AJ1546" s="154">
        <f>IF(Y1546="","",Y1546*IFERROR(INDEX(Lists!$M$2:$M$12,MATCH(C1546,Lists!$I$2:$I$12,0)),1)/Lists!$Q$2)</f>
        <v/>
      </c>
      <c r="AK1546" s="106" t="n"/>
      <c r="AL1546" s="106" t="n"/>
      <c r="AM1546" s="106" t="n"/>
      <c r="AN1546" s="106" t="n"/>
      <c r="AO1546" s="106" t="n"/>
    </row>
    <row r="1547" ht="18" customHeight="1" s="74">
      <c r="A1547" s="154">
        <f>IF(OR(F1547="",C1547="",D1547=""),"",IFERROR(INDEX(Lists!$J$2:$J$12,MATCH(C1547,Lists!$I$2:$I$12,0)),"XX")&amp;"-"&amp;D1547&amp;"-"&amp;TEXT(SUMPRODUCT(($C$2:C1547=C1547)*($D$2:D1547=D1547)),"0000"))</f>
        <v/>
      </c>
      <c r="B1547" s="155" t="n"/>
      <c r="C1547" s="155" t="n"/>
      <c r="D1547" s="155" t="n"/>
      <c r="E1547" s="155" t="n"/>
      <c r="F1547" s="155" t="n"/>
      <c r="G1547" s="155" t="n"/>
      <c r="H1547" s="155" t="n"/>
      <c r="I1547" s="155" t="n"/>
      <c r="J1547" s="155" t="n"/>
      <c r="K1547" s="155" t="n"/>
      <c r="L1547" s="155" t="n"/>
      <c r="M1547" s="155" t="n"/>
      <c r="N1547" s="155" t="n"/>
      <c r="O1547" s="155" t="n"/>
      <c r="P1547" s="155" t="n"/>
      <c r="Q1547" s="151" t="n"/>
      <c r="R1547" s="155" t="n"/>
      <c r="S1547" s="155" t="n"/>
      <c r="T1547" s="155" t="n"/>
      <c r="U1547" s="155" t="n"/>
      <c r="V1547" s="155" t="n"/>
      <c r="W1547" s="155" t="n"/>
      <c r="X1547" s="155" t="n"/>
      <c r="Y1547" s="155" t="n"/>
      <c r="Z1547" s="155" t="n"/>
      <c r="AA1547" s="155" t="n"/>
      <c r="AB1547" s="155" t="n"/>
      <c r="AC1547" s="155" t="n"/>
      <c r="AD1547" s="155" t="n"/>
      <c r="AE1547" s="155" t="n"/>
      <c r="AF1547" s="155" t="n"/>
      <c r="AG1547" s="154">
        <f>IF(OR(C1547="",G1547="",G1547=0),"",IFERROR(INDEX(Lists!$K$2:$K$12,MATCH(C1547,Lists!$I$2:$I$12,0)),"AUD"))</f>
        <v/>
      </c>
      <c r="AH1547" s="154">
        <f>IF(OR(G1547="",G1547=0),"",IF(G1547&lt;1,TEXT(G1547*100,"0")&amp;IFERROR(INDEX(Lists!$U$2:$U$12,MATCH(C1547,Lists!$I$2:$I$12,0)),"c"),IFERROR(INDEX(Lists!$L$2:$L$12,MATCH(C1547,Lists!$I$2:$I$12,0)),"$")&amp;IF(G1547=INT(G1547),TEXT(G1547,"0"),TEXT(G1547,"0.00")))&amp;" "&amp;AG1547)</f>
        <v/>
      </c>
      <c r="AI1547" s="154">
        <f>IF(X1547="","",X1547*IFERROR(INDEX(Lists!$M$2:$M$12,MATCH(C1547,Lists!$I$2:$I$12,0)),1)/Lists!$Q$2)</f>
        <v/>
      </c>
      <c r="AJ1547" s="154">
        <f>IF(Y1547="","",Y1547*IFERROR(INDEX(Lists!$M$2:$M$12,MATCH(C1547,Lists!$I$2:$I$12,0)),1)/Lists!$Q$2)</f>
        <v/>
      </c>
      <c r="AK1547" s="106" t="n"/>
      <c r="AL1547" s="106" t="n"/>
      <c r="AM1547" s="106" t="n"/>
      <c r="AN1547" s="106" t="n"/>
      <c r="AO1547" s="106" t="n"/>
    </row>
    <row r="1548" ht="18" customHeight="1" s="74">
      <c r="A1548" s="154">
        <f>IF(OR(F1548="",C1548="",D1548=""),"",IFERROR(INDEX(Lists!$J$2:$J$12,MATCH(C1548,Lists!$I$2:$I$12,0)),"XX")&amp;"-"&amp;D1548&amp;"-"&amp;TEXT(SUMPRODUCT(($C$2:C1548=C1548)*($D$2:D1548=D1548)),"0000"))</f>
        <v/>
      </c>
      <c r="B1548" s="155" t="n"/>
      <c r="C1548" s="155" t="n"/>
      <c r="D1548" s="155" t="n"/>
      <c r="E1548" s="155" t="n"/>
      <c r="F1548" s="155" t="n"/>
      <c r="G1548" s="155" t="n"/>
      <c r="H1548" s="155" t="n"/>
      <c r="I1548" s="155" t="n"/>
      <c r="J1548" s="155" t="n"/>
      <c r="K1548" s="155" t="n"/>
      <c r="L1548" s="155" t="n"/>
      <c r="M1548" s="155" t="n"/>
      <c r="N1548" s="155" t="n"/>
      <c r="O1548" s="155" t="n"/>
      <c r="P1548" s="155" t="n"/>
      <c r="Q1548" s="151" t="n"/>
      <c r="R1548" s="155" t="n"/>
      <c r="S1548" s="155" t="n"/>
      <c r="T1548" s="155" t="n"/>
      <c r="U1548" s="155" t="n"/>
      <c r="V1548" s="155" t="n"/>
      <c r="W1548" s="155" t="n"/>
      <c r="X1548" s="155" t="n"/>
      <c r="Y1548" s="155" t="n"/>
      <c r="Z1548" s="155" t="n"/>
      <c r="AA1548" s="155" t="n"/>
      <c r="AB1548" s="155" t="n"/>
      <c r="AC1548" s="155" t="n"/>
      <c r="AD1548" s="155" t="n"/>
      <c r="AE1548" s="155" t="n"/>
      <c r="AF1548" s="155" t="n"/>
      <c r="AG1548" s="154">
        <f>IF(OR(C1548="",G1548="",G1548=0),"",IFERROR(INDEX(Lists!$K$2:$K$12,MATCH(C1548,Lists!$I$2:$I$12,0)),"AUD"))</f>
        <v/>
      </c>
      <c r="AH1548" s="154">
        <f>IF(OR(G1548="",G1548=0),"",IF(G1548&lt;1,TEXT(G1548*100,"0")&amp;IFERROR(INDEX(Lists!$U$2:$U$12,MATCH(C1548,Lists!$I$2:$I$12,0)),"c"),IFERROR(INDEX(Lists!$L$2:$L$12,MATCH(C1548,Lists!$I$2:$I$12,0)),"$")&amp;IF(G1548=INT(G1548),TEXT(G1548,"0"),TEXT(G1548,"0.00")))&amp;" "&amp;AG1548)</f>
        <v/>
      </c>
      <c r="AI1548" s="154">
        <f>IF(X1548="","",X1548*IFERROR(INDEX(Lists!$M$2:$M$12,MATCH(C1548,Lists!$I$2:$I$12,0)),1)/Lists!$Q$2)</f>
        <v/>
      </c>
      <c r="AJ1548" s="154">
        <f>IF(Y1548="","",Y1548*IFERROR(INDEX(Lists!$M$2:$M$12,MATCH(C1548,Lists!$I$2:$I$12,0)),1)/Lists!$Q$2)</f>
        <v/>
      </c>
      <c r="AK1548" s="106" t="n"/>
      <c r="AL1548" s="106" t="n"/>
      <c r="AM1548" s="106" t="n"/>
      <c r="AN1548" s="106" t="n"/>
      <c r="AO1548" s="106" t="n"/>
    </row>
    <row r="1549" ht="18" customHeight="1" s="74">
      <c r="A1549" s="154">
        <f>IF(OR(F1549="",C1549="",D1549=""),"",IFERROR(INDEX(Lists!$J$2:$J$12,MATCH(C1549,Lists!$I$2:$I$12,0)),"XX")&amp;"-"&amp;D1549&amp;"-"&amp;TEXT(SUMPRODUCT(($C$2:C1549=C1549)*($D$2:D1549=D1549)),"0000"))</f>
        <v/>
      </c>
      <c r="B1549" s="155" t="n"/>
      <c r="C1549" s="155" t="n"/>
      <c r="D1549" s="155" t="n"/>
      <c r="E1549" s="155" t="n"/>
      <c r="F1549" s="155" t="n"/>
      <c r="G1549" s="155" t="n"/>
      <c r="H1549" s="155" t="n"/>
      <c r="I1549" s="155" t="n"/>
      <c r="J1549" s="155" t="n"/>
      <c r="K1549" s="155" t="n"/>
      <c r="L1549" s="155" t="n"/>
      <c r="M1549" s="155" t="n"/>
      <c r="N1549" s="155" t="n"/>
      <c r="O1549" s="155" t="n"/>
      <c r="P1549" s="155" t="n"/>
      <c r="Q1549" s="151" t="n"/>
      <c r="R1549" s="155" t="n"/>
      <c r="S1549" s="155" t="n"/>
      <c r="T1549" s="155" t="n"/>
      <c r="U1549" s="155" t="n"/>
      <c r="V1549" s="155" t="n"/>
      <c r="W1549" s="155" t="n"/>
      <c r="X1549" s="155" t="n"/>
      <c r="Y1549" s="155" t="n"/>
      <c r="Z1549" s="155" t="n"/>
      <c r="AA1549" s="155" t="n"/>
      <c r="AB1549" s="155" t="n"/>
      <c r="AC1549" s="155" t="n"/>
      <c r="AD1549" s="155" t="n"/>
      <c r="AE1549" s="155" t="n"/>
      <c r="AF1549" s="155" t="n"/>
      <c r="AG1549" s="154">
        <f>IF(OR(C1549="",G1549="",G1549=0),"",IFERROR(INDEX(Lists!$K$2:$K$12,MATCH(C1549,Lists!$I$2:$I$12,0)),"AUD"))</f>
        <v/>
      </c>
      <c r="AH1549" s="154">
        <f>IF(OR(G1549="",G1549=0),"",IF(G1549&lt;1,TEXT(G1549*100,"0")&amp;IFERROR(INDEX(Lists!$U$2:$U$12,MATCH(C1549,Lists!$I$2:$I$12,0)),"c"),IFERROR(INDEX(Lists!$L$2:$L$12,MATCH(C1549,Lists!$I$2:$I$12,0)),"$")&amp;IF(G1549=INT(G1549),TEXT(G1549,"0"),TEXT(G1549,"0.00")))&amp;" "&amp;AG1549)</f>
        <v/>
      </c>
      <c r="AI1549" s="154">
        <f>IF(X1549="","",X1549*IFERROR(INDEX(Lists!$M$2:$M$12,MATCH(C1549,Lists!$I$2:$I$12,0)),1)/Lists!$Q$2)</f>
        <v/>
      </c>
      <c r="AJ1549" s="154">
        <f>IF(Y1549="","",Y1549*IFERROR(INDEX(Lists!$M$2:$M$12,MATCH(C1549,Lists!$I$2:$I$12,0)),1)/Lists!$Q$2)</f>
        <v/>
      </c>
      <c r="AK1549" s="106" t="n"/>
      <c r="AL1549" s="106" t="n"/>
      <c r="AM1549" s="106" t="n"/>
      <c r="AN1549" s="106" t="n"/>
      <c r="AO1549" s="106" t="n"/>
    </row>
    <row r="1550" ht="18" customHeight="1" s="74">
      <c r="A1550" s="154">
        <f>IF(OR(F1550="",C1550="",D1550=""),"",IFERROR(INDEX(Lists!$J$2:$J$12,MATCH(C1550,Lists!$I$2:$I$12,0)),"XX")&amp;"-"&amp;D1550&amp;"-"&amp;TEXT(SUMPRODUCT(($C$2:C1550=C1550)*($D$2:D1550=D1550)),"0000"))</f>
        <v/>
      </c>
      <c r="B1550" s="155" t="n"/>
      <c r="C1550" s="155" t="n"/>
      <c r="D1550" s="155" t="n"/>
      <c r="E1550" s="155" t="n"/>
      <c r="F1550" s="155" t="n"/>
      <c r="G1550" s="155" t="n"/>
      <c r="H1550" s="155" t="n"/>
      <c r="I1550" s="155" t="n"/>
      <c r="J1550" s="155" t="n"/>
      <c r="K1550" s="155" t="n"/>
      <c r="L1550" s="155" t="n"/>
      <c r="M1550" s="155" t="n"/>
      <c r="N1550" s="155" t="n"/>
      <c r="O1550" s="155" t="n"/>
      <c r="P1550" s="155" t="n"/>
      <c r="Q1550" s="151" t="n"/>
      <c r="R1550" s="155" t="n"/>
      <c r="S1550" s="155" t="n"/>
      <c r="T1550" s="155" t="n"/>
      <c r="U1550" s="155" t="n"/>
      <c r="V1550" s="155" t="n"/>
      <c r="W1550" s="155" t="n"/>
      <c r="X1550" s="155" t="n"/>
      <c r="Y1550" s="155" t="n"/>
      <c r="Z1550" s="155" t="n"/>
      <c r="AA1550" s="155" t="n"/>
      <c r="AB1550" s="155" t="n"/>
      <c r="AC1550" s="155" t="n"/>
      <c r="AD1550" s="155" t="n"/>
      <c r="AE1550" s="155" t="n"/>
      <c r="AF1550" s="155" t="n"/>
      <c r="AG1550" s="154">
        <f>IF(OR(C1550="",G1550="",G1550=0),"",IFERROR(INDEX(Lists!$K$2:$K$12,MATCH(C1550,Lists!$I$2:$I$12,0)),"AUD"))</f>
        <v/>
      </c>
      <c r="AH1550" s="154">
        <f>IF(OR(G1550="",G1550=0),"",IF(G1550&lt;1,TEXT(G1550*100,"0")&amp;IFERROR(INDEX(Lists!$U$2:$U$12,MATCH(C1550,Lists!$I$2:$I$12,0)),"c"),IFERROR(INDEX(Lists!$L$2:$L$12,MATCH(C1550,Lists!$I$2:$I$12,0)),"$")&amp;IF(G1550=INT(G1550),TEXT(G1550,"0"),TEXT(G1550,"0.00")))&amp;" "&amp;AG1550)</f>
        <v/>
      </c>
      <c r="AI1550" s="154">
        <f>IF(X1550="","",X1550*IFERROR(INDEX(Lists!$M$2:$M$12,MATCH(C1550,Lists!$I$2:$I$12,0)),1)/Lists!$Q$2)</f>
        <v/>
      </c>
      <c r="AJ1550" s="154">
        <f>IF(Y1550="","",Y1550*IFERROR(INDEX(Lists!$M$2:$M$12,MATCH(C1550,Lists!$I$2:$I$12,0)),1)/Lists!$Q$2)</f>
        <v/>
      </c>
      <c r="AK1550" s="106" t="n"/>
      <c r="AL1550" s="106" t="n"/>
      <c r="AM1550" s="106" t="n"/>
      <c r="AN1550" s="106" t="n"/>
      <c r="AO1550" s="106" t="n"/>
    </row>
    <row r="1551" ht="18" customHeight="1" s="74">
      <c r="A1551" s="154">
        <f>IF(OR(F1551="",C1551="",D1551=""),"",IFERROR(INDEX(Lists!$J$2:$J$12,MATCH(C1551,Lists!$I$2:$I$12,0)),"XX")&amp;"-"&amp;D1551&amp;"-"&amp;TEXT(SUMPRODUCT(($C$2:C1551=C1551)*($D$2:D1551=D1551)),"0000"))</f>
        <v/>
      </c>
      <c r="B1551" s="155" t="n"/>
      <c r="C1551" s="155" t="n"/>
      <c r="D1551" s="155" t="n"/>
      <c r="E1551" s="155" t="n"/>
      <c r="F1551" s="155" t="n"/>
      <c r="G1551" s="155" t="n"/>
      <c r="H1551" s="155" t="n"/>
      <c r="I1551" s="155" t="n"/>
      <c r="J1551" s="155" t="n"/>
      <c r="K1551" s="155" t="n"/>
      <c r="L1551" s="155" t="n"/>
      <c r="M1551" s="155" t="n"/>
      <c r="N1551" s="155" t="n"/>
      <c r="O1551" s="155" t="n"/>
      <c r="P1551" s="155" t="n"/>
      <c r="Q1551" s="151" t="n"/>
      <c r="R1551" s="155" t="n"/>
      <c r="S1551" s="155" t="n"/>
      <c r="T1551" s="155" t="n"/>
      <c r="U1551" s="155" t="n"/>
      <c r="V1551" s="155" t="n"/>
      <c r="W1551" s="155" t="n"/>
      <c r="X1551" s="155" t="n"/>
      <c r="Y1551" s="155" t="n"/>
      <c r="Z1551" s="155" t="n"/>
      <c r="AA1551" s="155" t="n"/>
      <c r="AB1551" s="155" t="n"/>
      <c r="AC1551" s="155" t="n"/>
      <c r="AD1551" s="155" t="n"/>
      <c r="AE1551" s="155" t="n"/>
      <c r="AF1551" s="155" t="n"/>
      <c r="AG1551" s="154">
        <f>IF(OR(C1551="",G1551="",G1551=0),"",IFERROR(INDEX(Lists!$K$2:$K$12,MATCH(C1551,Lists!$I$2:$I$12,0)),"AUD"))</f>
        <v/>
      </c>
      <c r="AH1551" s="154">
        <f>IF(OR(G1551="",G1551=0),"",IF(G1551&lt;1,TEXT(G1551*100,"0")&amp;IFERROR(INDEX(Lists!$U$2:$U$12,MATCH(C1551,Lists!$I$2:$I$12,0)),"c"),IFERROR(INDEX(Lists!$L$2:$L$12,MATCH(C1551,Lists!$I$2:$I$12,0)),"$")&amp;IF(G1551=INT(G1551),TEXT(G1551,"0"),TEXT(G1551,"0.00")))&amp;" "&amp;AG1551)</f>
        <v/>
      </c>
      <c r="AI1551" s="154">
        <f>IF(X1551="","",X1551*IFERROR(INDEX(Lists!$M$2:$M$12,MATCH(C1551,Lists!$I$2:$I$12,0)),1)/Lists!$Q$2)</f>
        <v/>
      </c>
      <c r="AJ1551" s="154">
        <f>IF(Y1551="","",Y1551*IFERROR(INDEX(Lists!$M$2:$M$12,MATCH(C1551,Lists!$I$2:$I$12,0)),1)/Lists!$Q$2)</f>
        <v/>
      </c>
      <c r="AK1551" s="106" t="n"/>
      <c r="AL1551" s="106" t="n"/>
      <c r="AM1551" s="106" t="n"/>
      <c r="AN1551" s="106" t="n"/>
      <c r="AO1551" s="106" t="n"/>
    </row>
    <row r="1552" ht="18" customHeight="1" s="74">
      <c r="A1552" s="154">
        <f>IF(OR(F1552="",C1552="",D1552=""),"",IFERROR(INDEX(Lists!$J$2:$J$12,MATCH(C1552,Lists!$I$2:$I$12,0)),"XX")&amp;"-"&amp;D1552&amp;"-"&amp;TEXT(SUMPRODUCT(($C$2:C1552=C1552)*($D$2:D1552=D1552)),"0000"))</f>
        <v/>
      </c>
      <c r="B1552" s="155" t="n"/>
      <c r="C1552" s="155" t="n"/>
      <c r="D1552" s="155" t="n"/>
      <c r="E1552" s="155" t="n"/>
      <c r="F1552" s="155" t="n"/>
      <c r="G1552" s="155" t="n"/>
      <c r="H1552" s="155" t="n"/>
      <c r="I1552" s="155" t="n"/>
      <c r="J1552" s="155" t="n"/>
      <c r="K1552" s="155" t="n"/>
      <c r="L1552" s="155" t="n"/>
      <c r="M1552" s="155" t="n"/>
      <c r="N1552" s="155" t="n"/>
      <c r="O1552" s="155" t="n"/>
      <c r="P1552" s="155" t="n"/>
      <c r="Q1552" s="151" t="n"/>
      <c r="R1552" s="155" t="n"/>
      <c r="S1552" s="155" t="n"/>
      <c r="T1552" s="155" t="n"/>
      <c r="U1552" s="155" t="n"/>
      <c r="V1552" s="155" t="n"/>
      <c r="W1552" s="155" t="n"/>
      <c r="X1552" s="155" t="n"/>
      <c r="Y1552" s="155" t="n"/>
      <c r="Z1552" s="155" t="n"/>
      <c r="AA1552" s="155" t="n"/>
      <c r="AB1552" s="155" t="n"/>
      <c r="AC1552" s="155" t="n"/>
      <c r="AD1552" s="155" t="n"/>
      <c r="AE1552" s="155" t="n"/>
      <c r="AF1552" s="155" t="n"/>
      <c r="AG1552" s="154">
        <f>IF(OR(C1552="",G1552="",G1552=0),"",IFERROR(INDEX(Lists!$K$2:$K$12,MATCH(C1552,Lists!$I$2:$I$12,0)),"AUD"))</f>
        <v/>
      </c>
      <c r="AH1552" s="154">
        <f>IF(OR(G1552="",G1552=0),"",IF(G1552&lt;1,TEXT(G1552*100,"0")&amp;IFERROR(INDEX(Lists!$U$2:$U$12,MATCH(C1552,Lists!$I$2:$I$12,0)),"c"),IFERROR(INDEX(Lists!$L$2:$L$12,MATCH(C1552,Lists!$I$2:$I$12,0)),"$")&amp;IF(G1552=INT(G1552),TEXT(G1552,"0"),TEXT(G1552,"0.00")))&amp;" "&amp;AG1552)</f>
        <v/>
      </c>
      <c r="AI1552" s="154">
        <f>IF(X1552="","",X1552*IFERROR(INDEX(Lists!$M$2:$M$12,MATCH(C1552,Lists!$I$2:$I$12,0)),1)/Lists!$Q$2)</f>
        <v/>
      </c>
      <c r="AJ1552" s="154">
        <f>IF(Y1552="","",Y1552*IFERROR(INDEX(Lists!$M$2:$M$12,MATCH(C1552,Lists!$I$2:$I$12,0)),1)/Lists!$Q$2)</f>
        <v/>
      </c>
      <c r="AK1552" s="106" t="n"/>
      <c r="AL1552" s="106" t="n"/>
      <c r="AM1552" s="106" t="n"/>
      <c r="AN1552" s="106" t="n"/>
      <c r="AO1552" s="106" t="n"/>
    </row>
    <row r="1553" ht="18" customHeight="1" s="74">
      <c r="A1553" s="154">
        <f>IF(OR(F1553="",C1553="",D1553=""),"",IFERROR(INDEX(Lists!$J$2:$J$12,MATCH(C1553,Lists!$I$2:$I$12,0)),"XX")&amp;"-"&amp;D1553&amp;"-"&amp;TEXT(SUMPRODUCT(($C$2:C1553=C1553)*($D$2:D1553=D1553)),"0000"))</f>
        <v/>
      </c>
      <c r="B1553" s="155" t="n"/>
      <c r="C1553" s="155" t="n"/>
      <c r="D1553" s="155" t="n"/>
      <c r="E1553" s="155" t="n"/>
      <c r="F1553" s="155" t="n"/>
      <c r="G1553" s="155" t="n"/>
      <c r="H1553" s="155" t="n"/>
      <c r="I1553" s="155" t="n"/>
      <c r="J1553" s="155" t="n"/>
      <c r="K1553" s="155" t="n"/>
      <c r="L1553" s="155" t="n"/>
      <c r="M1553" s="155" t="n"/>
      <c r="N1553" s="155" t="n"/>
      <c r="O1553" s="155" t="n"/>
      <c r="P1553" s="155" t="n"/>
      <c r="Q1553" s="151" t="n"/>
      <c r="R1553" s="155" t="n"/>
      <c r="S1553" s="155" t="n"/>
      <c r="T1553" s="155" t="n"/>
      <c r="U1553" s="155" t="n"/>
      <c r="V1553" s="155" t="n"/>
      <c r="W1553" s="155" t="n"/>
      <c r="X1553" s="155" t="n"/>
      <c r="Y1553" s="155" t="n"/>
      <c r="Z1553" s="155" t="n"/>
      <c r="AA1553" s="155" t="n"/>
      <c r="AB1553" s="155" t="n"/>
      <c r="AC1553" s="155" t="n"/>
      <c r="AD1553" s="155" t="n"/>
      <c r="AE1553" s="155" t="n"/>
      <c r="AF1553" s="155" t="n"/>
      <c r="AG1553" s="154">
        <f>IF(OR(C1553="",G1553="",G1553=0),"",IFERROR(INDEX(Lists!$K$2:$K$12,MATCH(C1553,Lists!$I$2:$I$12,0)),"AUD"))</f>
        <v/>
      </c>
      <c r="AH1553" s="154">
        <f>IF(OR(G1553="",G1553=0),"",IF(G1553&lt;1,TEXT(G1553*100,"0")&amp;IFERROR(INDEX(Lists!$U$2:$U$12,MATCH(C1553,Lists!$I$2:$I$12,0)),"c"),IFERROR(INDEX(Lists!$L$2:$L$12,MATCH(C1553,Lists!$I$2:$I$12,0)),"$")&amp;IF(G1553=INT(G1553),TEXT(G1553,"0"),TEXT(G1553,"0.00")))&amp;" "&amp;AG1553)</f>
        <v/>
      </c>
      <c r="AI1553" s="154">
        <f>IF(X1553="","",X1553*IFERROR(INDEX(Lists!$M$2:$M$12,MATCH(C1553,Lists!$I$2:$I$12,0)),1)/Lists!$Q$2)</f>
        <v/>
      </c>
      <c r="AJ1553" s="154">
        <f>IF(Y1553="","",Y1553*IFERROR(INDEX(Lists!$M$2:$M$12,MATCH(C1553,Lists!$I$2:$I$12,0)),1)/Lists!$Q$2)</f>
        <v/>
      </c>
      <c r="AK1553" s="106" t="n"/>
      <c r="AL1553" s="106" t="n"/>
      <c r="AM1553" s="106" t="n"/>
      <c r="AN1553" s="106" t="n"/>
      <c r="AO1553" s="106" t="n"/>
    </row>
    <row r="1554" ht="18" customHeight="1" s="74">
      <c r="A1554" s="154">
        <f>IF(OR(F1554="",C1554="",D1554=""),"",IFERROR(INDEX(Lists!$J$2:$J$12,MATCH(C1554,Lists!$I$2:$I$12,0)),"XX")&amp;"-"&amp;D1554&amp;"-"&amp;TEXT(SUMPRODUCT(($C$2:C1554=C1554)*($D$2:D1554=D1554)),"0000"))</f>
        <v/>
      </c>
      <c r="B1554" s="155" t="n"/>
      <c r="C1554" s="155" t="n"/>
      <c r="D1554" s="155" t="n"/>
      <c r="E1554" s="155" t="n"/>
      <c r="F1554" s="155" t="n"/>
      <c r="G1554" s="155" t="n"/>
      <c r="H1554" s="155" t="n"/>
      <c r="I1554" s="155" t="n"/>
      <c r="J1554" s="155" t="n"/>
      <c r="K1554" s="155" t="n"/>
      <c r="L1554" s="155" t="n"/>
      <c r="M1554" s="155" t="n"/>
      <c r="N1554" s="155" t="n"/>
      <c r="O1554" s="155" t="n"/>
      <c r="P1554" s="155" t="n"/>
      <c r="Q1554" s="151" t="n"/>
      <c r="R1554" s="155" t="n"/>
      <c r="S1554" s="155" t="n"/>
      <c r="T1554" s="155" t="n"/>
      <c r="U1554" s="155" t="n"/>
      <c r="V1554" s="155" t="n"/>
      <c r="W1554" s="155" t="n"/>
      <c r="X1554" s="155" t="n"/>
      <c r="Y1554" s="155" t="n"/>
      <c r="Z1554" s="155" t="n"/>
      <c r="AA1554" s="155" t="n"/>
      <c r="AB1554" s="155" t="n"/>
      <c r="AC1554" s="155" t="n"/>
      <c r="AD1554" s="155" t="n"/>
      <c r="AE1554" s="155" t="n"/>
      <c r="AF1554" s="155" t="n"/>
      <c r="AG1554" s="154">
        <f>IF(OR(C1554="",G1554="",G1554=0),"",IFERROR(INDEX(Lists!$K$2:$K$12,MATCH(C1554,Lists!$I$2:$I$12,0)),"AUD"))</f>
        <v/>
      </c>
      <c r="AH1554" s="154">
        <f>IF(OR(G1554="",G1554=0),"",IF(G1554&lt;1,TEXT(G1554*100,"0")&amp;IFERROR(INDEX(Lists!$U$2:$U$12,MATCH(C1554,Lists!$I$2:$I$12,0)),"c"),IFERROR(INDEX(Lists!$L$2:$L$12,MATCH(C1554,Lists!$I$2:$I$12,0)),"$")&amp;IF(G1554=INT(G1554),TEXT(G1554,"0"),TEXT(G1554,"0.00")))&amp;" "&amp;AG1554)</f>
        <v/>
      </c>
      <c r="AI1554" s="154">
        <f>IF(X1554="","",X1554*IFERROR(INDEX(Lists!$M$2:$M$12,MATCH(C1554,Lists!$I$2:$I$12,0)),1)/Lists!$Q$2)</f>
        <v/>
      </c>
      <c r="AJ1554" s="154">
        <f>IF(Y1554="","",Y1554*IFERROR(INDEX(Lists!$M$2:$M$12,MATCH(C1554,Lists!$I$2:$I$12,0)),1)/Lists!$Q$2)</f>
        <v/>
      </c>
      <c r="AK1554" s="106" t="n"/>
      <c r="AL1554" s="106" t="n"/>
      <c r="AM1554" s="106" t="n"/>
      <c r="AN1554" s="106" t="n"/>
      <c r="AO1554" s="106" t="n"/>
    </row>
    <row r="1555" ht="18" customHeight="1" s="74">
      <c r="A1555" s="154">
        <f>IF(OR(F1555="",C1555="",D1555=""),"",IFERROR(INDEX(Lists!$J$2:$J$12,MATCH(C1555,Lists!$I$2:$I$12,0)),"XX")&amp;"-"&amp;D1555&amp;"-"&amp;TEXT(SUMPRODUCT(($C$2:C1555=C1555)*($D$2:D1555=D1555)),"0000"))</f>
        <v/>
      </c>
      <c r="B1555" s="155" t="n"/>
      <c r="C1555" s="155" t="n"/>
      <c r="D1555" s="155" t="n"/>
      <c r="E1555" s="155" t="n"/>
      <c r="F1555" s="155" t="n"/>
      <c r="G1555" s="155" t="n"/>
      <c r="H1555" s="155" t="n"/>
      <c r="I1555" s="155" t="n"/>
      <c r="J1555" s="155" t="n"/>
      <c r="K1555" s="155" t="n"/>
      <c r="L1555" s="155" t="n"/>
      <c r="M1555" s="155" t="n"/>
      <c r="N1555" s="155" t="n"/>
      <c r="O1555" s="155" t="n"/>
      <c r="P1555" s="155" t="n"/>
      <c r="Q1555" s="151" t="n"/>
      <c r="R1555" s="155" t="n"/>
      <c r="S1555" s="155" t="n"/>
      <c r="T1555" s="155" t="n"/>
      <c r="U1555" s="155" t="n"/>
      <c r="V1555" s="155" t="n"/>
      <c r="W1555" s="155" t="n"/>
      <c r="X1555" s="155" t="n"/>
      <c r="Y1555" s="155" t="n"/>
      <c r="Z1555" s="155" t="n"/>
      <c r="AA1555" s="155" t="n"/>
      <c r="AB1555" s="155" t="n"/>
      <c r="AC1555" s="155" t="n"/>
      <c r="AD1555" s="155" t="n"/>
      <c r="AE1555" s="155" t="n"/>
      <c r="AF1555" s="155" t="n"/>
      <c r="AG1555" s="154">
        <f>IF(OR(C1555="",G1555="",G1555=0),"",IFERROR(INDEX(Lists!$K$2:$K$12,MATCH(C1555,Lists!$I$2:$I$12,0)),"AUD"))</f>
        <v/>
      </c>
      <c r="AH1555" s="154">
        <f>IF(OR(G1555="",G1555=0),"",IF(G1555&lt;1,TEXT(G1555*100,"0")&amp;IFERROR(INDEX(Lists!$U$2:$U$12,MATCH(C1555,Lists!$I$2:$I$12,0)),"c"),IFERROR(INDEX(Lists!$L$2:$L$12,MATCH(C1555,Lists!$I$2:$I$12,0)),"$")&amp;IF(G1555=INT(G1555),TEXT(G1555,"0"),TEXT(G1555,"0.00")))&amp;" "&amp;AG1555)</f>
        <v/>
      </c>
      <c r="AI1555" s="154">
        <f>IF(X1555="","",X1555*IFERROR(INDEX(Lists!$M$2:$M$12,MATCH(C1555,Lists!$I$2:$I$12,0)),1)/Lists!$Q$2)</f>
        <v/>
      </c>
      <c r="AJ1555" s="154">
        <f>IF(Y1555="","",Y1555*IFERROR(INDEX(Lists!$M$2:$M$12,MATCH(C1555,Lists!$I$2:$I$12,0)),1)/Lists!$Q$2)</f>
        <v/>
      </c>
      <c r="AK1555" s="106" t="n"/>
      <c r="AL1555" s="106" t="n"/>
      <c r="AM1555" s="106" t="n"/>
      <c r="AN1555" s="106" t="n"/>
      <c r="AO1555" s="106" t="n"/>
    </row>
    <row r="1556" ht="18" customHeight="1" s="74">
      <c r="A1556" s="154">
        <f>IF(OR(F1556="",C1556="",D1556=""),"",IFERROR(INDEX(Lists!$J$2:$J$12,MATCH(C1556,Lists!$I$2:$I$12,0)),"XX")&amp;"-"&amp;D1556&amp;"-"&amp;TEXT(SUMPRODUCT(($C$2:C1556=C1556)*($D$2:D1556=D1556)),"0000"))</f>
        <v/>
      </c>
      <c r="B1556" s="155" t="n"/>
      <c r="C1556" s="155" t="n"/>
      <c r="D1556" s="155" t="n"/>
      <c r="E1556" s="155" t="n"/>
      <c r="F1556" s="155" t="n"/>
      <c r="G1556" s="155" t="n"/>
      <c r="H1556" s="155" t="n"/>
      <c r="I1556" s="155" t="n"/>
      <c r="J1556" s="155" t="n"/>
      <c r="K1556" s="155" t="n"/>
      <c r="L1556" s="155" t="n"/>
      <c r="M1556" s="155" t="n"/>
      <c r="N1556" s="155" t="n"/>
      <c r="O1556" s="155" t="n"/>
      <c r="P1556" s="155" t="n"/>
      <c r="Q1556" s="151" t="n"/>
      <c r="R1556" s="155" t="n"/>
      <c r="S1556" s="155" t="n"/>
      <c r="T1556" s="155" t="n"/>
      <c r="U1556" s="155" t="n"/>
      <c r="V1556" s="155" t="n"/>
      <c r="W1556" s="155" t="n"/>
      <c r="X1556" s="155" t="n"/>
      <c r="Y1556" s="155" t="n"/>
      <c r="Z1556" s="155" t="n"/>
      <c r="AA1556" s="155" t="n"/>
      <c r="AB1556" s="155" t="n"/>
      <c r="AC1556" s="155" t="n"/>
      <c r="AD1556" s="155" t="n"/>
      <c r="AE1556" s="155" t="n"/>
      <c r="AF1556" s="155" t="n"/>
      <c r="AG1556" s="154">
        <f>IF(OR(C1556="",G1556="",G1556=0),"",IFERROR(INDEX(Lists!$K$2:$K$12,MATCH(C1556,Lists!$I$2:$I$12,0)),"AUD"))</f>
        <v/>
      </c>
      <c r="AH1556" s="154">
        <f>IF(OR(G1556="",G1556=0),"",IF(G1556&lt;1,TEXT(G1556*100,"0")&amp;IFERROR(INDEX(Lists!$U$2:$U$12,MATCH(C1556,Lists!$I$2:$I$12,0)),"c"),IFERROR(INDEX(Lists!$L$2:$L$12,MATCH(C1556,Lists!$I$2:$I$12,0)),"$")&amp;IF(G1556=INT(G1556),TEXT(G1556,"0"),TEXT(G1556,"0.00")))&amp;" "&amp;AG1556)</f>
        <v/>
      </c>
      <c r="AI1556" s="154">
        <f>IF(X1556="","",X1556*IFERROR(INDEX(Lists!$M$2:$M$12,MATCH(C1556,Lists!$I$2:$I$12,0)),1)/Lists!$Q$2)</f>
        <v/>
      </c>
      <c r="AJ1556" s="154">
        <f>IF(Y1556="","",Y1556*IFERROR(INDEX(Lists!$M$2:$M$12,MATCH(C1556,Lists!$I$2:$I$12,0)),1)/Lists!$Q$2)</f>
        <v/>
      </c>
      <c r="AK1556" s="106" t="n"/>
      <c r="AL1556" s="106" t="n"/>
      <c r="AM1556" s="106" t="n"/>
      <c r="AN1556" s="106" t="n"/>
      <c r="AO1556" s="106" t="n"/>
    </row>
    <row r="1557" ht="18" customHeight="1" s="74">
      <c r="A1557" s="154">
        <f>IF(OR(F1557="",C1557="",D1557=""),"",IFERROR(INDEX(Lists!$J$2:$J$12,MATCH(C1557,Lists!$I$2:$I$12,0)),"XX")&amp;"-"&amp;D1557&amp;"-"&amp;TEXT(SUMPRODUCT(($C$2:C1557=C1557)*($D$2:D1557=D1557)),"0000"))</f>
        <v/>
      </c>
      <c r="B1557" s="155" t="n"/>
      <c r="C1557" s="155" t="n"/>
      <c r="D1557" s="155" t="n"/>
      <c r="E1557" s="155" t="n"/>
      <c r="F1557" s="155" t="n"/>
      <c r="G1557" s="155" t="n"/>
      <c r="H1557" s="155" t="n"/>
      <c r="I1557" s="155" t="n"/>
      <c r="J1557" s="155" t="n"/>
      <c r="K1557" s="155" t="n"/>
      <c r="L1557" s="155" t="n"/>
      <c r="M1557" s="155" t="n"/>
      <c r="N1557" s="155" t="n"/>
      <c r="O1557" s="155" t="n"/>
      <c r="P1557" s="155" t="n"/>
      <c r="Q1557" s="151" t="n"/>
      <c r="R1557" s="155" t="n"/>
      <c r="S1557" s="155" t="n"/>
      <c r="T1557" s="155" t="n"/>
      <c r="U1557" s="155" t="n"/>
      <c r="V1557" s="155" t="n"/>
      <c r="W1557" s="155" t="n"/>
      <c r="X1557" s="155" t="n"/>
      <c r="Y1557" s="155" t="n"/>
      <c r="Z1557" s="155" t="n"/>
      <c r="AA1557" s="155" t="n"/>
      <c r="AB1557" s="155" t="n"/>
      <c r="AC1557" s="155" t="n"/>
      <c r="AD1557" s="155" t="n"/>
      <c r="AE1557" s="155" t="n"/>
      <c r="AF1557" s="155" t="n"/>
      <c r="AG1557" s="154">
        <f>IF(OR(C1557="",G1557="",G1557=0),"",IFERROR(INDEX(Lists!$K$2:$K$12,MATCH(C1557,Lists!$I$2:$I$12,0)),"AUD"))</f>
        <v/>
      </c>
      <c r="AH1557" s="154">
        <f>IF(OR(G1557="",G1557=0),"",IF(G1557&lt;1,TEXT(G1557*100,"0")&amp;IFERROR(INDEX(Lists!$U$2:$U$12,MATCH(C1557,Lists!$I$2:$I$12,0)),"c"),IFERROR(INDEX(Lists!$L$2:$L$12,MATCH(C1557,Lists!$I$2:$I$12,0)),"$")&amp;IF(G1557=INT(G1557),TEXT(G1557,"0"),TEXT(G1557,"0.00")))&amp;" "&amp;AG1557)</f>
        <v/>
      </c>
      <c r="AI1557" s="154">
        <f>IF(X1557="","",X1557*IFERROR(INDEX(Lists!$M$2:$M$12,MATCH(C1557,Lists!$I$2:$I$12,0)),1)/Lists!$Q$2)</f>
        <v/>
      </c>
      <c r="AJ1557" s="154">
        <f>IF(Y1557="","",Y1557*IFERROR(INDEX(Lists!$M$2:$M$12,MATCH(C1557,Lists!$I$2:$I$12,0)),1)/Lists!$Q$2)</f>
        <v/>
      </c>
      <c r="AK1557" s="106" t="n"/>
      <c r="AL1557" s="106" t="n"/>
      <c r="AM1557" s="106" t="n"/>
      <c r="AN1557" s="106" t="n"/>
      <c r="AO1557" s="106" t="n"/>
    </row>
    <row r="1558" ht="18" customHeight="1" s="74">
      <c r="A1558" s="154">
        <f>IF(OR(F1558="",C1558="",D1558=""),"",IFERROR(INDEX(Lists!$J$2:$J$12,MATCH(C1558,Lists!$I$2:$I$12,0)),"XX")&amp;"-"&amp;D1558&amp;"-"&amp;TEXT(SUMPRODUCT(($C$2:C1558=C1558)*($D$2:D1558=D1558)),"0000"))</f>
        <v/>
      </c>
      <c r="B1558" s="155" t="n"/>
      <c r="C1558" s="155" t="n"/>
      <c r="D1558" s="155" t="n"/>
      <c r="E1558" s="155" t="n"/>
      <c r="F1558" s="155" t="n"/>
      <c r="G1558" s="155" t="n"/>
      <c r="H1558" s="155" t="n"/>
      <c r="I1558" s="155" t="n"/>
      <c r="J1558" s="155" t="n"/>
      <c r="K1558" s="155" t="n"/>
      <c r="L1558" s="155" t="n"/>
      <c r="M1558" s="155" t="n"/>
      <c r="N1558" s="155" t="n"/>
      <c r="O1558" s="155" t="n"/>
      <c r="P1558" s="155" t="n"/>
      <c r="Q1558" s="151" t="n"/>
      <c r="R1558" s="155" t="n"/>
      <c r="S1558" s="155" t="n"/>
      <c r="T1558" s="155" t="n"/>
      <c r="U1558" s="155" t="n"/>
      <c r="V1558" s="155" t="n"/>
      <c r="W1558" s="155" t="n"/>
      <c r="X1558" s="155" t="n"/>
      <c r="Y1558" s="155" t="n"/>
      <c r="Z1558" s="155" t="n"/>
      <c r="AA1558" s="155" t="n"/>
      <c r="AB1558" s="155" t="n"/>
      <c r="AC1558" s="155" t="n"/>
      <c r="AD1558" s="155" t="n"/>
      <c r="AE1558" s="155" t="n"/>
      <c r="AF1558" s="155" t="n"/>
      <c r="AG1558" s="154">
        <f>IF(OR(C1558="",G1558="",G1558=0),"",IFERROR(INDEX(Lists!$K$2:$K$12,MATCH(C1558,Lists!$I$2:$I$12,0)),"AUD"))</f>
        <v/>
      </c>
      <c r="AH1558" s="154">
        <f>IF(OR(G1558="",G1558=0),"",IF(G1558&lt;1,TEXT(G1558*100,"0")&amp;IFERROR(INDEX(Lists!$U$2:$U$12,MATCH(C1558,Lists!$I$2:$I$12,0)),"c"),IFERROR(INDEX(Lists!$L$2:$L$12,MATCH(C1558,Lists!$I$2:$I$12,0)),"$")&amp;IF(G1558=INT(G1558),TEXT(G1558,"0"),TEXT(G1558,"0.00")))&amp;" "&amp;AG1558)</f>
        <v/>
      </c>
      <c r="AI1558" s="154">
        <f>IF(X1558="","",X1558*IFERROR(INDEX(Lists!$M$2:$M$12,MATCH(C1558,Lists!$I$2:$I$12,0)),1)/Lists!$Q$2)</f>
        <v/>
      </c>
      <c r="AJ1558" s="154">
        <f>IF(Y1558="","",Y1558*IFERROR(INDEX(Lists!$M$2:$M$12,MATCH(C1558,Lists!$I$2:$I$12,0)),1)/Lists!$Q$2)</f>
        <v/>
      </c>
      <c r="AK1558" s="106" t="n"/>
      <c r="AL1558" s="106" t="n"/>
      <c r="AM1558" s="106" t="n"/>
      <c r="AN1558" s="106" t="n"/>
      <c r="AO1558" s="106" t="n"/>
    </row>
    <row r="1559" ht="18" customHeight="1" s="74">
      <c r="A1559" s="154">
        <f>IF(OR(F1559="",C1559="",D1559=""),"",IFERROR(INDEX(Lists!$J$2:$J$12,MATCH(C1559,Lists!$I$2:$I$12,0)),"XX")&amp;"-"&amp;D1559&amp;"-"&amp;TEXT(SUMPRODUCT(($C$2:C1559=C1559)*($D$2:D1559=D1559)),"0000"))</f>
        <v/>
      </c>
      <c r="B1559" s="155" t="n"/>
      <c r="C1559" s="155" t="n"/>
      <c r="D1559" s="155" t="n"/>
      <c r="E1559" s="155" t="n"/>
      <c r="F1559" s="155" t="n"/>
      <c r="G1559" s="155" t="n"/>
      <c r="H1559" s="155" t="n"/>
      <c r="I1559" s="155" t="n"/>
      <c r="J1559" s="155" t="n"/>
      <c r="K1559" s="155" t="n"/>
      <c r="L1559" s="155" t="n"/>
      <c r="M1559" s="155" t="n"/>
      <c r="N1559" s="155" t="n"/>
      <c r="O1559" s="155" t="n"/>
      <c r="P1559" s="155" t="n"/>
      <c r="Q1559" s="151" t="n"/>
      <c r="R1559" s="155" t="n"/>
      <c r="S1559" s="155" t="n"/>
      <c r="T1559" s="155" t="n"/>
      <c r="U1559" s="155" t="n"/>
      <c r="V1559" s="155" t="n"/>
      <c r="W1559" s="155" t="n"/>
      <c r="X1559" s="155" t="n"/>
      <c r="Y1559" s="155" t="n"/>
      <c r="Z1559" s="155" t="n"/>
      <c r="AA1559" s="155" t="n"/>
      <c r="AB1559" s="155" t="n"/>
      <c r="AC1559" s="155" t="n"/>
      <c r="AD1559" s="155" t="n"/>
      <c r="AE1559" s="155" t="n"/>
      <c r="AF1559" s="155" t="n"/>
      <c r="AG1559" s="154">
        <f>IF(OR(C1559="",G1559="",G1559=0),"",IFERROR(INDEX(Lists!$K$2:$K$12,MATCH(C1559,Lists!$I$2:$I$12,0)),"AUD"))</f>
        <v/>
      </c>
      <c r="AH1559" s="154">
        <f>IF(OR(G1559="",G1559=0),"",IF(G1559&lt;1,TEXT(G1559*100,"0")&amp;IFERROR(INDEX(Lists!$U$2:$U$12,MATCH(C1559,Lists!$I$2:$I$12,0)),"c"),IFERROR(INDEX(Lists!$L$2:$L$12,MATCH(C1559,Lists!$I$2:$I$12,0)),"$")&amp;IF(G1559=INT(G1559),TEXT(G1559,"0"),TEXT(G1559,"0.00")))&amp;" "&amp;AG1559)</f>
        <v/>
      </c>
      <c r="AI1559" s="154">
        <f>IF(X1559="","",X1559*IFERROR(INDEX(Lists!$M$2:$M$12,MATCH(C1559,Lists!$I$2:$I$12,0)),1)/Lists!$Q$2)</f>
        <v/>
      </c>
      <c r="AJ1559" s="154">
        <f>IF(Y1559="","",Y1559*IFERROR(INDEX(Lists!$M$2:$M$12,MATCH(C1559,Lists!$I$2:$I$12,0)),1)/Lists!$Q$2)</f>
        <v/>
      </c>
      <c r="AK1559" s="106" t="n"/>
      <c r="AL1559" s="106" t="n"/>
      <c r="AM1559" s="106" t="n"/>
      <c r="AN1559" s="106" t="n"/>
      <c r="AO1559" s="106" t="n"/>
    </row>
    <row r="1560" ht="18" customHeight="1" s="74">
      <c r="A1560" s="154">
        <f>IF(OR(F1560="",C1560="",D1560=""),"",IFERROR(INDEX(Lists!$J$2:$J$12,MATCH(C1560,Lists!$I$2:$I$12,0)),"XX")&amp;"-"&amp;D1560&amp;"-"&amp;TEXT(SUMPRODUCT(($C$2:C1560=C1560)*($D$2:D1560=D1560)),"0000"))</f>
        <v/>
      </c>
      <c r="B1560" s="155" t="n"/>
      <c r="C1560" s="155" t="n"/>
      <c r="D1560" s="155" t="n"/>
      <c r="E1560" s="155" t="n"/>
      <c r="F1560" s="155" t="n"/>
      <c r="G1560" s="155" t="n"/>
      <c r="H1560" s="155" t="n"/>
      <c r="I1560" s="155" t="n"/>
      <c r="J1560" s="155" t="n"/>
      <c r="K1560" s="155" t="n"/>
      <c r="L1560" s="155" t="n"/>
      <c r="M1560" s="155" t="n"/>
      <c r="N1560" s="155" t="n"/>
      <c r="O1560" s="155" t="n"/>
      <c r="P1560" s="155" t="n"/>
      <c r="Q1560" s="151" t="n"/>
      <c r="R1560" s="155" t="n"/>
      <c r="S1560" s="155" t="n"/>
      <c r="T1560" s="155" t="n"/>
      <c r="U1560" s="155" t="n"/>
      <c r="V1560" s="155" t="n"/>
      <c r="W1560" s="155" t="n"/>
      <c r="X1560" s="155" t="n"/>
      <c r="Y1560" s="155" t="n"/>
      <c r="Z1560" s="155" t="n"/>
      <c r="AA1560" s="155" t="n"/>
      <c r="AB1560" s="155" t="n"/>
      <c r="AC1560" s="155" t="n"/>
      <c r="AD1560" s="155" t="n"/>
      <c r="AE1560" s="155" t="n"/>
      <c r="AF1560" s="155" t="n"/>
      <c r="AG1560" s="154">
        <f>IF(OR(C1560="",G1560="",G1560=0),"",IFERROR(INDEX(Lists!$K$2:$K$12,MATCH(C1560,Lists!$I$2:$I$12,0)),"AUD"))</f>
        <v/>
      </c>
      <c r="AH1560" s="154">
        <f>IF(OR(G1560="",G1560=0),"",IF(G1560&lt;1,TEXT(G1560*100,"0")&amp;IFERROR(INDEX(Lists!$U$2:$U$12,MATCH(C1560,Lists!$I$2:$I$12,0)),"c"),IFERROR(INDEX(Lists!$L$2:$L$12,MATCH(C1560,Lists!$I$2:$I$12,0)),"$")&amp;IF(G1560=INT(G1560),TEXT(G1560,"0"),TEXT(G1560,"0.00")))&amp;" "&amp;AG1560)</f>
        <v/>
      </c>
      <c r="AI1560" s="154">
        <f>IF(X1560="","",X1560*IFERROR(INDEX(Lists!$M$2:$M$12,MATCH(C1560,Lists!$I$2:$I$12,0)),1)/Lists!$Q$2)</f>
        <v/>
      </c>
      <c r="AJ1560" s="154">
        <f>IF(Y1560="","",Y1560*IFERROR(INDEX(Lists!$M$2:$M$12,MATCH(C1560,Lists!$I$2:$I$12,0)),1)/Lists!$Q$2)</f>
        <v/>
      </c>
      <c r="AK1560" s="106" t="n"/>
      <c r="AL1560" s="106" t="n"/>
      <c r="AM1560" s="106" t="n"/>
      <c r="AN1560" s="106" t="n"/>
      <c r="AO1560" s="106" t="n"/>
    </row>
    <row r="1561" ht="18" customHeight="1" s="74">
      <c r="A1561" s="154">
        <f>IF(OR(F1561="",C1561="",D1561=""),"",IFERROR(INDEX(Lists!$J$2:$J$12,MATCH(C1561,Lists!$I$2:$I$12,0)),"XX")&amp;"-"&amp;D1561&amp;"-"&amp;TEXT(SUMPRODUCT(($C$2:C1561=C1561)*($D$2:D1561=D1561)),"0000"))</f>
        <v/>
      </c>
      <c r="B1561" s="155" t="n"/>
      <c r="C1561" s="155" t="n"/>
      <c r="D1561" s="155" t="n"/>
      <c r="E1561" s="155" t="n"/>
      <c r="F1561" s="155" t="n"/>
      <c r="G1561" s="155" t="n"/>
      <c r="H1561" s="155" t="n"/>
      <c r="I1561" s="155" t="n"/>
      <c r="J1561" s="155" t="n"/>
      <c r="K1561" s="155" t="n"/>
      <c r="L1561" s="155" t="n"/>
      <c r="M1561" s="155" t="n"/>
      <c r="N1561" s="155" t="n"/>
      <c r="O1561" s="155" t="n"/>
      <c r="P1561" s="155" t="n"/>
      <c r="Q1561" s="151" t="n"/>
      <c r="R1561" s="155" t="n"/>
      <c r="S1561" s="155" t="n"/>
      <c r="T1561" s="155" t="n"/>
      <c r="U1561" s="155" t="n"/>
      <c r="V1561" s="155" t="n"/>
      <c r="W1561" s="155" t="n"/>
      <c r="X1561" s="155" t="n"/>
      <c r="Y1561" s="155" t="n"/>
      <c r="Z1561" s="155" t="n"/>
      <c r="AA1561" s="155" t="n"/>
      <c r="AB1561" s="155" t="n"/>
      <c r="AC1561" s="155" t="n"/>
      <c r="AD1561" s="155" t="n"/>
      <c r="AE1561" s="155" t="n"/>
      <c r="AF1561" s="155" t="n"/>
      <c r="AG1561" s="154">
        <f>IF(OR(C1561="",G1561="",G1561=0),"",IFERROR(INDEX(Lists!$K$2:$K$12,MATCH(C1561,Lists!$I$2:$I$12,0)),"AUD"))</f>
        <v/>
      </c>
      <c r="AH1561" s="154">
        <f>IF(OR(G1561="",G1561=0),"",IF(G1561&lt;1,TEXT(G1561*100,"0")&amp;IFERROR(INDEX(Lists!$U$2:$U$12,MATCH(C1561,Lists!$I$2:$I$12,0)),"c"),IFERROR(INDEX(Lists!$L$2:$L$12,MATCH(C1561,Lists!$I$2:$I$12,0)),"$")&amp;IF(G1561=INT(G1561),TEXT(G1561,"0"),TEXT(G1561,"0.00")))&amp;" "&amp;AG1561)</f>
        <v/>
      </c>
      <c r="AI1561" s="154">
        <f>IF(X1561="","",X1561*IFERROR(INDEX(Lists!$M$2:$M$12,MATCH(C1561,Lists!$I$2:$I$12,0)),1)/Lists!$Q$2)</f>
        <v/>
      </c>
      <c r="AJ1561" s="154">
        <f>IF(Y1561="","",Y1561*IFERROR(INDEX(Lists!$M$2:$M$12,MATCH(C1561,Lists!$I$2:$I$12,0)),1)/Lists!$Q$2)</f>
        <v/>
      </c>
      <c r="AK1561" s="106" t="n"/>
      <c r="AL1561" s="106" t="n"/>
      <c r="AM1561" s="106" t="n"/>
      <c r="AN1561" s="106" t="n"/>
      <c r="AO1561" s="106" t="n"/>
    </row>
    <row r="1562" ht="18" customHeight="1" s="74">
      <c r="A1562" s="154">
        <f>IF(OR(F1562="",C1562="",D1562=""),"",IFERROR(INDEX(Lists!$J$2:$J$12,MATCH(C1562,Lists!$I$2:$I$12,0)),"XX")&amp;"-"&amp;D1562&amp;"-"&amp;TEXT(SUMPRODUCT(($C$2:C1562=C1562)*($D$2:D1562=D1562)),"0000"))</f>
        <v/>
      </c>
      <c r="B1562" s="155" t="n"/>
      <c r="C1562" s="155" t="n"/>
      <c r="D1562" s="155" t="n"/>
      <c r="E1562" s="155" t="n"/>
      <c r="F1562" s="155" t="n"/>
      <c r="G1562" s="155" t="n"/>
      <c r="H1562" s="155" t="n"/>
      <c r="I1562" s="155" t="n"/>
      <c r="J1562" s="155" t="n"/>
      <c r="K1562" s="155" t="n"/>
      <c r="L1562" s="155" t="n"/>
      <c r="M1562" s="155" t="n"/>
      <c r="N1562" s="155" t="n"/>
      <c r="O1562" s="155" t="n"/>
      <c r="P1562" s="155" t="n"/>
      <c r="Q1562" s="151" t="n"/>
      <c r="R1562" s="155" t="n"/>
      <c r="S1562" s="155" t="n"/>
      <c r="T1562" s="155" t="n"/>
      <c r="U1562" s="155" t="n"/>
      <c r="V1562" s="155" t="n"/>
      <c r="W1562" s="155" t="n"/>
      <c r="X1562" s="155" t="n"/>
      <c r="Y1562" s="155" t="n"/>
      <c r="Z1562" s="155" t="n"/>
      <c r="AA1562" s="155" t="n"/>
      <c r="AB1562" s="155" t="n"/>
      <c r="AC1562" s="155" t="n"/>
      <c r="AD1562" s="155" t="n"/>
      <c r="AE1562" s="155" t="n"/>
      <c r="AF1562" s="155" t="n"/>
      <c r="AG1562" s="154">
        <f>IF(OR(C1562="",G1562="",G1562=0),"",IFERROR(INDEX(Lists!$K$2:$K$12,MATCH(C1562,Lists!$I$2:$I$12,0)),"AUD"))</f>
        <v/>
      </c>
      <c r="AH1562" s="154">
        <f>IF(OR(G1562="",G1562=0),"",IF(G1562&lt;1,TEXT(G1562*100,"0")&amp;IFERROR(INDEX(Lists!$U$2:$U$12,MATCH(C1562,Lists!$I$2:$I$12,0)),"c"),IFERROR(INDEX(Lists!$L$2:$L$12,MATCH(C1562,Lists!$I$2:$I$12,0)),"$")&amp;IF(G1562=INT(G1562),TEXT(G1562,"0"),TEXT(G1562,"0.00")))&amp;" "&amp;AG1562)</f>
        <v/>
      </c>
      <c r="AI1562" s="154">
        <f>IF(X1562="","",X1562*IFERROR(INDEX(Lists!$M$2:$M$12,MATCH(C1562,Lists!$I$2:$I$12,0)),1)/Lists!$Q$2)</f>
        <v/>
      </c>
      <c r="AJ1562" s="154">
        <f>IF(Y1562="","",Y1562*IFERROR(INDEX(Lists!$M$2:$M$12,MATCH(C1562,Lists!$I$2:$I$12,0)),1)/Lists!$Q$2)</f>
        <v/>
      </c>
      <c r="AK1562" s="106" t="n"/>
      <c r="AL1562" s="106" t="n"/>
      <c r="AM1562" s="106" t="n"/>
      <c r="AN1562" s="106" t="n"/>
      <c r="AO1562" s="106" t="n"/>
    </row>
    <row r="1563" ht="18" customHeight="1" s="74">
      <c r="A1563" s="154">
        <f>IF(OR(F1563="",C1563="",D1563=""),"",IFERROR(INDEX(Lists!$J$2:$J$12,MATCH(C1563,Lists!$I$2:$I$12,0)),"XX")&amp;"-"&amp;D1563&amp;"-"&amp;TEXT(SUMPRODUCT(($C$2:C1563=C1563)*($D$2:D1563=D1563)),"0000"))</f>
        <v/>
      </c>
      <c r="B1563" s="155" t="n"/>
      <c r="C1563" s="155" t="n"/>
      <c r="D1563" s="155" t="n"/>
      <c r="E1563" s="155" t="n"/>
      <c r="F1563" s="155" t="n"/>
      <c r="G1563" s="155" t="n"/>
      <c r="H1563" s="155" t="n"/>
      <c r="I1563" s="155" t="n"/>
      <c r="J1563" s="155" t="n"/>
      <c r="K1563" s="155" t="n"/>
      <c r="L1563" s="155" t="n"/>
      <c r="M1563" s="155" t="n"/>
      <c r="N1563" s="155" t="n"/>
      <c r="O1563" s="155" t="n"/>
      <c r="P1563" s="155" t="n"/>
      <c r="Q1563" s="151" t="n"/>
      <c r="R1563" s="155" t="n"/>
      <c r="S1563" s="155" t="n"/>
      <c r="T1563" s="155" t="n"/>
      <c r="U1563" s="155" t="n"/>
      <c r="V1563" s="155" t="n"/>
      <c r="W1563" s="155" t="n"/>
      <c r="X1563" s="155" t="n"/>
      <c r="Y1563" s="155" t="n"/>
      <c r="Z1563" s="155" t="n"/>
      <c r="AA1563" s="155" t="n"/>
      <c r="AB1563" s="155" t="n"/>
      <c r="AC1563" s="155" t="n"/>
      <c r="AD1563" s="155" t="n"/>
      <c r="AE1563" s="155" t="n"/>
      <c r="AF1563" s="155" t="n"/>
      <c r="AG1563" s="154">
        <f>IF(OR(C1563="",G1563="",G1563=0),"",IFERROR(INDEX(Lists!$K$2:$K$12,MATCH(C1563,Lists!$I$2:$I$12,0)),"AUD"))</f>
        <v/>
      </c>
      <c r="AH1563" s="154">
        <f>IF(OR(G1563="",G1563=0),"",IF(G1563&lt;1,TEXT(G1563*100,"0")&amp;IFERROR(INDEX(Lists!$U$2:$U$12,MATCH(C1563,Lists!$I$2:$I$12,0)),"c"),IFERROR(INDEX(Lists!$L$2:$L$12,MATCH(C1563,Lists!$I$2:$I$12,0)),"$")&amp;IF(G1563=INT(G1563),TEXT(G1563,"0"),TEXT(G1563,"0.00")))&amp;" "&amp;AG1563)</f>
        <v/>
      </c>
      <c r="AI1563" s="154">
        <f>IF(X1563="","",X1563*IFERROR(INDEX(Lists!$M$2:$M$12,MATCH(C1563,Lists!$I$2:$I$12,0)),1)/Lists!$Q$2)</f>
        <v/>
      </c>
      <c r="AJ1563" s="154">
        <f>IF(Y1563="","",Y1563*IFERROR(INDEX(Lists!$M$2:$M$12,MATCH(C1563,Lists!$I$2:$I$12,0)),1)/Lists!$Q$2)</f>
        <v/>
      </c>
      <c r="AK1563" s="106" t="n"/>
      <c r="AL1563" s="106" t="n"/>
      <c r="AM1563" s="106" t="n"/>
      <c r="AN1563" s="106" t="n"/>
      <c r="AO1563" s="106" t="n"/>
    </row>
    <row r="1564" ht="18" customHeight="1" s="74">
      <c r="A1564" s="154">
        <f>IF(OR(F1564="",C1564="",D1564=""),"",IFERROR(INDEX(Lists!$J$2:$J$12,MATCH(C1564,Lists!$I$2:$I$12,0)),"XX")&amp;"-"&amp;D1564&amp;"-"&amp;TEXT(SUMPRODUCT(($C$2:C1564=C1564)*($D$2:D1564=D1564)),"0000"))</f>
        <v/>
      </c>
      <c r="B1564" s="155" t="n"/>
      <c r="C1564" s="155" t="n"/>
      <c r="D1564" s="155" t="n"/>
      <c r="E1564" s="155" t="n"/>
      <c r="F1564" s="155" t="n"/>
      <c r="G1564" s="155" t="n"/>
      <c r="H1564" s="155" t="n"/>
      <c r="I1564" s="155" t="n"/>
      <c r="J1564" s="155" t="n"/>
      <c r="K1564" s="155" t="n"/>
      <c r="L1564" s="155" t="n"/>
      <c r="M1564" s="155" t="n"/>
      <c r="N1564" s="155" t="n"/>
      <c r="O1564" s="155" t="n"/>
      <c r="P1564" s="155" t="n"/>
      <c r="Q1564" s="151" t="n"/>
      <c r="R1564" s="155" t="n"/>
      <c r="S1564" s="155" t="n"/>
      <c r="T1564" s="155" t="n"/>
      <c r="U1564" s="155" t="n"/>
      <c r="V1564" s="155" t="n"/>
      <c r="W1564" s="155" t="n"/>
      <c r="X1564" s="155" t="n"/>
      <c r="Y1564" s="155" t="n"/>
      <c r="Z1564" s="155" t="n"/>
      <c r="AA1564" s="155" t="n"/>
      <c r="AB1564" s="155" t="n"/>
      <c r="AC1564" s="155" t="n"/>
      <c r="AD1564" s="155" t="n"/>
      <c r="AE1564" s="155" t="n"/>
      <c r="AF1564" s="155" t="n"/>
      <c r="AG1564" s="154">
        <f>IF(OR(C1564="",G1564="",G1564=0),"",IFERROR(INDEX(Lists!$K$2:$K$12,MATCH(C1564,Lists!$I$2:$I$12,0)),"AUD"))</f>
        <v/>
      </c>
      <c r="AH1564" s="154">
        <f>IF(OR(G1564="",G1564=0),"",IF(G1564&lt;1,TEXT(G1564*100,"0")&amp;IFERROR(INDEX(Lists!$U$2:$U$12,MATCH(C1564,Lists!$I$2:$I$12,0)),"c"),IFERROR(INDEX(Lists!$L$2:$L$12,MATCH(C1564,Lists!$I$2:$I$12,0)),"$")&amp;IF(G1564=INT(G1564),TEXT(G1564,"0"),TEXT(G1564,"0.00")))&amp;" "&amp;AG1564)</f>
        <v/>
      </c>
      <c r="AI1564" s="154">
        <f>IF(X1564="","",X1564*IFERROR(INDEX(Lists!$M$2:$M$12,MATCH(C1564,Lists!$I$2:$I$12,0)),1)/Lists!$Q$2)</f>
        <v/>
      </c>
      <c r="AJ1564" s="154">
        <f>IF(Y1564="","",Y1564*IFERROR(INDEX(Lists!$M$2:$M$12,MATCH(C1564,Lists!$I$2:$I$12,0)),1)/Lists!$Q$2)</f>
        <v/>
      </c>
      <c r="AK1564" s="106" t="n"/>
      <c r="AL1564" s="106" t="n"/>
      <c r="AM1564" s="106" t="n"/>
      <c r="AN1564" s="106" t="n"/>
      <c r="AO1564" s="106" t="n"/>
    </row>
    <row r="1565" ht="18" customHeight="1" s="74">
      <c r="A1565" s="154">
        <f>IF(OR(F1565="",C1565="",D1565=""),"",IFERROR(INDEX(Lists!$J$2:$J$12,MATCH(C1565,Lists!$I$2:$I$12,0)),"XX")&amp;"-"&amp;D1565&amp;"-"&amp;TEXT(SUMPRODUCT(($C$2:C1565=C1565)*($D$2:D1565=D1565)),"0000"))</f>
        <v/>
      </c>
      <c r="B1565" s="155" t="n"/>
      <c r="C1565" s="155" t="n"/>
      <c r="D1565" s="155" t="n"/>
      <c r="E1565" s="155" t="n"/>
      <c r="F1565" s="155" t="n"/>
      <c r="G1565" s="155" t="n"/>
      <c r="H1565" s="155" t="n"/>
      <c r="I1565" s="155" t="n"/>
      <c r="J1565" s="155" t="n"/>
      <c r="K1565" s="155" t="n"/>
      <c r="L1565" s="155" t="n"/>
      <c r="M1565" s="155" t="n"/>
      <c r="N1565" s="155" t="n"/>
      <c r="O1565" s="155" t="n"/>
      <c r="P1565" s="155" t="n"/>
      <c r="Q1565" s="151" t="n"/>
      <c r="R1565" s="155" t="n"/>
      <c r="S1565" s="155" t="n"/>
      <c r="T1565" s="155" t="n"/>
      <c r="U1565" s="155" t="n"/>
      <c r="V1565" s="155" t="n"/>
      <c r="W1565" s="155" t="n"/>
      <c r="X1565" s="155" t="n"/>
      <c r="Y1565" s="155" t="n"/>
      <c r="Z1565" s="155" t="n"/>
      <c r="AA1565" s="155" t="n"/>
      <c r="AB1565" s="155" t="n"/>
      <c r="AC1565" s="155" t="n"/>
      <c r="AD1565" s="155" t="n"/>
      <c r="AE1565" s="155" t="n"/>
      <c r="AF1565" s="155" t="n"/>
      <c r="AG1565" s="154">
        <f>IF(OR(C1565="",G1565="",G1565=0),"",IFERROR(INDEX(Lists!$K$2:$K$12,MATCH(C1565,Lists!$I$2:$I$12,0)),"AUD"))</f>
        <v/>
      </c>
      <c r="AH1565" s="154">
        <f>IF(OR(G1565="",G1565=0),"",IF(G1565&lt;1,TEXT(G1565*100,"0")&amp;IFERROR(INDEX(Lists!$U$2:$U$12,MATCH(C1565,Lists!$I$2:$I$12,0)),"c"),IFERROR(INDEX(Lists!$L$2:$L$12,MATCH(C1565,Lists!$I$2:$I$12,0)),"$")&amp;IF(G1565=INT(G1565),TEXT(G1565,"0"),TEXT(G1565,"0.00")))&amp;" "&amp;AG1565)</f>
        <v/>
      </c>
      <c r="AI1565" s="154">
        <f>IF(X1565="","",X1565*IFERROR(INDEX(Lists!$M$2:$M$12,MATCH(C1565,Lists!$I$2:$I$12,0)),1)/Lists!$Q$2)</f>
        <v/>
      </c>
      <c r="AJ1565" s="154">
        <f>IF(Y1565="","",Y1565*IFERROR(INDEX(Lists!$M$2:$M$12,MATCH(C1565,Lists!$I$2:$I$12,0)),1)/Lists!$Q$2)</f>
        <v/>
      </c>
      <c r="AK1565" s="106" t="n"/>
      <c r="AL1565" s="106" t="n"/>
      <c r="AM1565" s="106" t="n"/>
      <c r="AN1565" s="106" t="n"/>
      <c r="AO1565" s="106" t="n"/>
    </row>
    <row r="1566" ht="18" customHeight="1" s="74">
      <c r="A1566" s="154">
        <f>IF(OR(F1566="",C1566="",D1566=""),"",IFERROR(INDEX(Lists!$J$2:$J$12,MATCH(C1566,Lists!$I$2:$I$12,0)),"XX")&amp;"-"&amp;D1566&amp;"-"&amp;TEXT(SUMPRODUCT(($C$2:C1566=C1566)*($D$2:D1566=D1566)),"0000"))</f>
        <v/>
      </c>
      <c r="B1566" s="155" t="n"/>
      <c r="C1566" s="155" t="n"/>
      <c r="D1566" s="155" t="n"/>
      <c r="E1566" s="155" t="n"/>
      <c r="F1566" s="155" t="n"/>
      <c r="G1566" s="155" t="n"/>
      <c r="H1566" s="155" t="n"/>
      <c r="I1566" s="155" t="n"/>
      <c r="J1566" s="155" t="n"/>
      <c r="K1566" s="155" t="n"/>
      <c r="L1566" s="155" t="n"/>
      <c r="M1566" s="155" t="n"/>
      <c r="N1566" s="155" t="n"/>
      <c r="O1566" s="155" t="n"/>
      <c r="P1566" s="155" t="n"/>
      <c r="Q1566" s="151" t="n"/>
      <c r="R1566" s="155" t="n"/>
      <c r="S1566" s="155" t="n"/>
      <c r="T1566" s="155" t="n"/>
      <c r="U1566" s="155" t="n"/>
      <c r="V1566" s="155" t="n"/>
      <c r="W1566" s="155" t="n"/>
      <c r="X1566" s="155" t="n"/>
      <c r="Y1566" s="155" t="n"/>
      <c r="Z1566" s="155" t="n"/>
      <c r="AA1566" s="155" t="n"/>
      <c r="AB1566" s="155" t="n"/>
      <c r="AC1566" s="155" t="n"/>
      <c r="AD1566" s="155" t="n"/>
      <c r="AE1566" s="155" t="n"/>
      <c r="AF1566" s="155" t="n"/>
      <c r="AG1566" s="154">
        <f>IF(OR(C1566="",G1566="",G1566=0),"",IFERROR(INDEX(Lists!$K$2:$K$12,MATCH(C1566,Lists!$I$2:$I$12,0)),"AUD"))</f>
        <v/>
      </c>
      <c r="AH1566" s="154">
        <f>IF(OR(G1566="",G1566=0),"",IF(G1566&lt;1,TEXT(G1566*100,"0")&amp;IFERROR(INDEX(Lists!$U$2:$U$12,MATCH(C1566,Lists!$I$2:$I$12,0)),"c"),IFERROR(INDEX(Lists!$L$2:$L$12,MATCH(C1566,Lists!$I$2:$I$12,0)),"$")&amp;IF(G1566=INT(G1566),TEXT(G1566,"0"),TEXT(G1566,"0.00")))&amp;" "&amp;AG1566)</f>
        <v/>
      </c>
      <c r="AI1566" s="154">
        <f>IF(X1566="","",X1566*IFERROR(INDEX(Lists!$M$2:$M$12,MATCH(C1566,Lists!$I$2:$I$12,0)),1)/Lists!$Q$2)</f>
        <v/>
      </c>
      <c r="AJ1566" s="154">
        <f>IF(Y1566="","",Y1566*IFERROR(INDEX(Lists!$M$2:$M$12,MATCH(C1566,Lists!$I$2:$I$12,0)),1)/Lists!$Q$2)</f>
        <v/>
      </c>
      <c r="AK1566" s="106" t="n"/>
      <c r="AL1566" s="106" t="n"/>
      <c r="AM1566" s="106" t="n"/>
      <c r="AN1566" s="106" t="n"/>
      <c r="AO1566" s="106" t="n"/>
    </row>
    <row r="1567" ht="18" customHeight="1" s="74">
      <c r="A1567" s="154">
        <f>IF(OR(F1567="",C1567="",D1567=""),"",IFERROR(INDEX(Lists!$J$2:$J$12,MATCH(C1567,Lists!$I$2:$I$12,0)),"XX")&amp;"-"&amp;D1567&amp;"-"&amp;TEXT(SUMPRODUCT(($C$2:C1567=C1567)*($D$2:D1567=D1567)),"0000"))</f>
        <v/>
      </c>
      <c r="B1567" s="155" t="n"/>
      <c r="C1567" s="155" t="n"/>
      <c r="D1567" s="155" t="n"/>
      <c r="E1567" s="155" t="n"/>
      <c r="F1567" s="155" t="n"/>
      <c r="G1567" s="155" t="n"/>
      <c r="H1567" s="155" t="n"/>
      <c r="I1567" s="155" t="n"/>
      <c r="J1567" s="155" t="n"/>
      <c r="K1567" s="155" t="n"/>
      <c r="L1567" s="155" t="n"/>
      <c r="M1567" s="155" t="n"/>
      <c r="N1567" s="155" t="n"/>
      <c r="O1567" s="155" t="n"/>
      <c r="P1567" s="155" t="n"/>
      <c r="Q1567" s="151" t="n"/>
      <c r="R1567" s="155" t="n"/>
      <c r="S1567" s="155" t="n"/>
      <c r="T1567" s="155" t="n"/>
      <c r="U1567" s="155" t="n"/>
      <c r="V1567" s="155" t="n"/>
      <c r="W1567" s="155" t="n"/>
      <c r="X1567" s="155" t="n"/>
      <c r="Y1567" s="155" t="n"/>
      <c r="Z1567" s="155" t="n"/>
      <c r="AA1567" s="155" t="n"/>
      <c r="AB1567" s="155" t="n"/>
      <c r="AC1567" s="155" t="n"/>
      <c r="AD1567" s="155" t="n"/>
      <c r="AE1567" s="155" t="n"/>
      <c r="AF1567" s="155" t="n"/>
      <c r="AG1567" s="154">
        <f>IF(OR(C1567="",G1567="",G1567=0),"",IFERROR(INDEX(Lists!$K$2:$K$12,MATCH(C1567,Lists!$I$2:$I$12,0)),"AUD"))</f>
        <v/>
      </c>
      <c r="AH1567" s="154">
        <f>IF(OR(G1567="",G1567=0),"",IF(G1567&lt;1,TEXT(G1567*100,"0")&amp;IFERROR(INDEX(Lists!$U$2:$U$12,MATCH(C1567,Lists!$I$2:$I$12,0)),"c"),IFERROR(INDEX(Lists!$L$2:$L$12,MATCH(C1567,Lists!$I$2:$I$12,0)),"$")&amp;IF(G1567=INT(G1567),TEXT(G1567,"0"),TEXT(G1567,"0.00")))&amp;" "&amp;AG1567)</f>
        <v/>
      </c>
      <c r="AI1567" s="154">
        <f>IF(X1567="","",X1567*IFERROR(INDEX(Lists!$M$2:$M$12,MATCH(C1567,Lists!$I$2:$I$12,0)),1)/Lists!$Q$2)</f>
        <v/>
      </c>
      <c r="AJ1567" s="154">
        <f>IF(Y1567="","",Y1567*IFERROR(INDEX(Lists!$M$2:$M$12,MATCH(C1567,Lists!$I$2:$I$12,0)),1)/Lists!$Q$2)</f>
        <v/>
      </c>
      <c r="AK1567" s="106" t="n"/>
      <c r="AL1567" s="106" t="n"/>
      <c r="AM1567" s="106" t="n"/>
      <c r="AN1567" s="106" t="n"/>
      <c r="AO1567" s="106" t="n"/>
    </row>
    <row r="1568" ht="18" customHeight="1" s="74">
      <c r="A1568" s="154">
        <f>IF(OR(F1568="",C1568="",D1568=""),"",IFERROR(INDEX(Lists!$J$2:$J$12,MATCH(C1568,Lists!$I$2:$I$12,0)),"XX")&amp;"-"&amp;D1568&amp;"-"&amp;TEXT(SUMPRODUCT(($C$2:C1568=C1568)*($D$2:D1568=D1568)),"0000"))</f>
        <v/>
      </c>
      <c r="B1568" s="155" t="n"/>
      <c r="C1568" s="155" t="n"/>
      <c r="D1568" s="155" t="n"/>
      <c r="E1568" s="155" t="n"/>
      <c r="F1568" s="155" t="n"/>
      <c r="G1568" s="155" t="n"/>
      <c r="H1568" s="155" t="n"/>
      <c r="I1568" s="155" t="n"/>
      <c r="J1568" s="155" t="n"/>
      <c r="K1568" s="155" t="n"/>
      <c r="L1568" s="155" t="n"/>
      <c r="M1568" s="155" t="n"/>
      <c r="N1568" s="155" t="n"/>
      <c r="O1568" s="155" t="n"/>
      <c r="P1568" s="155" t="n"/>
      <c r="Q1568" s="151" t="n"/>
      <c r="R1568" s="155" t="n"/>
      <c r="S1568" s="155" t="n"/>
      <c r="T1568" s="155" t="n"/>
      <c r="U1568" s="155" t="n"/>
      <c r="V1568" s="155" t="n"/>
      <c r="W1568" s="155" t="n"/>
      <c r="X1568" s="155" t="n"/>
      <c r="Y1568" s="155" t="n"/>
      <c r="Z1568" s="155" t="n"/>
      <c r="AA1568" s="155" t="n"/>
      <c r="AB1568" s="155" t="n"/>
      <c r="AC1568" s="155" t="n"/>
      <c r="AD1568" s="155" t="n"/>
      <c r="AE1568" s="155" t="n"/>
      <c r="AF1568" s="155" t="n"/>
      <c r="AG1568" s="154">
        <f>IF(OR(C1568="",G1568="",G1568=0),"",IFERROR(INDEX(Lists!$K$2:$K$12,MATCH(C1568,Lists!$I$2:$I$12,0)),"AUD"))</f>
        <v/>
      </c>
      <c r="AH1568" s="154">
        <f>IF(OR(G1568="",G1568=0),"",IF(G1568&lt;1,TEXT(G1568*100,"0")&amp;IFERROR(INDEX(Lists!$U$2:$U$12,MATCH(C1568,Lists!$I$2:$I$12,0)),"c"),IFERROR(INDEX(Lists!$L$2:$L$12,MATCH(C1568,Lists!$I$2:$I$12,0)),"$")&amp;IF(G1568=INT(G1568),TEXT(G1568,"0"),TEXT(G1568,"0.00")))&amp;" "&amp;AG1568)</f>
        <v/>
      </c>
      <c r="AI1568" s="154">
        <f>IF(X1568="","",X1568*IFERROR(INDEX(Lists!$M$2:$M$12,MATCH(C1568,Lists!$I$2:$I$12,0)),1)/Lists!$Q$2)</f>
        <v/>
      </c>
      <c r="AJ1568" s="154">
        <f>IF(Y1568="","",Y1568*IFERROR(INDEX(Lists!$M$2:$M$12,MATCH(C1568,Lists!$I$2:$I$12,0)),1)/Lists!$Q$2)</f>
        <v/>
      </c>
      <c r="AK1568" s="106" t="n"/>
      <c r="AL1568" s="106" t="n"/>
      <c r="AM1568" s="106" t="n"/>
      <c r="AN1568" s="106" t="n"/>
      <c r="AO1568" s="106" t="n"/>
    </row>
    <row r="1569" ht="18" customHeight="1" s="74">
      <c r="A1569" s="154">
        <f>IF(OR(F1569="",C1569="",D1569=""),"",IFERROR(INDEX(Lists!$J$2:$J$12,MATCH(C1569,Lists!$I$2:$I$12,0)),"XX")&amp;"-"&amp;D1569&amp;"-"&amp;TEXT(SUMPRODUCT(($C$2:C1569=C1569)*($D$2:D1569=D1569)),"0000"))</f>
        <v/>
      </c>
      <c r="B1569" s="155" t="n"/>
      <c r="C1569" s="155" t="n"/>
      <c r="D1569" s="155" t="n"/>
      <c r="E1569" s="155" t="n"/>
      <c r="F1569" s="155" t="n"/>
      <c r="G1569" s="155" t="n"/>
      <c r="H1569" s="155" t="n"/>
      <c r="I1569" s="155" t="n"/>
      <c r="J1569" s="155" t="n"/>
      <c r="K1569" s="155" t="n"/>
      <c r="L1569" s="155" t="n"/>
      <c r="M1569" s="155" t="n"/>
      <c r="N1569" s="155" t="n"/>
      <c r="O1569" s="155" t="n"/>
      <c r="P1569" s="155" t="n"/>
      <c r="Q1569" s="151" t="n"/>
      <c r="R1569" s="155" t="n"/>
      <c r="S1569" s="155" t="n"/>
      <c r="T1569" s="155" t="n"/>
      <c r="U1569" s="155" t="n"/>
      <c r="V1569" s="155" t="n"/>
      <c r="W1569" s="155" t="n"/>
      <c r="X1569" s="155" t="n"/>
      <c r="Y1569" s="155" t="n"/>
      <c r="Z1569" s="155" t="n"/>
      <c r="AA1569" s="155" t="n"/>
      <c r="AB1569" s="155" t="n"/>
      <c r="AC1569" s="155" t="n"/>
      <c r="AD1569" s="155" t="n"/>
      <c r="AE1569" s="155" t="n"/>
      <c r="AF1569" s="155" t="n"/>
      <c r="AG1569" s="154">
        <f>IF(OR(C1569="",G1569="",G1569=0),"",IFERROR(INDEX(Lists!$K$2:$K$12,MATCH(C1569,Lists!$I$2:$I$12,0)),"AUD"))</f>
        <v/>
      </c>
      <c r="AH1569" s="154">
        <f>IF(OR(G1569="",G1569=0),"",IF(G1569&lt;1,TEXT(G1569*100,"0")&amp;IFERROR(INDEX(Lists!$U$2:$U$12,MATCH(C1569,Lists!$I$2:$I$12,0)),"c"),IFERROR(INDEX(Lists!$L$2:$L$12,MATCH(C1569,Lists!$I$2:$I$12,0)),"$")&amp;IF(G1569=INT(G1569),TEXT(G1569,"0"),TEXT(G1569,"0.00")))&amp;" "&amp;AG1569)</f>
        <v/>
      </c>
      <c r="AI1569" s="154">
        <f>IF(X1569="","",X1569*IFERROR(INDEX(Lists!$M$2:$M$12,MATCH(C1569,Lists!$I$2:$I$12,0)),1)/Lists!$Q$2)</f>
        <v/>
      </c>
      <c r="AJ1569" s="154">
        <f>IF(Y1569="","",Y1569*IFERROR(INDEX(Lists!$M$2:$M$12,MATCH(C1569,Lists!$I$2:$I$12,0)),1)/Lists!$Q$2)</f>
        <v/>
      </c>
      <c r="AK1569" s="106" t="n"/>
      <c r="AL1569" s="106" t="n"/>
      <c r="AM1569" s="106" t="n"/>
      <c r="AN1569" s="106" t="n"/>
      <c r="AO1569" s="106" t="n"/>
    </row>
    <row r="1570" ht="18" customHeight="1" s="74">
      <c r="A1570" s="154">
        <f>IF(OR(F1570="",C1570="",D1570=""),"",IFERROR(INDEX(Lists!$J$2:$J$12,MATCH(C1570,Lists!$I$2:$I$12,0)),"XX")&amp;"-"&amp;D1570&amp;"-"&amp;TEXT(SUMPRODUCT(($C$2:C1570=C1570)*($D$2:D1570=D1570)),"0000"))</f>
        <v/>
      </c>
      <c r="B1570" s="155" t="n"/>
      <c r="C1570" s="155" t="n"/>
      <c r="D1570" s="155" t="n"/>
      <c r="E1570" s="155" t="n"/>
      <c r="F1570" s="155" t="n"/>
      <c r="G1570" s="155" t="n"/>
      <c r="H1570" s="155" t="n"/>
      <c r="I1570" s="155" t="n"/>
      <c r="J1570" s="155" t="n"/>
      <c r="K1570" s="155" t="n"/>
      <c r="L1570" s="155" t="n"/>
      <c r="M1570" s="155" t="n"/>
      <c r="N1570" s="155" t="n"/>
      <c r="O1570" s="155" t="n"/>
      <c r="P1570" s="155" t="n"/>
      <c r="Q1570" s="151" t="n"/>
      <c r="R1570" s="155" t="n"/>
      <c r="S1570" s="155" t="n"/>
      <c r="T1570" s="155" t="n"/>
      <c r="U1570" s="155" t="n"/>
      <c r="V1570" s="155" t="n"/>
      <c r="W1570" s="155" t="n"/>
      <c r="X1570" s="155" t="n"/>
      <c r="Y1570" s="155" t="n"/>
      <c r="Z1570" s="155" t="n"/>
      <c r="AA1570" s="155" t="n"/>
      <c r="AB1570" s="155" t="n"/>
      <c r="AC1570" s="155" t="n"/>
      <c r="AD1570" s="155" t="n"/>
      <c r="AE1570" s="155" t="n"/>
      <c r="AF1570" s="155" t="n"/>
      <c r="AG1570" s="154">
        <f>IF(OR(C1570="",G1570="",G1570=0),"",IFERROR(INDEX(Lists!$K$2:$K$12,MATCH(C1570,Lists!$I$2:$I$12,0)),"AUD"))</f>
        <v/>
      </c>
      <c r="AH1570" s="154">
        <f>IF(OR(G1570="",G1570=0),"",IF(G1570&lt;1,TEXT(G1570*100,"0")&amp;IFERROR(INDEX(Lists!$U$2:$U$12,MATCH(C1570,Lists!$I$2:$I$12,0)),"c"),IFERROR(INDEX(Lists!$L$2:$L$12,MATCH(C1570,Lists!$I$2:$I$12,0)),"$")&amp;IF(G1570=INT(G1570),TEXT(G1570,"0"),TEXT(G1570,"0.00")))&amp;" "&amp;AG1570)</f>
        <v/>
      </c>
      <c r="AI1570" s="154">
        <f>IF(X1570="","",X1570*IFERROR(INDEX(Lists!$M$2:$M$12,MATCH(C1570,Lists!$I$2:$I$12,0)),1)/Lists!$Q$2)</f>
        <v/>
      </c>
      <c r="AJ1570" s="154">
        <f>IF(Y1570="","",Y1570*IFERROR(INDEX(Lists!$M$2:$M$12,MATCH(C1570,Lists!$I$2:$I$12,0)),1)/Lists!$Q$2)</f>
        <v/>
      </c>
      <c r="AK1570" s="106" t="n"/>
      <c r="AL1570" s="106" t="n"/>
      <c r="AM1570" s="106" t="n"/>
      <c r="AN1570" s="106" t="n"/>
      <c r="AO1570" s="106" t="n"/>
    </row>
    <row r="1571" ht="18" customHeight="1" s="74">
      <c r="A1571" s="154">
        <f>IF(OR(F1571="",C1571="",D1571=""),"",IFERROR(INDEX(Lists!$J$2:$J$12,MATCH(C1571,Lists!$I$2:$I$12,0)),"XX")&amp;"-"&amp;D1571&amp;"-"&amp;TEXT(SUMPRODUCT(($C$2:C1571=C1571)*($D$2:D1571=D1571)),"0000"))</f>
        <v/>
      </c>
      <c r="B1571" s="155" t="n"/>
      <c r="C1571" s="155" t="n"/>
      <c r="D1571" s="155" t="n"/>
      <c r="E1571" s="155" t="n"/>
      <c r="F1571" s="155" t="n"/>
      <c r="G1571" s="155" t="n"/>
      <c r="H1571" s="155" t="n"/>
      <c r="I1571" s="155" t="n"/>
      <c r="J1571" s="155" t="n"/>
      <c r="K1571" s="155" t="n"/>
      <c r="L1571" s="155" t="n"/>
      <c r="M1571" s="155" t="n"/>
      <c r="N1571" s="155" t="n"/>
      <c r="O1571" s="155" t="n"/>
      <c r="P1571" s="155" t="n"/>
      <c r="Q1571" s="151" t="n"/>
      <c r="R1571" s="155" t="n"/>
      <c r="S1571" s="155" t="n"/>
      <c r="T1571" s="155" t="n"/>
      <c r="U1571" s="155" t="n"/>
      <c r="V1571" s="155" t="n"/>
      <c r="W1571" s="155" t="n"/>
      <c r="X1571" s="155" t="n"/>
      <c r="Y1571" s="155" t="n"/>
      <c r="Z1571" s="155" t="n"/>
      <c r="AA1571" s="155" t="n"/>
      <c r="AB1571" s="155" t="n"/>
      <c r="AC1571" s="155" t="n"/>
      <c r="AD1571" s="155" t="n"/>
      <c r="AE1571" s="155" t="n"/>
      <c r="AF1571" s="155" t="n"/>
      <c r="AG1571" s="154">
        <f>IF(OR(C1571="",G1571="",G1571=0),"",IFERROR(INDEX(Lists!$K$2:$K$12,MATCH(C1571,Lists!$I$2:$I$12,0)),"AUD"))</f>
        <v/>
      </c>
      <c r="AH1571" s="154">
        <f>IF(OR(G1571="",G1571=0),"",IF(G1571&lt;1,TEXT(G1571*100,"0")&amp;IFERROR(INDEX(Lists!$U$2:$U$12,MATCH(C1571,Lists!$I$2:$I$12,0)),"c"),IFERROR(INDEX(Lists!$L$2:$L$12,MATCH(C1571,Lists!$I$2:$I$12,0)),"$")&amp;IF(G1571=INT(G1571),TEXT(G1571,"0"),TEXT(G1571,"0.00")))&amp;" "&amp;AG1571)</f>
        <v/>
      </c>
      <c r="AI1571" s="154">
        <f>IF(X1571="","",X1571*IFERROR(INDEX(Lists!$M$2:$M$12,MATCH(C1571,Lists!$I$2:$I$12,0)),1)/Lists!$Q$2)</f>
        <v/>
      </c>
      <c r="AJ1571" s="154">
        <f>IF(Y1571="","",Y1571*IFERROR(INDEX(Lists!$M$2:$M$12,MATCH(C1571,Lists!$I$2:$I$12,0)),1)/Lists!$Q$2)</f>
        <v/>
      </c>
      <c r="AK1571" s="106" t="n"/>
      <c r="AL1571" s="106" t="n"/>
      <c r="AM1571" s="106" t="n"/>
      <c r="AN1571" s="106" t="n"/>
      <c r="AO1571" s="106" t="n"/>
    </row>
    <row r="1572" ht="18" customHeight="1" s="74">
      <c r="A1572" s="154">
        <f>IF(OR(F1572="",C1572="",D1572=""),"",IFERROR(INDEX(Lists!$J$2:$J$12,MATCH(C1572,Lists!$I$2:$I$12,0)),"XX")&amp;"-"&amp;D1572&amp;"-"&amp;TEXT(SUMPRODUCT(($C$2:C1572=C1572)*($D$2:D1572=D1572)),"0000"))</f>
        <v/>
      </c>
      <c r="B1572" s="155" t="n"/>
      <c r="C1572" s="155" t="n"/>
      <c r="D1572" s="155" t="n"/>
      <c r="E1572" s="155" t="n"/>
      <c r="F1572" s="155" t="n"/>
      <c r="G1572" s="155" t="n"/>
      <c r="H1572" s="155" t="n"/>
      <c r="I1572" s="155" t="n"/>
      <c r="J1572" s="155" t="n"/>
      <c r="K1572" s="155" t="n"/>
      <c r="L1572" s="155" t="n"/>
      <c r="M1572" s="155" t="n"/>
      <c r="N1572" s="155" t="n"/>
      <c r="O1572" s="155" t="n"/>
      <c r="P1572" s="155" t="n"/>
      <c r="Q1572" s="151" t="n"/>
      <c r="R1572" s="155" t="n"/>
      <c r="S1572" s="155" t="n"/>
      <c r="T1572" s="155" t="n"/>
      <c r="U1572" s="155" t="n"/>
      <c r="V1572" s="155" t="n"/>
      <c r="W1572" s="155" t="n"/>
      <c r="X1572" s="155" t="n"/>
      <c r="Y1572" s="155" t="n"/>
      <c r="Z1572" s="155" t="n"/>
      <c r="AA1572" s="155" t="n"/>
      <c r="AB1572" s="155" t="n"/>
      <c r="AC1572" s="155" t="n"/>
      <c r="AD1572" s="155" t="n"/>
      <c r="AE1572" s="155" t="n"/>
      <c r="AF1572" s="155" t="n"/>
      <c r="AG1572" s="154">
        <f>IF(OR(C1572="",G1572="",G1572=0),"",IFERROR(INDEX(Lists!$K$2:$K$12,MATCH(C1572,Lists!$I$2:$I$12,0)),"AUD"))</f>
        <v/>
      </c>
      <c r="AH1572" s="154">
        <f>IF(OR(G1572="",G1572=0),"",IF(G1572&lt;1,TEXT(G1572*100,"0")&amp;IFERROR(INDEX(Lists!$U$2:$U$12,MATCH(C1572,Lists!$I$2:$I$12,0)),"c"),IFERROR(INDEX(Lists!$L$2:$L$12,MATCH(C1572,Lists!$I$2:$I$12,0)),"$")&amp;IF(G1572=INT(G1572),TEXT(G1572,"0"),TEXT(G1572,"0.00")))&amp;" "&amp;AG1572)</f>
        <v/>
      </c>
      <c r="AI1572" s="154">
        <f>IF(X1572="","",X1572*IFERROR(INDEX(Lists!$M$2:$M$12,MATCH(C1572,Lists!$I$2:$I$12,0)),1)/Lists!$Q$2)</f>
        <v/>
      </c>
      <c r="AJ1572" s="154">
        <f>IF(Y1572="","",Y1572*IFERROR(INDEX(Lists!$M$2:$M$12,MATCH(C1572,Lists!$I$2:$I$12,0)),1)/Lists!$Q$2)</f>
        <v/>
      </c>
      <c r="AK1572" s="106" t="n"/>
      <c r="AL1572" s="106" t="n"/>
      <c r="AM1572" s="106" t="n"/>
      <c r="AN1572" s="106" t="n"/>
      <c r="AO1572" s="106" t="n"/>
    </row>
    <row r="1573" ht="18" customHeight="1" s="74">
      <c r="A1573" s="154">
        <f>IF(OR(F1573="",C1573="",D1573=""),"",IFERROR(INDEX(Lists!$J$2:$J$12,MATCH(C1573,Lists!$I$2:$I$12,0)),"XX")&amp;"-"&amp;D1573&amp;"-"&amp;TEXT(SUMPRODUCT(($C$2:C1573=C1573)*($D$2:D1573=D1573)),"0000"))</f>
        <v/>
      </c>
      <c r="B1573" s="155" t="n"/>
      <c r="C1573" s="155" t="n"/>
      <c r="D1573" s="155" t="n"/>
      <c r="E1573" s="155" t="n"/>
      <c r="F1573" s="155" t="n"/>
      <c r="G1573" s="155" t="n"/>
      <c r="H1573" s="155" t="n"/>
      <c r="I1573" s="155" t="n"/>
      <c r="J1573" s="155" t="n"/>
      <c r="K1573" s="155" t="n"/>
      <c r="L1573" s="155" t="n"/>
      <c r="M1573" s="155" t="n"/>
      <c r="N1573" s="155" t="n"/>
      <c r="O1573" s="155" t="n"/>
      <c r="P1573" s="155" t="n"/>
      <c r="Q1573" s="151" t="n"/>
      <c r="R1573" s="155" t="n"/>
      <c r="S1573" s="155" t="n"/>
      <c r="T1573" s="155" t="n"/>
      <c r="U1573" s="155" t="n"/>
      <c r="V1573" s="155" t="n"/>
      <c r="W1573" s="155" t="n"/>
      <c r="X1573" s="155" t="n"/>
      <c r="Y1573" s="155" t="n"/>
      <c r="Z1573" s="155" t="n"/>
      <c r="AA1573" s="155" t="n"/>
      <c r="AB1573" s="155" t="n"/>
      <c r="AC1573" s="155" t="n"/>
      <c r="AD1573" s="155" t="n"/>
      <c r="AE1573" s="155" t="n"/>
      <c r="AF1573" s="155" t="n"/>
      <c r="AG1573" s="154">
        <f>IF(OR(C1573="",G1573="",G1573=0),"",IFERROR(INDEX(Lists!$K$2:$K$12,MATCH(C1573,Lists!$I$2:$I$12,0)),"AUD"))</f>
        <v/>
      </c>
      <c r="AH1573" s="154">
        <f>IF(OR(G1573="",G1573=0),"",IF(G1573&lt;1,TEXT(G1573*100,"0")&amp;IFERROR(INDEX(Lists!$U$2:$U$12,MATCH(C1573,Lists!$I$2:$I$12,0)),"c"),IFERROR(INDEX(Lists!$L$2:$L$12,MATCH(C1573,Lists!$I$2:$I$12,0)),"$")&amp;IF(G1573=INT(G1573),TEXT(G1573,"0"),TEXT(G1573,"0.00")))&amp;" "&amp;AG1573)</f>
        <v/>
      </c>
      <c r="AI1573" s="154">
        <f>IF(X1573="","",X1573*IFERROR(INDEX(Lists!$M$2:$M$12,MATCH(C1573,Lists!$I$2:$I$12,0)),1)/Lists!$Q$2)</f>
        <v/>
      </c>
      <c r="AJ1573" s="154">
        <f>IF(Y1573="","",Y1573*IFERROR(INDEX(Lists!$M$2:$M$12,MATCH(C1573,Lists!$I$2:$I$12,0)),1)/Lists!$Q$2)</f>
        <v/>
      </c>
      <c r="AK1573" s="106" t="n"/>
      <c r="AL1573" s="106" t="n"/>
      <c r="AM1573" s="106" t="n"/>
      <c r="AN1573" s="106" t="n"/>
      <c r="AO1573" s="106" t="n"/>
    </row>
    <row r="1574" ht="18" customHeight="1" s="74">
      <c r="A1574" s="154">
        <f>IF(OR(F1574="",C1574="",D1574=""),"",IFERROR(INDEX(Lists!$J$2:$J$12,MATCH(C1574,Lists!$I$2:$I$12,0)),"XX")&amp;"-"&amp;D1574&amp;"-"&amp;TEXT(SUMPRODUCT(($C$2:C1574=C1574)*($D$2:D1574=D1574)),"0000"))</f>
        <v/>
      </c>
      <c r="B1574" s="155" t="n"/>
      <c r="C1574" s="155" t="n"/>
      <c r="D1574" s="155" t="n"/>
      <c r="E1574" s="155" t="n"/>
      <c r="F1574" s="155" t="n"/>
      <c r="G1574" s="155" t="n"/>
      <c r="H1574" s="155" t="n"/>
      <c r="I1574" s="155" t="n"/>
      <c r="J1574" s="155" t="n"/>
      <c r="K1574" s="155" t="n"/>
      <c r="L1574" s="155" t="n"/>
      <c r="M1574" s="155" t="n"/>
      <c r="N1574" s="155" t="n"/>
      <c r="O1574" s="155" t="n"/>
      <c r="P1574" s="155" t="n"/>
      <c r="Q1574" s="151" t="n"/>
      <c r="R1574" s="155" t="n"/>
      <c r="S1574" s="155" t="n"/>
      <c r="T1574" s="155" t="n"/>
      <c r="U1574" s="155" t="n"/>
      <c r="V1574" s="155" t="n"/>
      <c r="W1574" s="155" t="n"/>
      <c r="X1574" s="155" t="n"/>
      <c r="Y1574" s="155" t="n"/>
      <c r="Z1574" s="155" t="n"/>
      <c r="AA1574" s="155" t="n"/>
      <c r="AB1574" s="155" t="n"/>
      <c r="AC1574" s="155" t="n"/>
      <c r="AD1574" s="155" t="n"/>
      <c r="AE1574" s="155" t="n"/>
      <c r="AF1574" s="155" t="n"/>
      <c r="AG1574" s="154">
        <f>IF(OR(C1574="",G1574="",G1574=0),"",IFERROR(INDEX(Lists!$K$2:$K$12,MATCH(C1574,Lists!$I$2:$I$12,0)),"AUD"))</f>
        <v/>
      </c>
      <c r="AH1574" s="154">
        <f>IF(OR(G1574="",G1574=0),"",IF(G1574&lt;1,TEXT(G1574*100,"0")&amp;IFERROR(INDEX(Lists!$U$2:$U$12,MATCH(C1574,Lists!$I$2:$I$12,0)),"c"),IFERROR(INDEX(Lists!$L$2:$L$12,MATCH(C1574,Lists!$I$2:$I$12,0)),"$")&amp;IF(G1574=INT(G1574),TEXT(G1574,"0"),TEXT(G1574,"0.00")))&amp;" "&amp;AG1574)</f>
        <v/>
      </c>
      <c r="AI1574" s="154">
        <f>IF(X1574="","",X1574*IFERROR(INDEX(Lists!$M$2:$M$12,MATCH(C1574,Lists!$I$2:$I$12,0)),1)/Lists!$Q$2)</f>
        <v/>
      </c>
      <c r="AJ1574" s="154">
        <f>IF(Y1574="","",Y1574*IFERROR(INDEX(Lists!$M$2:$M$12,MATCH(C1574,Lists!$I$2:$I$12,0)),1)/Lists!$Q$2)</f>
        <v/>
      </c>
      <c r="AK1574" s="106" t="n"/>
      <c r="AL1574" s="106" t="n"/>
      <c r="AM1574" s="106" t="n"/>
      <c r="AN1574" s="106" t="n"/>
      <c r="AO1574" s="106" t="n"/>
    </row>
    <row r="1575" ht="18" customHeight="1" s="74">
      <c r="A1575" s="154">
        <f>IF(OR(F1575="",C1575="",D1575=""),"",IFERROR(INDEX(Lists!$J$2:$J$12,MATCH(C1575,Lists!$I$2:$I$12,0)),"XX")&amp;"-"&amp;D1575&amp;"-"&amp;TEXT(SUMPRODUCT(($C$2:C1575=C1575)*($D$2:D1575=D1575)),"0000"))</f>
        <v/>
      </c>
      <c r="B1575" s="155" t="n"/>
      <c r="C1575" s="155" t="n"/>
      <c r="D1575" s="155" t="n"/>
      <c r="E1575" s="155" t="n"/>
      <c r="F1575" s="155" t="n"/>
      <c r="G1575" s="155" t="n"/>
      <c r="H1575" s="155" t="n"/>
      <c r="I1575" s="155" t="n"/>
      <c r="J1575" s="155" t="n"/>
      <c r="K1575" s="155" t="n"/>
      <c r="L1575" s="155" t="n"/>
      <c r="M1575" s="155" t="n"/>
      <c r="N1575" s="155" t="n"/>
      <c r="O1575" s="155" t="n"/>
      <c r="P1575" s="155" t="n"/>
      <c r="Q1575" s="151" t="n"/>
      <c r="R1575" s="155" t="n"/>
      <c r="S1575" s="155" t="n"/>
      <c r="T1575" s="155" t="n"/>
      <c r="U1575" s="155" t="n"/>
      <c r="V1575" s="155" t="n"/>
      <c r="W1575" s="155" t="n"/>
      <c r="X1575" s="155" t="n"/>
      <c r="Y1575" s="155" t="n"/>
      <c r="Z1575" s="155" t="n"/>
      <c r="AA1575" s="155" t="n"/>
      <c r="AB1575" s="155" t="n"/>
      <c r="AC1575" s="155" t="n"/>
      <c r="AD1575" s="155" t="n"/>
      <c r="AE1575" s="155" t="n"/>
      <c r="AF1575" s="155" t="n"/>
      <c r="AG1575" s="154">
        <f>IF(OR(C1575="",G1575="",G1575=0),"",IFERROR(INDEX(Lists!$K$2:$K$12,MATCH(C1575,Lists!$I$2:$I$12,0)),"AUD"))</f>
        <v/>
      </c>
      <c r="AH1575" s="154">
        <f>IF(OR(G1575="",G1575=0),"",IF(G1575&lt;1,TEXT(G1575*100,"0")&amp;IFERROR(INDEX(Lists!$U$2:$U$12,MATCH(C1575,Lists!$I$2:$I$12,0)),"c"),IFERROR(INDEX(Lists!$L$2:$L$12,MATCH(C1575,Lists!$I$2:$I$12,0)),"$")&amp;IF(G1575=INT(G1575),TEXT(G1575,"0"),TEXT(G1575,"0.00")))&amp;" "&amp;AG1575)</f>
        <v/>
      </c>
      <c r="AI1575" s="154">
        <f>IF(X1575="","",X1575*IFERROR(INDEX(Lists!$M$2:$M$12,MATCH(C1575,Lists!$I$2:$I$12,0)),1)/Lists!$Q$2)</f>
        <v/>
      </c>
      <c r="AJ1575" s="154">
        <f>IF(Y1575="","",Y1575*IFERROR(INDEX(Lists!$M$2:$M$12,MATCH(C1575,Lists!$I$2:$I$12,0)),1)/Lists!$Q$2)</f>
        <v/>
      </c>
      <c r="AK1575" s="106" t="n"/>
      <c r="AL1575" s="106" t="n"/>
      <c r="AM1575" s="106" t="n"/>
      <c r="AN1575" s="106" t="n"/>
      <c r="AO1575" s="106" t="n"/>
    </row>
    <row r="1576" ht="18" customHeight="1" s="74">
      <c r="A1576" s="154">
        <f>IF(OR(F1576="",C1576="",D1576=""),"",IFERROR(INDEX(Lists!$J$2:$J$12,MATCH(C1576,Lists!$I$2:$I$12,0)),"XX")&amp;"-"&amp;D1576&amp;"-"&amp;TEXT(SUMPRODUCT(($C$2:C1576=C1576)*($D$2:D1576=D1576)),"0000"))</f>
        <v/>
      </c>
      <c r="B1576" s="155" t="n"/>
      <c r="C1576" s="155" t="n"/>
      <c r="D1576" s="155" t="n"/>
      <c r="E1576" s="155" t="n"/>
      <c r="F1576" s="155" t="n"/>
      <c r="G1576" s="155" t="n"/>
      <c r="H1576" s="155" t="n"/>
      <c r="I1576" s="155" t="n"/>
      <c r="J1576" s="155" t="n"/>
      <c r="K1576" s="155" t="n"/>
      <c r="L1576" s="155" t="n"/>
      <c r="M1576" s="155" t="n"/>
      <c r="N1576" s="155" t="n"/>
      <c r="O1576" s="155" t="n"/>
      <c r="P1576" s="155" t="n"/>
      <c r="Q1576" s="151" t="n"/>
      <c r="R1576" s="155" t="n"/>
      <c r="S1576" s="155" t="n"/>
      <c r="T1576" s="155" t="n"/>
      <c r="U1576" s="155" t="n"/>
      <c r="V1576" s="155" t="n"/>
      <c r="W1576" s="155" t="n"/>
      <c r="X1576" s="155" t="n"/>
      <c r="Y1576" s="155" t="n"/>
      <c r="Z1576" s="155" t="n"/>
      <c r="AA1576" s="155" t="n"/>
      <c r="AB1576" s="155" t="n"/>
      <c r="AC1576" s="155" t="n"/>
      <c r="AD1576" s="155" t="n"/>
      <c r="AE1576" s="155" t="n"/>
      <c r="AF1576" s="155" t="n"/>
      <c r="AG1576" s="154">
        <f>IF(OR(C1576="",G1576="",G1576=0),"",IFERROR(INDEX(Lists!$K$2:$K$12,MATCH(C1576,Lists!$I$2:$I$12,0)),"AUD"))</f>
        <v/>
      </c>
      <c r="AH1576" s="154">
        <f>IF(OR(G1576="",G1576=0),"",IF(G1576&lt;1,TEXT(G1576*100,"0")&amp;IFERROR(INDEX(Lists!$U$2:$U$12,MATCH(C1576,Lists!$I$2:$I$12,0)),"c"),IFERROR(INDEX(Lists!$L$2:$L$12,MATCH(C1576,Lists!$I$2:$I$12,0)),"$")&amp;IF(G1576=INT(G1576),TEXT(G1576,"0"),TEXT(G1576,"0.00")))&amp;" "&amp;AG1576)</f>
        <v/>
      </c>
      <c r="AI1576" s="154">
        <f>IF(X1576="","",X1576*IFERROR(INDEX(Lists!$M$2:$M$12,MATCH(C1576,Lists!$I$2:$I$12,0)),1)/Lists!$Q$2)</f>
        <v/>
      </c>
      <c r="AJ1576" s="154">
        <f>IF(Y1576="","",Y1576*IFERROR(INDEX(Lists!$M$2:$M$12,MATCH(C1576,Lists!$I$2:$I$12,0)),1)/Lists!$Q$2)</f>
        <v/>
      </c>
      <c r="AK1576" s="106" t="n"/>
      <c r="AL1576" s="106" t="n"/>
      <c r="AM1576" s="106" t="n"/>
      <c r="AN1576" s="106" t="n"/>
      <c r="AO1576" s="106" t="n"/>
    </row>
    <row r="1577" ht="18" customHeight="1" s="74">
      <c r="A1577" s="154">
        <f>IF(OR(F1577="",C1577="",D1577=""),"",IFERROR(INDEX(Lists!$J$2:$J$12,MATCH(C1577,Lists!$I$2:$I$12,0)),"XX")&amp;"-"&amp;D1577&amp;"-"&amp;TEXT(SUMPRODUCT(($C$2:C1577=C1577)*($D$2:D1577=D1577)),"0000"))</f>
        <v/>
      </c>
      <c r="B1577" s="155" t="n"/>
      <c r="C1577" s="155" t="n"/>
      <c r="D1577" s="155" t="n"/>
      <c r="E1577" s="155" t="n"/>
      <c r="F1577" s="155" t="n"/>
      <c r="G1577" s="155" t="n"/>
      <c r="H1577" s="155" t="n"/>
      <c r="I1577" s="155" t="n"/>
      <c r="J1577" s="155" t="n"/>
      <c r="K1577" s="155" t="n"/>
      <c r="L1577" s="155" t="n"/>
      <c r="M1577" s="155" t="n"/>
      <c r="N1577" s="155" t="n"/>
      <c r="O1577" s="155" t="n"/>
      <c r="P1577" s="155" t="n"/>
      <c r="Q1577" s="151" t="n"/>
      <c r="R1577" s="155" t="n"/>
      <c r="S1577" s="155" t="n"/>
      <c r="T1577" s="155" t="n"/>
      <c r="U1577" s="155" t="n"/>
      <c r="V1577" s="155" t="n"/>
      <c r="W1577" s="155" t="n"/>
      <c r="X1577" s="155" t="n"/>
      <c r="Y1577" s="155" t="n"/>
      <c r="Z1577" s="155" t="n"/>
      <c r="AA1577" s="155" t="n"/>
      <c r="AB1577" s="155" t="n"/>
      <c r="AC1577" s="155" t="n"/>
      <c r="AD1577" s="155" t="n"/>
      <c r="AE1577" s="155" t="n"/>
      <c r="AF1577" s="155" t="n"/>
      <c r="AG1577" s="154">
        <f>IF(OR(C1577="",G1577="",G1577=0),"",IFERROR(INDEX(Lists!$K$2:$K$12,MATCH(C1577,Lists!$I$2:$I$12,0)),"AUD"))</f>
        <v/>
      </c>
      <c r="AH1577" s="154">
        <f>IF(OR(G1577="",G1577=0),"",IF(G1577&lt;1,TEXT(G1577*100,"0")&amp;IFERROR(INDEX(Lists!$U$2:$U$12,MATCH(C1577,Lists!$I$2:$I$12,0)),"c"),IFERROR(INDEX(Lists!$L$2:$L$12,MATCH(C1577,Lists!$I$2:$I$12,0)),"$")&amp;IF(G1577=INT(G1577),TEXT(G1577,"0"),TEXT(G1577,"0.00")))&amp;" "&amp;AG1577)</f>
        <v/>
      </c>
      <c r="AI1577" s="154">
        <f>IF(X1577="","",X1577*IFERROR(INDEX(Lists!$M$2:$M$12,MATCH(C1577,Lists!$I$2:$I$12,0)),1)/Lists!$Q$2)</f>
        <v/>
      </c>
      <c r="AJ1577" s="154">
        <f>IF(Y1577="","",Y1577*IFERROR(INDEX(Lists!$M$2:$M$12,MATCH(C1577,Lists!$I$2:$I$12,0)),1)/Lists!$Q$2)</f>
        <v/>
      </c>
      <c r="AK1577" s="106" t="n"/>
      <c r="AL1577" s="106" t="n"/>
      <c r="AM1577" s="106" t="n"/>
      <c r="AN1577" s="106" t="n"/>
      <c r="AO1577" s="106" t="n"/>
    </row>
    <row r="1578" ht="18" customHeight="1" s="74">
      <c r="A1578" s="154">
        <f>IF(OR(F1578="",C1578="",D1578=""),"",IFERROR(INDEX(Lists!$J$2:$J$12,MATCH(C1578,Lists!$I$2:$I$12,0)),"XX")&amp;"-"&amp;D1578&amp;"-"&amp;TEXT(SUMPRODUCT(($C$2:C1578=C1578)*($D$2:D1578=D1578)),"0000"))</f>
        <v/>
      </c>
      <c r="B1578" s="155" t="n"/>
      <c r="C1578" s="155" t="n"/>
      <c r="D1578" s="155" t="n"/>
      <c r="E1578" s="155" t="n"/>
      <c r="F1578" s="155" t="n"/>
      <c r="G1578" s="155" t="n"/>
      <c r="H1578" s="155" t="n"/>
      <c r="I1578" s="155" t="n"/>
      <c r="J1578" s="155" t="n"/>
      <c r="K1578" s="155" t="n"/>
      <c r="L1578" s="155" t="n"/>
      <c r="M1578" s="155" t="n"/>
      <c r="N1578" s="155" t="n"/>
      <c r="O1578" s="155" t="n"/>
      <c r="P1578" s="155" t="n"/>
      <c r="Q1578" s="151" t="n"/>
      <c r="R1578" s="155" t="n"/>
      <c r="S1578" s="155" t="n"/>
      <c r="T1578" s="155" t="n"/>
      <c r="U1578" s="155" t="n"/>
      <c r="V1578" s="155" t="n"/>
      <c r="W1578" s="155" t="n"/>
      <c r="X1578" s="155" t="n"/>
      <c r="Y1578" s="155" t="n"/>
      <c r="Z1578" s="155" t="n"/>
      <c r="AA1578" s="155" t="n"/>
      <c r="AB1578" s="155" t="n"/>
      <c r="AC1578" s="155" t="n"/>
      <c r="AD1578" s="155" t="n"/>
      <c r="AE1578" s="155" t="n"/>
      <c r="AF1578" s="155" t="n"/>
      <c r="AG1578" s="154">
        <f>IF(OR(C1578="",G1578="",G1578=0),"",IFERROR(INDEX(Lists!$K$2:$K$12,MATCH(C1578,Lists!$I$2:$I$12,0)),"AUD"))</f>
        <v/>
      </c>
      <c r="AH1578" s="154">
        <f>IF(OR(G1578="",G1578=0),"",IF(G1578&lt;1,TEXT(G1578*100,"0")&amp;IFERROR(INDEX(Lists!$U$2:$U$12,MATCH(C1578,Lists!$I$2:$I$12,0)),"c"),IFERROR(INDEX(Lists!$L$2:$L$12,MATCH(C1578,Lists!$I$2:$I$12,0)),"$")&amp;IF(G1578=INT(G1578),TEXT(G1578,"0"),TEXT(G1578,"0.00")))&amp;" "&amp;AG1578)</f>
        <v/>
      </c>
      <c r="AI1578" s="154">
        <f>IF(X1578="","",X1578*IFERROR(INDEX(Lists!$M$2:$M$12,MATCH(C1578,Lists!$I$2:$I$12,0)),1)/Lists!$Q$2)</f>
        <v/>
      </c>
      <c r="AJ1578" s="154">
        <f>IF(Y1578="","",Y1578*IFERROR(INDEX(Lists!$M$2:$M$12,MATCH(C1578,Lists!$I$2:$I$12,0)),1)/Lists!$Q$2)</f>
        <v/>
      </c>
      <c r="AK1578" s="106" t="n"/>
      <c r="AL1578" s="106" t="n"/>
      <c r="AM1578" s="106" t="n"/>
      <c r="AN1578" s="106" t="n"/>
      <c r="AO1578" s="106" t="n"/>
    </row>
    <row r="1579" ht="18" customHeight="1" s="74">
      <c r="A1579" s="154">
        <f>IF(OR(F1579="",C1579="",D1579=""),"",IFERROR(INDEX(Lists!$J$2:$J$12,MATCH(C1579,Lists!$I$2:$I$12,0)),"XX")&amp;"-"&amp;D1579&amp;"-"&amp;TEXT(SUMPRODUCT(($C$2:C1579=C1579)*($D$2:D1579=D1579)),"0000"))</f>
        <v/>
      </c>
      <c r="B1579" s="155" t="n"/>
      <c r="C1579" s="155" t="n"/>
      <c r="D1579" s="155" t="n"/>
      <c r="E1579" s="155" t="n"/>
      <c r="F1579" s="155" t="n"/>
      <c r="G1579" s="155" t="n"/>
      <c r="H1579" s="155" t="n"/>
      <c r="I1579" s="155" t="n"/>
      <c r="J1579" s="155" t="n"/>
      <c r="K1579" s="155" t="n"/>
      <c r="L1579" s="155" t="n"/>
      <c r="M1579" s="155" t="n"/>
      <c r="N1579" s="155" t="n"/>
      <c r="O1579" s="155" t="n"/>
      <c r="P1579" s="155" t="n"/>
      <c r="Q1579" s="151" t="n"/>
      <c r="R1579" s="155" t="n"/>
      <c r="S1579" s="155" t="n"/>
      <c r="T1579" s="155" t="n"/>
      <c r="U1579" s="155" t="n"/>
      <c r="V1579" s="155" t="n"/>
      <c r="W1579" s="155" t="n"/>
      <c r="X1579" s="155" t="n"/>
      <c r="Y1579" s="155" t="n"/>
      <c r="Z1579" s="155" t="n"/>
      <c r="AA1579" s="155" t="n"/>
      <c r="AB1579" s="155" t="n"/>
      <c r="AC1579" s="155" t="n"/>
      <c r="AD1579" s="155" t="n"/>
      <c r="AE1579" s="155" t="n"/>
      <c r="AF1579" s="155" t="n"/>
      <c r="AG1579" s="154">
        <f>IF(OR(C1579="",G1579="",G1579=0),"",IFERROR(INDEX(Lists!$K$2:$K$12,MATCH(C1579,Lists!$I$2:$I$12,0)),"AUD"))</f>
        <v/>
      </c>
      <c r="AH1579" s="154">
        <f>IF(OR(G1579="",G1579=0),"",IF(G1579&lt;1,TEXT(G1579*100,"0")&amp;IFERROR(INDEX(Lists!$U$2:$U$12,MATCH(C1579,Lists!$I$2:$I$12,0)),"c"),IFERROR(INDEX(Lists!$L$2:$L$12,MATCH(C1579,Lists!$I$2:$I$12,0)),"$")&amp;IF(G1579=INT(G1579),TEXT(G1579,"0"),TEXT(G1579,"0.00")))&amp;" "&amp;AG1579)</f>
        <v/>
      </c>
      <c r="AI1579" s="154">
        <f>IF(X1579="","",X1579*IFERROR(INDEX(Lists!$M$2:$M$12,MATCH(C1579,Lists!$I$2:$I$12,0)),1)/Lists!$Q$2)</f>
        <v/>
      </c>
      <c r="AJ1579" s="154">
        <f>IF(Y1579="","",Y1579*IFERROR(INDEX(Lists!$M$2:$M$12,MATCH(C1579,Lists!$I$2:$I$12,0)),1)/Lists!$Q$2)</f>
        <v/>
      </c>
      <c r="AK1579" s="106" t="n"/>
      <c r="AL1579" s="106" t="n"/>
      <c r="AM1579" s="106" t="n"/>
      <c r="AN1579" s="106" t="n"/>
      <c r="AO1579" s="106" t="n"/>
    </row>
    <row r="1580" ht="18" customHeight="1" s="74">
      <c r="A1580" s="154">
        <f>IF(OR(F1580="",C1580="",D1580=""),"",IFERROR(INDEX(Lists!$J$2:$J$12,MATCH(C1580,Lists!$I$2:$I$12,0)),"XX")&amp;"-"&amp;D1580&amp;"-"&amp;TEXT(SUMPRODUCT(($C$2:C1580=C1580)*($D$2:D1580=D1580)),"0000"))</f>
        <v/>
      </c>
      <c r="B1580" s="155" t="n"/>
      <c r="C1580" s="155" t="n"/>
      <c r="D1580" s="155" t="n"/>
      <c r="E1580" s="155" t="n"/>
      <c r="F1580" s="155" t="n"/>
      <c r="G1580" s="155" t="n"/>
      <c r="H1580" s="155" t="n"/>
      <c r="I1580" s="155" t="n"/>
      <c r="J1580" s="155" t="n"/>
      <c r="K1580" s="155" t="n"/>
      <c r="L1580" s="155" t="n"/>
      <c r="M1580" s="155" t="n"/>
      <c r="N1580" s="155" t="n"/>
      <c r="O1580" s="155" t="n"/>
      <c r="P1580" s="155" t="n"/>
      <c r="Q1580" s="151" t="n"/>
      <c r="R1580" s="155" t="n"/>
      <c r="S1580" s="155" t="n"/>
      <c r="T1580" s="155" t="n"/>
      <c r="U1580" s="155" t="n"/>
      <c r="V1580" s="155" t="n"/>
      <c r="W1580" s="155" t="n"/>
      <c r="X1580" s="155" t="n"/>
      <c r="Y1580" s="155" t="n"/>
      <c r="Z1580" s="155" t="n"/>
      <c r="AA1580" s="155" t="n"/>
      <c r="AB1580" s="155" t="n"/>
      <c r="AC1580" s="155" t="n"/>
      <c r="AD1580" s="155" t="n"/>
      <c r="AE1580" s="155" t="n"/>
      <c r="AF1580" s="155" t="n"/>
      <c r="AG1580" s="154">
        <f>IF(OR(C1580="",G1580="",G1580=0),"",IFERROR(INDEX(Lists!$K$2:$K$12,MATCH(C1580,Lists!$I$2:$I$12,0)),"AUD"))</f>
        <v/>
      </c>
      <c r="AH1580" s="154">
        <f>IF(OR(G1580="",G1580=0),"",IF(G1580&lt;1,TEXT(G1580*100,"0")&amp;IFERROR(INDEX(Lists!$U$2:$U$12,MATCH(C1580,Lists!$I$2:$I$12,0)),"c"),IFERROR(INDEX(Lists!$L$2:$L$12,MATCH(C1580,Lists!$I$2:$I$12,0)),"$")&amp;IF(G1580=INT(G1580),TEXT(G1580,"0"),TEXT(G1580,"0.00")))&amp;" "&amp;AG1580)</f>
        <v/>
      </c>
      <c r="AI1580" s="154">
        <f>IF(X1580="","",X1580*IFERROR(INDEX(Lists!$M$2:$M$12,MATCH(C1580,Lists!$I$2:$I$12,0)),1)/Lists!$Q$2)</f>
        <v/>
      </c>
      <c r="AJ1580" s="154">
        <f>IF(Y1580="","",Y1580*IFERROR(INDEX(Lists!$M$2:$M$12,MATCH(C1580,Lists!$I$2:$I$12,0)),1)/Lists!$Q$2)</f>
        <v/>
      </c>
      <c r="AK1580" s="106" t="n"/>
      <c r="AL1580" s="106" t="n"/>
      <c r="AM1580" s="106" t="n"/>
      <c r="AN1580" s="106" t="n"/>
      <c r="AO1580" s="106" t="n"/>
    </row>
    <row r="1581" ht="18" customHeight="1" s="74">
      <c r="A1581" s="154">
        <f>IF(OR(F1581="",C1581="",D1581=""),"",IFERROR(INDEX(Lists!$J$2:$J$12,MATCH(C1581,Lists!$I$2:$I$12,0)),"XX")&amp;"-"&amp;D1581&amp;"-"&amp;TEXT(SUMPRODUCT(($C$2:C1581=C1581)*($D$2:D1581=D1581)),"0000"))</f>
        <v/>
      </c>
      <c r="B1581" s="155" t="n"/>
      <c r="C1581" s="155" t="n"/>
      <c r="D1581" s="155" t="n"/>
      <c r="E1581" s="155" t="n"/>
      <c r="F1581" s="155" t="n"/>
      <c r="G1581" s="155" t="n"/>
      <c r="H1581" s="155" t="n"/>
      <c r="I1581" s="155" t="n"/>
      <c r="J1581" s="155" t="n"/>
      <c r="K1581" s="155" t="n"/>
      <c r="L1581" s="155" t="n"/>
      <c r="M1581" s="155" t="n"/>
      <c r="N1581" s="155" t="n"/>
      <c r="O1581" s="155" t="n"/>
      <c r="P1581" s="155" t="n"/>
      <c r="Q1581" s="151" t="n"/>
      <c r="R1581" s="155" t="n"/>
      <c r="S1581" s="155" t="n"/>
      <c r="T1581" s="155" t="n"/>
      <c r="U1581" s="155" t="n"/>
      <c r="V1581" s="155" t="n"/>
      <c r="W1581" s="155" t="n"/>
      <c r="X1581" s="155" t="n"/>
      <c r="Y1581" s="155" t="n"/>
      <c r="Z1581" s="155" t="n"/>
      <c r="AA1581" s="155" t="n"/>
      <c r="AB1581" s="155" t="n"/>
      <c r="AC1581" s="155" t="n"/>
      <c r="AD1581" s="155" t="n"/>
      <c r="AE1581" s="155" t="n"/>
      <c r="AF1581" s="155" t="n"/>
      <c r="AG1581" s="154">
        <f>IF(OR(C1581="",G1581="",G1581=0),"",IFERROR(INDEX(Lists!$K$2:$K$12,MATCH(C1581,Lists!$I$2:$I$12,0)),"AUD"))</f>
        <v/>
      </c>
      <c r="AH1581" s="154">
        <f>IF(OR(G1581="",G1581=0),"",IF(G1581&lt;1,TEXT(G1581*100,"0")&amp;IFERROR(INDEX(Lists!$U$2:$U$12,MATCH(C1581,Lists!$I$2:$I$12,0)),"c"),IFERROR(INDEX(Lists!$L$2:$L$12,MATCH(C1581,Lists!$I$2:$I$12,0)),"$")&amp;IF(G1581=INT(G1581),TEXT(G1581,"0"),TEXT(G1581,"0.00")))&amp;" "&amp;AG1581)</f>
        <v/>
      </c>
      <c r="AI1581" s="154">
        <f>IF(X1581="","",X1581*IFERROR(INDEX(Lists!$M$2:$M$12,MATCH(C1581,Lists!$I$2:$I$12,0)),1)/Lists!$Q$2)</f>
        <v/>
      </c>
      <c r="AJ1581" s="154">
        <f>IF(Y1581="","",Y1581*IFERROR(INDEX(Lists!$M$2:$M$12,MATCH(C1581,Lists!$I$2:$I$12,0)),1)/Lists!$Q$2)</f>
        <v/>
      </c>
      <c r="AK1581" s="106" t="n"/>
      <c r="AL1581" s="106" t="n"/>
      <c r="AM1581" s="106" t="n"/>
      <c r="AN1581" s="106" t="n"/>
      <c r="AO1581" s="106" t="n"/>
    </row>
    <row r="1582" ht="18" customHeight="1" s="74">
      <c r="A1582" s="154">
        <f>IF(OR(F1582="",C1582="",D1582=""),"",IFERROR(INDEX(Lists!$J$2:$J$12,MATCH(C1582,Lists!$I$2:$I$12,0)),"XX")&amp;"-"&amp;D1582&amp;"-"&amp;TEXT(SUMPRODUCT(($C$2:C1582=C1582)*($D$2:D1582=D1582)),"0000"))</f>
        <v/>
      </c>
      <c r="B1582" s="155" t="n"/>
      <c r="C1582" s="155" t="n"/>
      <c r="D1582" s="155" t="n"/>
      <c r="E1582" s="155" t="n"/>
      <c r="F1582" s="155" t="n"/>
      <c r="G1582" s="155" t="n"/>
      <c r="H1582" s="155" t="n"/>
      <c r="I1582" s="155" t="n"/>
      <c r="J1582" s="155" t="n"/>
      <c r="K1582" s="155" t="n"/>
      <c r="L1582" s="155" t="n"/>
      <c r="M1582" s="155" t="n"/>
      <c r="N1582" s="155" t="n"/>
      <c r="O1582" s="155" t="n"/>
      <c r="P1582" s="155" t="n"/>
      <c r="Q1582" s="151" t="n"/>
      <c r="R1582" s="155" t="n"/>
      <c r="S1582" s="155" t="n"/>
      <c r="T1582" s="155" t="n"/>
      <c r="U1582" s="155" t="n"/>
      <c r="V1582" s="155" t="n"/>
      <c r="W1582" s="155" t="n"/>
      <c r="X1582" s="155" t="n"/>
      <c r="Y1582" s="155" t="n"/>
      <c r="Z1582" s="155" t="n"/>
      <c r="AA1582" s="155" t="n"/>
      <c r="AB1582" s="155" t="n"/>
      <c r="AC1582" s="155" t="n"/>
      <c r="AD1582" s="155" t="n"/>
      <c r="AE1582" s="155" t="n"/>
      <c r="AF1582" s="155" t="n"/>
      <c r="AG1582" s="154">
        <f>IF(OR(C1582="",G1582="",G1582=0),"",IFERROR(INDEX(Lists!$K$2:$K$12,MATCH(C1582,Lists!$I$2:$I$12,0)),"AUD"))</f>
        <v/>
      </c>
      <c r="AH1582" s="154">
        <f>IF(OR(G1582="",G1582=0),"",IF(G1582&lt;1,TEXT(G1582*100,"0")&amp;IFERROR(INDEX(Lists!$U$2:$U$12,MATCH(C1582,Lists!$I$2:$I$12,0)),"c"),IFERROR(INDEX(Lists!$L$2:$L$12,MATCH(C1582,Lists!$I$2:$I$12,0)),"$")&amp;IF(G1582=INT(G1582),TEXT(G1582,"0"),TEXT(G1582,"0.00")))&amp;" "&amp;AG1582)</f>
        <v/>
      </c>
      <c r="AI1582" s="154">
        <f>IF(X1582="","",X1582*IFERROR(INDEX(Lists!$M$2:$M$12,MATCH(C1582,Lists!$I$2:$I$12,0)),1)/Lists!$Q$2)</f>
        <v/>
      </c>
      <c r="AJ1582" s="154">
        <f>IF(Y1582="","",Y1582*IFERROR(INDEX(Lists!$M$2:$M$12,MATCH(C1582,Lists!$I$2:$I$12,0)),1)/Lists!$Q$2)</f>
        <v/>
      </c>
      <c r="AK1582" s="106" t="n"/>
      <c r="AL1582" s="106" t="n"/>
      <c r="AM1582" s="106" t="n"/>
      <c r="AN1582" s="106" t="n"/>
      <c r="AO1582" s="106" t="n"/>
    </row>
    <row r="1583" ht="18" customHeight="1" s="74">
      <c r="A1583" s="154">
        <f>IF(OR(F1583="",C1583="",D1583=""),"",IFERROR(INDEX(Lists!$J$2:$J$12,MATCH(C1583,Lists!$I$2:$I$12,0)),"XX")&amp;"-"&amp;D1583&amp;"-"&amp;TEXT(SUMPRODUCT(($C$2:C1583=C1583)*($D$2:D1583=D1583)),"0000"))</f>
        <v/>
      </c>
      <c r="B1583" s="155" t="n"/>
      <c r="C1583" s="155" t="n"/>
      <c r="D1583" s="155" t="n"/>
      <c r="E1583" s="155" t="n"/>
      <c r="F1583" s="155" t="n"/>
      <c r="G1583" s="155" t="n"/>
      <c r="H1583" s="155" t="n"/>
      <c r="I1583" s="155" t="n"/>
      <c r="J1583" s="155" t="n"/>
      <c r="K1583" s="155" t="n"/>
      <c r="L1583" s="155" t="n"/>
      <c r="M1583" s="155" t="n"/>
      <c r="N1583" s="155" t="n"/>
      <c r="O1583" s="155" t="n"/>
      <c r="P1583" s="155" t="n"/>
      <c r="Q1583" s="151" t="n"/>
      <c r="R1583" s="155" t="n"/>
      <c r="S1583" s="155" t="n"/>
      <c r="T1583" s="155" t="n"/>
      <c r="U1583" s="155" t="n"/>
      <c r="V1583" s="155" t="n"/>
      <c r="W1583" s="155" t="n"/>
      <c r="X1583" s="155" t="n"/>
      <c r="Y1583" s="155" t="n"/>
      <c r="Z1583" s="155" t="n"/>
      <c r="AA1583" s="155" t="n"/>
      <c r="AB1583" s="155" t="n"/>
      <c r="AC1583" s="155" t="n"/>
      <c r="AD1583" s="155" t="n"/>
      <c r="AE1583" s="155" t="n"/>
      <c r="AF1583" s="155" t="n"/>
      <c r="AG1583" s="154">
        <f>IF(OR(C1583="",G1583="",G1583=0),"",IFERROR(INDEX(Lists!$K$2:$K$12,MATCH(C1583,Lists!$I$2:$I$12,0)),"AUD"))</f>
        <v/>
      </c>
      <c r="AH1583" s="154">
        <f>IF(OR(G1583="",G1583=0),"",IF(G1583&lt;1,TEXT(G1583*100,"0")&amp;IFERROR(INDEX(Lists!$U$2:$U$12,MATCH(C1583,Lists!$I$2:$I$12,0)),"c"),IFERROR(INDEX(Lists!$L$2:$L$12,MATCH(C1583,Lists!$I$2:$I$12,0)),"$")&amp;IF(G1583=INT(G1583),TEXT(G1583,"0"),TEXT(G1583,"0.00")))&amp;" "&amp;AG1583)</f>
        <v/>
      </c>
      <c r="AI1583" s="154">
        <f>IF(X1583="","",X1583*IFERROR(INDEX(Lists!$M$2:$M$12,MATCH(C1583,Lists!$I$2:$I$12,0)),1)/Lists!$Q$2)</f>
        <v/>
      </c>
      <c r="AJ1583" s="154">
        <f>IF(Y1583="","",Y1583*IFERROR(INDEX(Lists!$M$2:$M$12,MATCH(C1583,Lists!$I$2:$I$12,0)),1)/Lists!$Q$2)</f>
        <v/>
      </c>
      <c r="AK1583" s="106" t="n"/>
      <c r="AL1583" s="106" t="n"/>
      <c r="AM1583" s="106" t="n"/>
      <c r="AN1583" s="106" t="n"/>
      <c r="AO1583" s="106" t="n"/>
    </row>
    <row r="1584" ht="18" customHeight="1" s="74">
      <c r="A1584" s="154">
        <f>IF(OR(F1584="",C1584="",D1584=""),"",IFERROR(INDEX(Lists!$J$2:$J$12,MATCH(C1584,Lists!$I$2:$I$12,0)),"XX")&amp;"-"&amp;D1584&amp;"-"&amp;TEXT(SUMPRODUCT(($C$2:C1584=C1584)*($D$2:D1584=D1584)),"0000"))</f>
        <v/>
      </c>
      <c r="B1584" s="155" t="n"/>
      <c r="C1584" s="155" t="n"/>
      <c r="D1584" s="155" t="n"/>
      <c r="E1584" s="155" t="n"/>
      <c r="F1584" s="155" t="n"/>
      <c r="G1584" s="155" t="n"/>
      <c r="H1584" s="155" t="n"/>
      <c r="I1584" s="155" t="n"/>
      <c r="J1584" s="155" t="n"/>
      <c r="K1584" s="155" t="n"/>
      <c r="L1584" s="155" t="n"/>
      <c r="M1584" s="155" t="n"/>
      <c r="N1584" s="155" t="n"/>
      <c r="O1584" s="155" t="n"/>
      <c r="P1584" s="155" t="n"/>
      <c r="Q1584" s="151" t="n"/>
      <c r="R1584" s="155" t="n"/>
      <c r="S1584" s="155" t="n"/>
      <c r="T1584" s="155" t="n"/>
      <c r="U1584" s="155" t="n"/>
      <c r="V1584" s="155" t="n"/>
      <c r="W1584" s="155" t="n"/>
      <c r="X1584" s="155" t="n"/>
      <c r="Y1584" s="155" t="n"/>
      <c r="Z1584" s="155" t="n"/>
      <c r="AA1584" s="155" t="n"/>
      <c r="AB1584" s="155" t="n"/>
      <c r="AC1584" s="155" t="n"/>
      <c r="AD1584" s="155" t="n"/>
      <c r="AE1584" s="155" t="n"/>
      <c r="AF1584" s="155" t="n"/>
      <c r="AG1584" s="154">
        <f>IF(OR(C1584="",G1584="",G1584=0),"",IFERROR(INDEX(Lists!$K$2:$K$12,MATCH(C1584,Lists!$I$2:$I$12,0)),"AUD"))</f>
        <v/>
      </c>
      <c r="AH1584" s="154">
        <f>IF(OR(G1584="",G1584=0),"",IF(G1584&lt;1,TEXT(G1584*100,"0")&amp;IFERROR(INDEX(Lists!$U$2:$U$12,MATCH(C1584,Lists!$I$2:$I$12,0)),"c"),IFERROR(INDEX(Lists!$L$2:$L$12,MATCH(C1584,Lists!$I$2:$I$12,0)),"$")&amp;IF(G1584=INT(G1584),TEXT(G1584,"0"),TEXT(G1584,"0.00")))&amp;" "&amp;AG1584)</f>
        <v/>
      </c>
      <c r="AI1584" s="154">
        <f>IF(X1584="","",X1584*IFERROR(INDEX(Lists!$M$2:$M$12,MATCH(C1584,Lists!$I$2:$I$12,0)),1)/Lists!$Q$2)</f>
        <v/>
      </c>
      <c r="AJ1584" s="154">
        <f>IF(Y1584="","",Y1584*IFERROR(INDEX(Lists!$M$2:$M$12,MATCH(C1584,Lists!$I$2:$I$12,0)),1)/Lists!$Q$2)</f>
        <v/>
      </c>
      <c r="AK1584" s="106" t="n"/>
      <c r="AL1584" s="106" t="n"/>
      <c r="AM1584" s="106" t="n"/>
      <c r="AN1584" s="106" t="n"/>
      <c r="AO1584" s="106" t="n"/>
    </row>
    <row r="1585" ht="18" customHeight="1" s="74">
      <c r="A1585" s="154">
        <f>IF(OR(F1585="",C1585="",D1585=""),"",IFERROR(INDEX(Lists!$J$2:$J$12,MATCH(C1585,Lists!$I$2:$I$12,0)),"XX")&amp;"-"&amp;D1585&amp;"-"&amp;TEXT(SUMPRODUCT(($C$2:C1585=C1585)*($D$2:D1585=D1585)),"0000"))</f>
        <v/>
      </c>
      <c r="B1585" s="155" t="n"/>
      <c r="C1585" s="155" t="n"/>
      <c r="D1585" s="155" t="n"/>
      <c r="E1585" s="155" t="n"/>
      <c r="F1585" s="155" t="n"/>
      <c r="G1585" s="155" t="n"/>
      <c r="H1585" s="155" t="n"/>
      <c r="I1585" s="155" t="n"/>
      <c r="J1585" s="155" t="n"/>
      <c r="K1585" s="155" t="n"/>
      <c r="L1585" s="155" t="n"/>
      <c r="M1585" s="155" t="n"/>
      <c r="N1585" s="155" t="n"/>
      <c r="O1585" s="155" t="n"/>
      <c r="P1585" s="155" t="n"/>
      <c r="Q1585" s="151" t="n"/>
      <c r="R1585" s="155" t="n"/>
      <c r="S1585" s="155" t="n"/>
      <c r="T1585" s="155" t="n"/>
      <c r="U1585" s="155" t="n"/>
      <c r="V1585" s="155" t="n"/>
      <c r="W1585" s="155" t="n"/>
      <c r="X1585" s="155" t="n"/>
      <c r="Y1585" s="155" t="n"/>
      <c r="Z1585" s="155" t="n"/>
      <c r="AA1585" s="155" t="n"/>
      <c r="AB1585" s="155" t="n"/>
      <c r="AC1585" s="155" t="n"/>
      <c r="AD1585" s="155" t="n"/>
      <c r="AE1585" s="155" t="n"/>
      <c r="AF1585" s="155" t="n"/>
      <c r="AG1585" s="154">
        <f>IF(OR(C1585="",G1585="",G1585=0),"",IFERROR(INDEX(Lists!$K$2:$K$12,MATCH(C1585,Lists!$I$2:$I$12,0)),"AUD"))</f>
        <v/>
      </c>
      <c r="AH1585" s="154">
        <f>IF(OR(G1585="",G1585=0),"",IF(G1585&lt;1,TEXT(G1585*100,"0")&amp;IFERROR(INDEX(Lists!$U$2:$U$12,MATCH(C1585,Lists!$I$2:$I$12,0)),"c"),IFERROR(INDEX(Lists!$L$2:$L$12,MATCH(C1585,Lists!$I$2:$I$12,0)),"$")&amp;IF(G1585=INT(G1585),TEXT(G1585,"0"),TEXT(G1585,"0.00")))&amp;" "&amp;AG1585)</f>
        <v/>
      </c>
      <c r="AI1585" s="154">
        <f>IF(X1585="","",X1585*IFERROR(INDEX(Lists!$M$2:$M$12,MATCH(C1585,Lists!$I$2:$I$12,0)),1)/Lists!$Q$2)</f>
        <v/>
      </c>
      <c r="AJ1585" s="154">
        <f>IF(Y1585="","",Y1585*IFERROR(INDEX(Lists!$M$2:$M$12,MATCH(C1585,Lists!$I$2:$I$12,0)),1)/Lists!$Q$2)</f>
        <v/>
      </c>
      <c r="AK1585" s="106" t="n"/>
      <c r="AL1585" s="106" t="n"/>
      <c r="AM1585" s="106" t="n"/>
      <c r="AN1585" s="106" t="n"/>
      <c r="AO1585" s="106" t="n"/>
    </row>
    <row r="1586" ht="18" customHeight="1" s="74">
      <c r="A1586" s="154">
        <f>IF(OR(F1586="",C1586="",D1586=""),"",IFERROR(INDEX(Lists!$J$2:$J$12,MATCH(C1586,Lists!$I$2:$I$12,0)),"XX")&amp;"-"&amp;D1586&amp;"-"&amp;TEXT(SUMPRODUCT(($C$2:C1586=C1586)*($D$2:D1586=D1586)),"0000"))</f>
        <v/>
      </c>
      <c r="B1586" s="155" t="n"/>
      <c r="C1586" s="155" t="n"/>
      <c r="D1586" s="155" t="n"/>
      <c r="E1586" s="155" t="n"/>
      <c r="F1586" s="155" t="n"/>
      <c r="G1586" s="155" t="n"/>
      <c r="H1586" s="155" t="n"/>
      <c r="I1586" s="155" t="n"/>
      <c r="J1586" s="155" t="n"/>
      <c r="K1586" s="155" t="n"/>
      <c r="L1586" s="155" t="n"/>
      <c r="M1586" s="155" t="n"/>
      <c r="N1586" s="155" t="n"/>
      <c r="O1586" s="155" t="n"/>
      <c r="P1586" s="155" t="n"/>
      <c r="Q1586" s="151" t="n"/>
      <c r="R1586" s="155" t="n"/>
      <c r="S1586" s="155" t="n"/>
      <c r="T1586" s="155" t="n"/>
      <c r="U1586" s="155" t="n"/>
      <c r="V1586" s="155" t="n"/>
      <c r="W1586" s="155" t="n"/>
      <c r="X1586" s="155" t="n"/>
      <c r="Y1586" s="155" t="n"/>
      <c r="Z1586" s="155" t="n"/>
      <c r="AA1586" s="155" t="n"/>
      <c r="AB1586" s="155" t="n"/>
      <c r="AC1586" s="155" t="n"/>
      <c r="AD1586" s="155" t="n"/>
      <c r="AE1586" s="155" t="n"/>
      <c r="AF1586" s="155" t="n"/>
      <c r="AG1586" s="154">
        <f>IF(OR(C1586="",G1586="",G1586=0),"",IFERROR(INDEX(Lists!$K$2:$K$12,MATCH(C1586,Lists!$I$2:$I$12,0)),"AUD"))</f>
        <v/>
      </c>
      <c r="AH1586" s="154">
        <f>IF(OR(G1586="",G1586=0),"",IF(G1586&lt;1,TEXT(G1586*100,"0")&amp;IFERROR(INDEX(Lists!$U$2:$U$12,MATCH(C1586,Lists!$I$2:$I$12,0)),"c"),IFERROR(INDEX(Lists!$L$2:$L$12,MATCH(C1586,Lists!$I$2:$I$12,0)),"$")&amp;IF(G1586=INT(G1586),TEXT(G1586,"0"),TEXT(G1586,"0.00")))&amp;" "&amp;AG1586)</f>
        <v/>
      </c>
      <c r="AI1586" s="154">
        <f>IF(X1586="","",X1586*IFERROR(INDEX(Lists!$M$2:$M$12,MATCH(C1586,Lists!$I$2:$I$12,0)),1)/Lists!$Q$2)</f>
        <v/>
      </c>
      <c r="AJ1586" s="154">
        <f>IF(Y1586="","",Y1586*IFERROR(INDEX(Lists!$M$2:$M$12,MATCH(C1586,Lists!$I$2:$I$12,0)),1)/Lists!$Q$2)</f>
        <v/>
      </c>
      <c r="AK1586" s="106" t="n"/>
      <c r="AL1586" s="106" t="n"/>
      <c r="AM1586" s="106" t="n"/>
      <c r="AN1586" s="106" t="n"/>
      <c r="AO1586" s="106" t="n"/>
    </row>
    <row r="1587" ht="18" customHeight="1" s="74">
      <c r="A1587" s="154">
        <f>IF(OR(F1587="",C1587="",D1587=""),"",IFERROR(INDEX(Lists!$J$2:$J$12,MATCH(C1587,Lists!$I$2:$I$12,0)),"XX")&amp;"-"&amp;D1587&amp;"-"&amp;TEXT(SUMPRODUCT(($C$2:C1587=C1587)*($D$2:D1587=D1587)),"0000"))</f>
        <v/>
      </c>
      <c r="B1587" s="155" t="n"/>
      <c r="C1587" s="155" t="n"/>
      <c r="D1587" s="155" t="n"/>
      <c r="E1587" s="155" t="n"/>
      <c r="F1587" s="155" t="n"/>
      <c r="G1587" s="155" t="n"/>
      <c r="H1587" s="155" t="n"/>
      <c r="I1587" s="155" t="n"/>
      <c r="J1587" s="155" t="n"/>
      <c r="K1587" s="155" t="n"/>
      <c r="L1587" s="155" t="n"/>
      <c r="M1587" s="155" t="n"/>
      <c r="N1587" s="155" t="n"/>
      <c r="O1587" s="155" t="n"/>
      <c r="P1587" s="155" t="n"/>
      <c r="Q1587" s="151" t="n"/>
      <c r="R1587" s="155" t="n"/>
      <c r="S1587" s="155" t="n"/>
      <c r="T1587" s="155" t="n"/>
      <c r="U1587" s="155" t="n"/>
      <c r="V1587" s="155" t="n"/>
      <c r="W1587" s="155" t="n"/>
      <c r="X1587" s="155" t="n"/>
      <c r="Y1587" s="155" t="n"/>
      <c r="Z1587" s="155" t="n"/>
      <c r="AA1587" s="155" t="n"/>
      <c r="AB1587" s="155" t="n"/>
      <c r="AC1587" s="155" t="n"/>
      <c r="AD1587" s="155" t="n"/>
      <c r="AE1587" s="155" t="n"/>
      <c r="AF1587" s="155" t="n"/>
      <c r="AG1587" s="154">
        <f>IF(OR(C1587="",G1587="",G1587=0),"",IFERROR(INDEX(Lists!$K$2:$K$12,MATCH(C1587,Lists!$I$2:$I$12,0)),"AUD"))</f>
        <v/>
      </c>
      <c r="AH1587" s="154">
        <f>IF(OR(G1587="",G1587=0),"",IF(G1587&lt;1,TEXT(G1587*100,"0")&amp;IFERROR(INDEX(Lists!$U$2:$U$12,MATCH(C1587,Lists!$I$2:$I$12,0)),"c"),IFERROR(INDEX(Lists!$L$2:$L$12,MATCH(C1587,Lists!$I$2:$I$12,0)),"$")&amp;IF(G1587=INT(G1587),TEXT(G1587,"0"),TEXT(G1587,"0.00")))&amp;" "&amp;AG1587)</f>
        <v/>
      </c>
      <c r="AI1587" s="154">
        <f>IF(X1587="","",X1587*IFERROR(INDEX(Lists!$M$2:$M$12,MATCH(C1587,Lists!$I$2:$I$12,0)),1)/Lists!$Q$2)</f>
        <v/>
      </c>
      <c r="AJ1587" s="154">
        <f>IF(Y1587="","",Y1587*IFERROR(INDEX(Lists!$M$2:$M$12,MATCH(C1587,Lists!$I$2:$I$12,0)),1)/Lists!$Q$2)</f>
        <v/>
      </c>
      <c r="AK1587" s="106" t="n"/>
      <c r="AL1587" s="106" t="n"/>
      <c r="AM1587" s="106" t="n"/>
      <c r="AN1587" s="106" t="n"/>
      <c r="AO1587" s="106" t="n"/>
    </row>
    <row r="1588" ht="18" customHeight="1" s="74">
      <c r="A1588" s="154">
        <f>IF(OR(F1588="",C1588="",D1588=""),"",IFERROR(INDEX(Lists!$J$2:$J$12,MATCH(C1588,Lists!$I$2:$I$12,0)),"XX")&amp;"-"&amp;D1588&amp;"-"&amp;TEXT(SUMPRODUCT(($C$2:C1588=C1588)*($D$2:D1588=D1588)),"0000"))</f>
        <v/>
      </c>
      <c r="B1588" s="155" t="n"/>
      <c r="C1588" s="155" t="n"/>
      <c r="D1588" s="155" t="n"/>
      <c r="E1588" s="155" t="n"/>
      <c r="F1588" s="155" t="n"/>
      <c r="G1588" s="155" t="n"/>
      <c r="H1588" s="155" t="n"/>
      <c r="I1588" s="155" t="n"/>
      <c r="J1588" s="155" t="n"/>
      <c r="K1588" s="155" t="n"/>
      <c r="L1588" s="155" t="n"/>
      <c r="M1588" s="155" t="n"/>
      <c r="N1588" s="155" t="n"/>
      <c r="O1588" s="155" t="n"/>
      <c r="P1588" s="155" t="n"/>
      <c r="Q1588" s="151" t="n"/>
      <c r="R1588" s="155" t="n"/>
      <c r="S1588" s="155" t="n"/>
      <c r="T1588" s="155" t="n"/>
      <c r="U1588" s="155" t="n"/>
      <c r="V1588" s="155" t="n"/>
      <c r="W1588" s="155" t="n"/>
      <c r="X1588" s="155" t="n"/>
      <c r="Y1588" s="155" t="n"/>
      <c r="Z1588" s="155" t="n"/>
      <c r="AA1588" s="155" t="n"/>
      <c r="AB1588" s="155" t="n"/>
      <c r="AC1588" s="155" t="n"/>
      <c r="AD1588" s="155" t="n"/>
      <c r="AE1588" s="155" t="n"/>
      <c r="AF1588" s="155" t="n"/>
      <c r="AG1588" s="154">
        <f>IF(OR(C1588="",G1588="",G1588=0),"",IFERROR(INDEX(Lists!$K$2:$K$12,MATCH(C1588,Lists!$I$2:$I$12,0)),"AUD"))</f>
        <v/>
      </c>
      <c r="AH1588" s="154">
        <f>IF(OR(G1588="",G1588=0),"",IF(G1588&lt;1,TEXT(G1588*100,"0")&amp;IFERROR(INDEX(Lists!$U$2:$U$12,MATCH(C1588,Lists!$I$2:$I$12,0)),"c"),IFERROR(INDEX(Lists!$L$2:$L$12,MATCH(C1588,Lists!$I$2:$I$12,0)),"$")&amp;IF(G1588=INT(G1588),TEXT(G1588,"0"),TEXT(G1588,"0.00")))&amp;" "&amp;AG1588)</f>
        <v/>
      </c>
      <c r="AI1588" s="154">
        <f>IF(X1588="","",X1588*IFERROR(INDEX(Lists!$M$2:$M$12,MATCH(C1588,Lists!$I$2:$I$12,0)),1)/Lists!$Q$2)</f>
        <v/>
      </c>
      <c r="AJ1588" s="154">
        <f>IF(Y1588="","",Y1588*IFERROR(INDEX(Lists!$M$2:$M$12,MATCH(C1588,Lists!$I$2:$I$12,0)),1)/Lists!$Q$2)</f>
        <v/>
      </c>
      <c r="AK1588" s="106" t="n"/>
      <c r="AL1588" s="106" t="n"/>
      <c r="AM1588" s="106" t="n"/>
      <c r="AN1588" s="106" t="n"/>
      <c r="AO1588" s="106" t="n"/>
    </row>
    <row r="1589" ht="18" customHeight="1" s="74">
      <c r="A1589" s="154">
        <f>IF(OR(F1589="",C1589="",D1589=""),"",IFERROR(INDEX(Lists!$J$2:$J$12,MATCH(C1589,Lists!$I$2:$I$12,0)),"XX")&amp;"-"&amp;D1589&amp;"-"&amp;TEXT(SUMPRODUCT(($C$2:C1589=C1589)*($D$2:D1589=D1589)),"0000"))</f>
        <v/>
      </c>
      <c r="B1589" s="155" t="n"/>
      <c r="C1589" s="155" t="n"/>
      <c r="D1589" s="155" t="n"/>
      <c r="E1589" s="155" t="n"/>
      <c r="F1589" s="155" t="n"/>
      <c r="G1589" s="155" t="n"/>
      <c r="H1589" s="155" t="n"/>
      <c r="I1589" s="155" t="n"/>
      <c r="J1589" s="155" t="n"/>
      <c r="K1589" s="155" t="n"/>
      <c r="L1589" s="155" t="n"/>
      <c r="M1589" s="155" t="n"/>
      <c r="N1589" s="155" t="n"/>
      <c r="O1589" s="155" t="n"/>
      <c r="P1589" s="155" t="n"/>
      <c r="Q1589" s="151" t="n"/>
      <c r="R1589" s="155" t="n"/>
      <c r="S1589" s="155" t="n"/>
      <c r="T1589" s="155" t="n"/>
      <c r="U1589" s="155" t="n"/>
      <c r="V1589" s="155" t="n"/>
      <c r="W1589" s="155" t="n"/>
      <c r="X1589" s="155" t="n"/>
      <c r="Y1589" s="155" t="n"/>
      <c r="Z1589" s="155" t="n"/>
      <c r="AA1589" s="155" t="n"/>
      <c r="AB1589" s="155" t="n"/>
      <c r="AC1589" s="155" t="n"/>
      <c r="AD1589" s="155" t="n"/>
      <c r="AE1589" s="155" t="n"/>
      <c r="AF1589" s="155" t="n"/>
      <c r="AG1589" s="154">
        <f>IF(OR(C1589="",G1589="",G1589=0),"",IFERROR(INDEX(Lists!$K$2:$K$12,MATCH(C1589,Lists!$I$2:$I$12,0)),"AUD"))</f>
        <v/>
      </c>
      <c r="AH1589" s="154">
        <f>IF(OR(G1589="",G1589=0),"",IF(G1589&lt;1,TEXT(G1589*100,"0")&amp;IFERROR(INDEX(Lists!$U$2:$U$12,MATCH(C1589,Lists!$I$2:$I$12,0)),"c"),IFERROR(INDEX(Lists!$L$2:$L$12,MATCH(C1589,Lists!$I$2:$I$12,0)),"$")&amp;IF(G1589=INT(G1589),TEXT(G1589,"0"),TEXT(G1589,"0.00")))&amp;" "&amp;AG1589)</f>
        <v/>
      </c>
      <c r="AI1589" s="154">
        <f>IF(X1589="","",X1589*IFERROR(INDEX(Lists!$M$2:$M$12,MATCH(C1589,Lists!$I$2:$I$12,0)),1)/Lists!$Q$2)</f>
        <v/>
      </c>
      <c r="AJ1589" s="154">
        <f>IF(Y1589="","",Y1589*IFERROR(INDEX(Lists!$M$2:$M$12,MATCH(C1589,Lists!$I$2:$I$12,0)),1)/Lists!$Q$2)</f>
        <v/>
      </c>
      <c r="AK1589" s="106" t="n"/>
      <c r="AL1589" s="106" t="n"/>
      <c r="AM1589" s="106" t="n"/>
      <c r="AN1589" s="106" t="n"/>
      <c r="AO1589" s="106" t="n"/>
    </row>
    <row r="1590" ht="18" customHeight="1" s="74">
      <c r="A1590" s="154">
        <f>IF(OR(F1590="",C1590="",D1590=""),"",IFERROR(INDEX(Lists!$J$2:$J$12,MATCH(C1590,Lists!$I$2:$I$12,0)),"XX")&amp;"-"&amp;D1590&amp;"-"&amp;TEXT(SUMPRODUCT(($C$2:C1590=C1590)*($D$2:D1590=D1590)),"0000"))</f>
        <v/>
      </c>
      <c r="B1590" s="155" t="n"/>
      <c r="C1590" s="155" t="n"/>
      <c r="D1590" s="155" t="n"/>
      <c r="E1590" s="155" t="n"/>
      <c r="F1590" s="155" t="n"/>
      <c r="G1590" s="155" t="n"/>
      <c r="H1590" s="155" t="n"/>
      <c r="I1590" s="155" t="n"/>
      <c r="J1590" s="155" t="n"/>
      <c r="K1590" s="155" t="n"/>
      <c r="L1590" s="155" t="n"/>
      <c r="M1590" s="155" t="n"/>
      <c r="N1590" s="155" t="n"/>
      <c r="O1590" s="155" t="n"/>
      <c r="P1590" s="155" t="n"/>
      <c r="Q1590" s="151" t="n"/>
      <c r="R1590" s="155" t="n"/>
      <c r="S1590" s="155" t="n"/>
      <c r="T1590" s="155" t="n"/>
      <c r="U1590" s="155" t="n"/>
      <c r="V1590" s="155" t="n"/>
      <c r="W1590" s="155" t="n"/>
      <c r="X1590" s="155" t="n"/>
      <c r="Y1590" s="155" t="n"/>
      <c r="Z1590" s="155" t="n"/>
      <c r="AA1590" s="155" t="n"/>
      <c r="AB1590" s="155" t="n"/>
      <c r="AC1590" s="155" t="n"/>
      <c r="AD1590" s="155" t="n"/>
      <c r="AE1590" s="155" t="n"/>
      <c r="AF1590" s="155" t="n"/>
      <c r="AG1590" s="154">
        <f>IF(OR(C1590="",G1590="",G1590=0),"",IFERROR(INDEX(Lists!$K$2:$K$12,MATCH(C1590,Lists!$I$2:$I$12,0)),"AUD"))</f>
        <v/>
      </c>
      <c r="AH1590" s="154">
        <f>IF(OR(G1590="",G1590=0),"",IF(G1590&lt;1,TEXT(G1590*100,"0")&amp;IFERROR(INDEX(Lists!$U$2:$U$12,MATCH(C1590,Lists!$I$2:$I$12,0)),"c"),IFERROR(INDEX(Lists!$L$2:$L$12,MATCH(C1590,Lists!$I$2:$I$12,0)),"$")&amp;IF(G1590=INT(G1590),TEXT(G1590,"0"),TEXT(G1590,"0.00")))&amp;" "&amp;AG1590)</f>
        <v/>
      </c>
      <c r="AI1590" s="154">
        <f>IF(X1590="","",X1590*IFERROR(INDEX(Lists!$M$2:$M$12,MATCH(C1590,Lists!$I$2:$I$12,0)),1)/Lists!$Q$2)</f>
        <v/>
      </c>
      <c r="AJ1590" s="154">
        <f>IF(Y1590="","",Y1590*IFERROR(INDEX(Lists!$M$2:$M$12,MATCH(C1590,Lists!$I$2:$I$12,0)),1)/Lists!$Q$2)</f>
        <v/>
      </c>
      <c r="AK1590" s="106" t="n"/>
      <c r="AL1590" s="106" t="n"/>
      <c r="AM1590" s="106" t="n"/>
      <c r="AN1590" s="106" t="n"/>
      <c r="AO1590" s="106" t="n"/>
    </row>
    <row r="1591" ht="18" customHeight="1" s="74">
      <c r="A1591" s="154">
        <f>IF(OR(F1591="",C1591="",D1591=""),"",IFERROR(INDEX(Lists!$J$2:$J$12,MATCH(C1591,Lists!$I$2:$I$12,0)),"XX")&amp;"-"&amp;D1591&amp;"-"&amp;TEXT(SUMPRODUCT(($C$2:C1591=C1591)*($D$2:D1591=D1591)),"0000"))</f>
        <v/>
      </c>
      <c r="B1591" s="155" t="n"/>
      <c r="C1591" s="155" t="n"/>
      <c r="D1591" s="155" t="n"/>
      <c r="E1591" s="155" t="n"/>
      <c r="F1591" s="155" t="n"/>
      <c r="G1591" s="155" t="n"/>
      <c r="H1591" s="155" t="n"/>
      <c r="I1591" s="155" t="n"/>
      <c r="J1591" s="155" t="n"/>
      <c r="K1591" s="155" t="n"/>
      <c r="L1591" s="155" t="n"/>
      <c r="M1591" s="155" t="n"/>
      <c r="N1591" s="155" t="n"/>
      <c r="O1591" s="155" t="n"/>
      <c r="P1591" s="155" t="n"/>
      <c r="Q1591" s="151" t="n"/>
      <c r="R1591" s="155" t="n"/>
      <c r="S1591" s="155" t="n"/>
      <c r="T1591" s="155" t="n"/>
      <c r="U1591" s="155" t="n"/>
      <c r="V1591" s="155" t="n"/>
      <c r="W1591" s="155" t="n"/>
      <c r="X1591" s="155" t="n"/>
      <c r="Y1591" s="155" t="n"/>
      <c r="Z1591" s="155" t="n"/>
      <c r="AA1591" s="155" t="n"/>
      <c r="AB1591" s="155" t="n"/>
      <c r="AC1591" s="155" t="n"/>
      <c r="AD1591" s="155" t="n"/>
      <c r="AE1591" s="155" t="n"/>
      <c r="AF1591" s="155" t="n"/>
      <c r="AG1591" s="154">
        <f>IF(OR(C1591="",G1591="",G1591=0),"",IFERROR(INDEX(Lists!$K$2:$K$12,MATCH(C1591,Lists!$I$2:$I$12,0)),"AUD"))</f>
        <v/>
      </c>
      <c r="AH1591" s="154">
        <f>IF(OR(G1591="",G1591=0),"",IF(G1591&lt;1,TEXT(G1591*100,"0")&amp;IFERROR(INDEX(Lists!$U$2:$U$12,MATCH(C1591,Lists!$I$2:$I$12,0)),"c"),IFERROR(INDEX(Lists!$L$2:$L$12,MATCH(C1591,Lists!$I$2:$I$12,0)),"$")&amp;IF(G1591=INT(G1591),TEXT(G1591,"0"),TEXT(G1591,"0.00")))&amp;" "&amp;AG1591)</f>
        <v/>
      </c>
      <c r="AI1591" s="154">
        <f>IF(X1591="","",X1591*IFERROR(INDEX(Lists!$M$2:$M$12,MATCH(C1591,Lists!$I$2:$I$12,0)),1)/Lists!$Q$2)</f>
        <v/>
      </c>
      <c r="AJ1591" s="154">
        <f>IF(Y1591="","",Y1591*IFERROR(INDEX(Lists!$M$2:$M$12,MATCH(C1591,Lists!$I$2:$I$12,0)),1)/Lists!$Q$2)</f>
        <v/>
      </c>
      <c r="AK1591" s="106" t="n"/>
      <c r="AL1591" s="106" t="n"/>
      <c r="AM1591" s="106" t="n"/>
      <c r="AN1591" s="106" t="n"/>
      <c r="AO1591" s="106" t="n"/>
    </row>
    <row r="1592" ht="18" customHeight="1" s="74">
      <c r="A1592" s="154">
        <f>IF(OR(F1592="",C1592="",D1592=""),"",IFERROR(INDEX(Lists!$J$2:$J$12,MATCH(C1592,Lists!$I$2:$I$12,0)),"XX")&amp;"-"&amp;D1592&amp;"-"&amp;TEXT(SUMPRODUCT(($C$2:C1592=C1592)*($D$2:D1592=D1592)),"0000"))</f>
        <v/>
      </c>
      <c r="B1592" s="155" t="n"/>
      <c r="C1592" s="155" t="n"/>
      <c r="D1592" s="155" t="n"/>
      <c r="E1592" s="155" t="n"/>
      <c r="F1592" s="155" t="n"/>
      <c r="G1592" s="155" t="n"/>
      <c r="H1592" s="155" t="n"/>
      <c r="I1592" s="155" t="n"/>
      <c r="J1592" s="155" t="n"/>
      <c r="K1592" s="155" t="n"/>
      <c r="L1592" s="155" t="n"/>
      <c r="M1592" s="155" t="n"/>
      <c r="N1592" s="155" t="n"/>
      <c r="O1592" s="155" t="n"/>
      <c r="P1592" s="155" t="n"/>
      <c r="Q1592" s="151" t="n"/>
      <c r="R1592" s="155" t="n"/>
      <c r="S1592" s="155" t="n"/>
      <c r="T1592" s="155" t="n"/>
      <c r="U1592" s="155" t="n"/>
      <c r="V1592" s="155" t="n"/>
      <c r="W1592" s="155" t="n"/>
      <c r="X1592" s="155" t="n"/>
      <c r="Y1592" s="155" t="n"/>
      <c r="Z1592" s="155" t="n"/>
      <c r="AA1592" s="155" t="n"/>
      <c r="AB1592" s="155" t="n"/>
      <c r="AC1592" s="155" t="n"/>
      <c r="AD1592" s="155" t="n"/>
      <c r="AE1592" s="155" t="n"/>
      <c r="AF1592" s="155" t="n"/>
      <c r="AG1592" s="154">
        <f>IF(OR(C1592="",G1592="",G1592=0),"",IFERROR(INDEX(Lists!$K$2:$K$12,MATCH(C1592,Lists!$I$2:$I$12,0)),"AUD"))</f>
        <v/>
      </c>
      <c r="AH1592" s="154">
        <f>IF(OR(G1592="",G1592=0),"",IF(G1592&lt;1,TEXT(G1592*100,"0")&amp;IFERROR(INDEX(Lists!$U$2:$U$12,MATCH(C1592,Lists!$I$2:$I$12,0)),"c"),IFERROR(INDEX(Lists!$L$2:$L$12,MATCH(C1592,Lists!$I$2:$I$12,0)),"$")&amp;IF(G1592=INT(G1592),TEXT(G1592,"0"),TEXT(G1592,"0.00")))&amp;" "&amp;AG1592)</f>
        <v/>
      </c>
      <c r="AI1592" s="154">
        <f>IF(X1592="","",X1592*IFERROR(INDEX(Lists!$M$2:$M$12,MATCH(C1592,Lists!$I$2:$I$12,0)),1)/Lists!$Q$2)</f>
        <v/>
      </c>
      <c r="AJ1592" s="154">
        <f>IF(Y1592="","",Y1592*IFERROR(INDEX(Lists!$M$2:$M$12,MATCH(C1592,Lists!$I$2:$I$12,0)),1)/Lists!$Q$2)</f>
        <v/>
      </c>
      <c r="AK1592" s="106" t="n"/>
      <c r="AL1592" s="106" t="n"/>
      <c r="AM1592" s="106" t="n"/>
      <c r="AN1592" s="106" t="n"/>
      <c r="AO1592" s="106" t="n"/>
    </row>
    <row r="1593" ht="18" customHeight="1" s="74">
      <c r="A1593" s="154">
        <f>IF(OR(F1593="",C1593="",D1593=""),"",IFERROR(INDEX(Lists!$J$2:$J$12,MATCH(C1593,Lists!$I$2:$I$12,0)),"XX")&amp;"-"&amp;D1593&amp;"-"&amp;TEXT(SUMPRODUCT(($C$2:C1593=C1593)*($D$2:D1593=D1593)),"0000"))</f>
        <v/>
      </c>
      <c r="B1593" s="155" t="n"/>
      <c r="C1593" s="155" t="n"/>
      <c r="D1593" s="155" t="n"/>
      <c r="E1593" s="155" t="n"/>
      <c r="F1593" s="155" t="n"/>
      <c r="G1593" s="155" t="n"/>
      <c r="H1593" s="155" t="n"/>
      <c r="I1593" s="155" t="n"/>
      <c r="J1593" s="155" t="n"/>
      <c r="K1593" s="155" t="n"/>
      <c r="L1593" s="155" t="n"/>
      <c r="M1593" s="155" t="n"/>
      <c r="N1593" s="155" t="n"/>
      <c r="O1593" s="155" t="n"/>
      <c r="P1593" s="155" t="n"/>
      <c r="Q1593" s="151" t="n"/>
      <c r="R1593" s="155" t="n"/>
      <c r="S1593" s="155" t="n"/>
      <c r="T1593" s="155" t="n"/>
      <c r="U1593" s="155" t="n"/>
      <c r="V1593" s="155" t="n"/>
      <c r="W1593" s="155" t="n"/>
      <c r="X1593" s="155" t="n"/>
      <c r="Y1593" s="155" t="n"/>
      <c r="Z1593" s="155" t="n"/>
      <c r="AA1593" s="155" t="n"/>
      <c r="AB1593" s="155" t="n"/>
      <c r="AC1593" s="155" t="n"/>
      <c r="AD1593" s="155" t="n"/>
      <c r="AE1593" s="155" t="n"/>
      <c r="AF1593" s="155" t="n"/>
      <c r="AG1593" s="154">
        <f>IF(OR(C1593="",G1593="",G1593=0),"",IFERROR(INDEX(Lists!$K$2:$K$12,MATCH(C1593,Lists!$I$2:$I$12,0)),"AUD"))</f>
        <v/>
      </c>
      <c r="AH1593" s="154">
        <f>IF(OR(G1593="",G1593=0),"",IF(G1593&lt;1,TEXT(G1593*100,"0")&amp;IFERROR(INDEX(Lists!$U$2:$U$12,MATCH(C1593,Lists!$I$2:$I$12,0)),"c"),IFERROR(INDEX(Lists!$L$2:$L$12,MATCH(C1593,Lists!$I$2:$I$12,0)),"$")&amp;IF(G1593=INT(G1593),TEXT(G1593,"0"),TEXT(G1593,"0.00")))&amp;" "&amp;AG1593)</f>
        <v/>
      </c>
      <c r="AI1593" s="154">
        <f>IF(X1593="","",X1593*IFERROR(INDEX(Lists!$M$2:$M$12,MATCH(C1593,Lists!$I$2:$I$12,0)),1)/Lists!$Q$2)</f>
        <v/>
      </c>
      <c r="AJ1593" s="154">
        <f>IF(Y1593="","",Y1593*IFERROR(INDEX(Lists!$M$2:$M$12,MATCH(C1593,Lists!$I$2:$I$12,0)),1)/Lists!$Q$2)</f>
        <v/>
      </c>
      <c r="AK1593" s="106" t="n"/>
      <c r="AL1593" s="106" t="n"/>
      <c r="AM1593" s="106" t="n"/>
      <c r="AN1593" s="106" t="n"/>
      <c r="AO1593" s="106" t="n"/>
    </row>
    <row r="1594" ht="18" customHeight="1" s="74">
      <c r="A1594" s="154">
        <f>IF(OR(F1594="",C1594="",D1594=""),"",IFERROR(INDEX(Lists!$J$2:$J$12,MATCH(C1594,Lists!$I$2:$I$12,0)),"XX")&amp;"-"&amp;D1594&amp;"-"&amp;TEXT(SUMPRODUCT(($C$2:C1594=C1594)*($D$2:D1594=D1594)),"0000"))</f>
        <v/>
      </c>
      <c r="B1594" s="155" t="n"/>
      <c r="C1594" s="155" t="n"/>
      <c r="D1594" s="155" t="n"/>
      <c r="E1594" s="155" t="n"/>
      <c r="F1594" s="155" t="n"/>
      <c r="G1594" s="155" t="n"/>
      <c r="H1594" s="155" t="n"/>
      <c r="I1594" s="155" t="n"/>
      <c r="J1594" s="155" t="n"/>
      <c r="K1594" s="155" t="n"/>
      <c r="L1594" s="155" t="n"/>
      <c r="M1594" s="155" t="n"/>
      <c r="N1594" s="155" t="n"/>
      <c r="O1594" s="155" t="n"/>
      <c r="P1594" s="155" t="n"/>
      <c r="Q1594" s="151" t="n"/>
      <c r="R1594" s="155" t="n"/>
      <c r="S1594" s="155" t="n"/>
      <c r="T1594" s="155" t="n"/>
      <c r="U1594" s="155" t="n"/>
      <c r="V1594" s="155" t="n"/>
      <c r="W1594" s="155" t="n"/>
      <c r="X1594" s="155" t="n"/>
      <c r="Y1594" s="155" t="n"/>
      <c r="Z1594" s="155" t="n"/>
      <c r="AA1594" s="155" t="n"/>
      <c r="AB1594" s="155" t="n"/>
      <c r="AC1594" s="155" t="n"/>
      <c r="AD1594" s="155" t="n"/>
      <c r="AE1594" s="155" t="n"/>
      <c r="AF1594" s="155" t="n"/>
      <c r="AG1594" s="154">
        <f>IF(OR(C1594="",G1594="",G1594=0),"",IFERROR(INDEX(Lists!$K$2:$K$12,MATCH(C1594,Lists!$I$2:$I$12,0)),"AUD"))</f>
        <v/>
      </c>
      <c r="AH1594" s="154">
        <f>IF(OR(G1594="",G1594=0),"",IF(G1594&lt;1,TEXT(G1594*100,"0")&amp;IFERROR(INDEX(Lists!$U$2:$U$12,MATCH(C1594,Lists!$I$2:$I$12,0)),"c"),IFERROR(INDEX(Lists!$L$2:$L$12,MATCH(C1594,Lists!$I$2:$I$12,0)),"$")&amp;IF(G1594=INT(G1594),TEXT(G1594,"0"),TEXT(G1594,"0.00")))&amp;" "&amp;AG1594)</f>
        <v/>
      </c>
      <c r="AI1594" s="154">
        <f>IF(X1594="","",X1594*IFERROR(INDEX(Lists!$M$2:$M$12,MATCH(C1594,Lists!$I$2:$I$12,0)),1)/Lists!$Q$2)</f>
        <v/>
      </c>
      <c r="AJ1594" s="154">
        <f>IF(Y1594="","",Y1594*IFERROR(INDEX(Lists!$M$2:$M$12,MATCH(C1594,Lists!$I$2:$I$12,0)),1)/Lists!$Q$2)</f>
        <v/>
      </c>
      <c r="AK1594" s="106" t="n"/>
      <c r="AL1594" s="106" t="n"/>
      <c r="AM1594" s="106" t="n"/>
      <c r="AN1594" s="106" t="n"/>
      <c r="AO1594" s="106" t="n"/>
    </row>
    <row r="1595" ht="18" customHeight="1" s="74">
      <c r="A1595" s="154">
        <f>IF(OR(F1595="",C1595="",D1595=""),"",IFERROR(INDEX(Lists!$J$2:$J$12,MATCH(C1595,Lists!$I$2:$I$12,0)),"XX")&amp;"-"&amp;D1595&amp;"-"&amp;TEXT(SUMPRODUCT(($C$2:C1595=C1595)*($D$2:D1595=D1595)),"0000"))</f>
        <v/>
      </c>
      <c r="B1595" s="155" t="n"/>
      <c r="C1595" s="155" t="n"/>
      <c r="D1595" s="155" t="n"/>
      <c r="E1595" s="155" t="n"/>
      <c r="F1595" s="155" t="n"/>
      <c r="G1595" s="155" t="n"/>
      <c r="H1595" s="155" t="n"/>
      <c r="I1595" s="155" t="n"/>
      <c r="J1595" s="155" t="n"/>
      <c r="K1595" s="155" t="n"/>
      <c r="L1595" s="155" t="n"/>
      <c r="M1595" s="155" t="n"/>
      <c r="N1595" s="155" t="n"/>
      <c r="O1595" s="155" t="n"/>
      <c r="P1595" s="155" t="n"/>
      <c r="Q1595" s="151" t="n"/>
      <c r="R1595" s="155" t="n"/>
      <c r="S1595" s="155" t="n"/>
      <c r="T1595" s="155" t="n"/>
      <c r="U1595" s="155" t="n"/>
      <c r="V1595" s="155" t="n"/>
      <c r="W1595" s="155" t="n"/>
      <c r="X1595" s="155" t="n"/>
      <c r="Y1595" s="155" t="n"/>
      <c r="Z1595" s="155" t="n"/>
      <c r="AA1595" s="155" t="n"/>
      <c r="AB1595" s="155" t="n"/>
      <c r="AC1595" s="155" t="n"/>
      <c r="AD1595" s="155" t="n"/>
      <c r="AE1595" s="155" t="n"/>
      <c r="AF1595" s="155" t="n"/>
      <c r="AG1595" s="154">
        <f>IF(OR(C1595="",G1595="",G1595=0),"",IFERROR(INDEX(Lists!$K$2:$K$12,MATCH(C1595,Lists!$I$2:$I$12,0)),"AUD"))</f>
        <v/>
      </c>
      <c r="AH1595" s="154">
        <f>IF(OR(G1595="",G1595=0),"",IF(G1595&lt;1,TEXT(G1595*100,"0")&amp;IFERROR(INDEX(Lists!$U$2:$U$12,MATCH(C1595,Lists!$I$2:$I$12,0)),"c"),IFERROR(INDEX(Lists!$L$2:$L$12,MATCH(C1595,Lists!$I$2:$I$12,0)),"$")&amp;IF(G1595=INT(G1595),TEXT(G1595,"0"),TEXT(G1595,"0.00")))&amp;" "&amp;AG1595)</f>
        <v/>
      </c>
      <c r="AI1595" s="154">
        <f>IF(X1595="","",X1595*IFERROR(INDEX(Lists!$M$2:$M$12,MATCH(C1595,Lists!$I$2:$I$12,0)),1)/Lists!$Q$2)</f>
        <v/>
      </c>
      <c r="AJ1595" s="154">
        <f>IF(Y1595="","",Y1595*IFERROR(INDEX(Lists!$M$2:$M$12,MATCH(C1595,Lists!$I$2:$I$12,0)),1)/Lists!$Q$2)</f>
        <v/>
      </c>
      <c r="AK1595" s="106" t="n"/>
      <c r="AL1595" s="106" t="n"/>
      <c r="AM1595" s="106" t="n"/>
      <c r="AN1595" s="106" t="n"/>
      <c r="AO1595" s="106" t="n"/>
    </row>
    <row r="1596" ht="18" customHeight="1" s="74">
      <c r="A1596" s="154">
        <f>IF(OR(F1596="",C1596="",D1596=""),"",IFERROR(INDEX(Lists!$J$2:$J$12,MATCH(C1596,Lists!$I$2:$I$12,0)),"XX")&amp;"-"&amp;D1596&amp;"-"&amp;TEXT(SUMPRODUCT(($C$2:C1596=C1596)*($D$2:D1596=D1596)),"0000"))</f>
        <v/>
      </c>
      <c r="B1596" s="155" t="n"/>
      <c r="C1596" s="155" t="n"/>
      <c r="D1596" s="155" t="n"/>
      <c r="E1596" s="155" t="n"/>
      <c r="F1596" s="155" t="n"/>
      <c r="G1596" s="155" t="n"/>
      <c r="H1596" s="155" t="n"/>
      <c r="I1596" s="155" t="n"/>
      <c r="J1596" s="155" t="n"/>
      <c r="K1596" s="155" t="n"/>
      <c r="L1596" s="155" t="n"/>
      <c r="M1596" s="155" t="n"/>
      <c r="N1596" s="155" t="n"/>
      <c r="O1596" s="155" t="n"/>
      <c r="P1596" s="155" t="n"/>
      <c r="Q1596" s="151" t="n"/>
      <c r="R1596" s="155" t="n"/>
      <c r="S1596" s="155" t="n"/>
      <c r="T1596" s="155" t="n"/>
      <c r="U1596" s="155" t="n"/>
      <c r="V1596" s="155" t="n"/>
      <c r="W1596" s="155" t="n"/>
      <c r="X1596" s="155" t="n"/>
      <c r="Y1596" s="155" t="n"/>
      <c r="Z1596" s="155" t="n"/>
      <c r="AA1596" s="155" t="n"/>
      <c r="AB1596" s="155" t="n"/>
      <c r="AC1596" s="155" t="n"/>
      <c r="AD1596" s="155" t="n"/>
      <c r="AE1596" s="155" t="n"/>
      <c r="AF1596" s="155" t="n"/>
      <c r="AG1596" s="154">
        <f>IF(OR(C1596="",G1596="",G1596=0),"",IFERROR(INDEX(Lists!$K$2:$K$12,MATCH(C1596,Lists!$I$2:$I$12,0)),"AUD"))</f>
        <v/>
      </c>
      <c r="AH1596" s="154">
        <f>IF(OR(G1596="",G1596=0),"",IF(G1596&lt;1,TEXT(G1596*100,"0")&amp;IFERROR(INDEX(Lists!$U$2:$U$12,MATCH(C1596,Lists!$I$2:$I$12,0)),"c"),IFERROR(INDEX(Lists!$L$2:$L$12,MATCH(C1596,Lists!$I$2:$I$12,0)),"$")&amp;IF(G1596=INT(G1596),TEXT(G1596,"0"),TEXT(G1596,"0.00")))&amp;" "&amp;AG1596)</f>
        <v/>
      </c>
      <c r="AI1596" s="154">
        <f>IF(X1596="","",X1596*IFERROR(INDEX(Lists!$M$2:$M$12,MATCH(C1596,Lists!$I$2:$I$12,0)),1)/Lists!$Q$2)</f>
        <v/>
      </c>
      <c r="AJ1596" s="154">
        <f>IF(Y1596="","",Y1596*IFERROR(INDEX(Lists!$M$2:$M$12,MATCH(C1596,Lists!$I$2:$I$12,0)),1)/Lists!$Q$2)</f>
        <v/>
      </c>
      <c r="AK1596" s="106" t="n"/>
      <c r="AL1596" s="106" t="n"/>
      <c r="AM1596" s="106" t="n"/>
      <c r="AN1596" s="106" t="n"/>
      <c r="AO1596" s="106" t="n"/>
    </row>
    <row r="1597" ht="18" customHeight="1" s="74">
      <c r="A1597" s="154">
        <f>IF(OR(F1597="",C1597="",D1597=""),"",IFERROR(INDEX(Lists!$J$2:$J$12,MATCH(C1597,Lists!$I$2:$I$12,0)),"XX")&amp;"-"&amp;D1597&amp;"-"&amp;TEXT(SUMPRODUCT(($C$2:C1597=C1597)*($D$2:D1597=D1597)),"0000"))</f>
        <v/>
      </c>
      <c r="B1597" s="155" t="n"/>
      <c r="C1597" s="155" t="n"/>
      <c r="D1597" s="155" t="n"/>
      <c r="E1597" s="155" t="n"/>
      <c r="F1597" s="155" t="n"/>
      <c r="G1597" s="155" t="n"/>
      <c r="H1597" s="155" t="n"/>
      <c r="I1597" s="155" t="n"/>
      <c r="J1597" s="155" t="n"/>
      <c r="K1597" s="155" t="n"/>
      <c r="L1597" s="155" t="n"/>
      <c r="M1597" s="155" t="n"/>
      <c r="N1597" s="155" t="n"/>
      <c r="O1597" s="155" t="n"/>
      <c r="P1597" s="155" t="n"/>
      <c r="Q1597" s="151" t="n"/>
      <c r="R1597" s="155" t="n"/>
      <c r="S1597" s="155" t="n"/>
      <c r="T1597" s="155" t="n"/>
      <c r="U1597" s="155" t="n"/>
      <c r="V1597" s="155" t="n"/>
      <c r="W1597" s="155" t="n"/>
      <c r="X1597" s="155" t="n"/>
      <c r="Y1597" s="155" t="n"/>
      <c r="Z1597" s="155" t="n"/>
      <c r="AA1597" s="155" t="n"/>
      <c r="AB1597" s="155" t="n"/>
      <c r="AC1597" s="155" t="n"/>
      <c r="AD1597" s="155" t="n"/>
      <c r="AE1597" s="155" t="n"/>
      <c r="AF1597" s="155" t="n"/>
      <c r="AG1597" s="154">
        <f>IF(OR(C1597="",G1597="",G1597=0),"",IFERROR(INDEX(Lists!$K$2:$K$12,MATCH(C1597,Lists!$I$2:$I$12,0)),"AUD"))</f>
        <v/>
      </c>
      <c r="AH1597" s="154">
        <f>IF(OR(G1597="",G1597=0),"",IF(G1597&lt;1,TEXT(G1597*100,"0")&amp;IFERROR(INDEX(Lists!$U$2:$U$12,MATCH(C1597,Lists!$I$2:$I$12,0)),"c"),IFERROR(INDEX(Lists!$L$2:$L$12,MATCH(C1597,Lists!$I$2:$I$12,0)),"$")&amp;IF(G1597=INT(G1597),TEXT(G1597,"0"),TEXT(G1597,"0.00")))&amp;" "&amp;AG1597)</f>
        <v/>
      </c>
      <c r="AI1597" s="154">
        <f>IF(X1597="","",X1597*IFERROR(INDEX(Lists!$M$2:$M$12,MATCH(C1597,Lists!$I$2:$I$12,0)),1)/Lists!$Q$2)</f>
        <v/>
      </c>
      <c r="AJ1597" s="154">
        <f>IF(Y1597="","",Y1597*IFERROR(INDEX(Lists!$M$2:$M$12,MATCH(C1597,Lists!$I$2:$I$12,0)),1)/Lists!$Q$2)</f>
        <v/>
      </c>
      <c r="AK1597" s="106" t="n"/>
      <c r="AL1597" s="106" t="n"/>
      <c r="AM1597" s="106" t="n"/>
      <c r="AN1597" s="106" t="n"/>
      <c r="AO1597" s="106" t="n"/>
    </row>
    <row r="1598" ht="18" customHeight="1" s="74">
      <c r="A1598" s="154">
        <f>IF(OR(F1598="",C1598="",D1598=""),"",IFERROR(INDEX(Lists!$J$2:$J$12,MATCH(C1598,Lists!$I$2:$I$12,0)),"XX")&amp;"-"&amp;D1598&amp;"-"&amp;TEXT(SUMPRODUCT(($C$2:C1598=C1598)*($D$2:D1598=D1598)),"0000"))</f>
        <v/>
      </c>
      <c r="B1598" s="155" t="n"/>
      <c r="C1598" s="155" t="n"/>
      <c r="D1598" s="155" t="n"/>
      <c r="E1598" s="155" t="n"/>
      <c r="F1598" s="155" t="n"/>
      <c r="G1598" s="155" t="n"/>
      <c r="H1598" s="155" t="n"/>
      <c r="I1598" s="155" t="n"/>
      <c r="J1598" s="155" t="n"/>
      <c r="K1598" s="155" t="n"/>
      <c r="L1598" s="155" t="n"/>
      <c r="M1598" s="155" t="n"/>
      <c r="N1598" s="155" t="n"/>
      <c r="O1598" s="155" t="n"/>
      <c r="P1598" s="155" t="n"/>
      <c r="Q1598" s="151" t="n"/>
      <c r="R1598" s="155" t="n"/>
      <c r="S1598" s="155" t="n"/>
      <c r="T1598" s="155" t="n"/>
      <c r="U1598" s="155" t="n"/>
      <c r="V1598" s="155" t="n"/>
      <c r="W1598" s="155" t="n"/>
      <c r="X1598" s="155" t="n"/>
      <c r="Y1598" s="155" t="n"/>
      <c r="Z1598" s="155" t="n"/>
      <c r="AA1598" s="155" t="n"/>
      <c r="AB1598" s="155" t="n"/>
      <c r="AC1598" s="155" t="n"/>
      <c r="AD1598" s="155" t="n"/>
      <c r="AE1598" s="155" t="n"/>
      <c r="AF1598" s="155" t="n"/>
      <c r="AG1598" s="154">
        <f>IF(OR(C1598="",G1598="",G1598=0),"",IFERROR(INDEX(Lists!$K$2:$K$12,MATCH(C1598,Lists!$I$2:$I$12,0)),"AUD"))</f>
        <v/>
      </c>
      <c r="AH1598" s="154">
        <f>IF(OR(G1598="",G1598=0),"",IF(G1598&lt;1,TEXT(G1598*100,"0")&amp;IFERROR(INDEX(Lists!$U$2:$U$12,MATCH(C1598,Lists!$I$2:$I$12,0)),"c"),IFERROR(INDEX(Lists!$L$2:$L$12,MATCH(C1598,Lists!$I$2:$I$12,0)),"$")&amp;IF(G1598=INT(G1598),TEXT(G1598,"0"),TEXT(G1598,"0.00")))&amp;" "&amp;AG1598)</f>
        <v/>
      </c>
      <c r="AI1598" s="154">
        <f>IF(X1598="","",X1598*IFERROR(INDEX(Lists!$M$2:$M$12,MATCH(C1598,Lists!$I$2:$I$12,0)),1)/Lists!$Q$2)</f>
        <v/>
      </c>
      <c r="AJ1598" s="154">
        <f>IF(Y1598="","",Y1598*IFERROR(INDEX(Lists!$M$2:$M$12,MATCH(C1598,Lists!$I$2:$I$12,0)),1)/Lists!$Q$2)</f>
        <v/>
      </c>
      <c r="AK1598" s="106" t="n"/>
      <c r="AL1598" s="106" t="n"/>
      <c r="AM1598" s="106" t="n"/>
      <c r="AN1598" s="106" t="n"/>
      <c r="AO1598" s="106" t="n"/>
    </row>
    <row r="1599" ht="18" customHeight="1" s="74">
      <c r="A1599" s="154">
        <f>IF(OR(F1599="",C1599="",D1599=""),"",IFERROR(INDEX(Lists!$J$2:$J$12,MATCH(C1599,Lists!$I$2:$I$12,0)),"XX")&amp;"-"&amp;D1599&amp;"-"&amp;TEXT(SUMPRODUCT(($C$2:C1599=C1599)*($D$2:D1599=D1599)),"0000"))</f>
        <v/>
      </c>
      <c r="B1599" s="155" t="n"/>
      <c r="C1599" s="155" t="n"/>
      <c r="D1599" s="155" t="n"/>
      <c r="E1599" s="155" t="n"/>
      <c r="F1599" s="155" t="n"/>
      <c r="G1599" s="155" t="n"/>
      <c r="H1599" s="155" t="n"/>
      <c r="I1599" s="155" t="n"/>
      <c r="J1599" s="155" t="n"/>
      <c r="K1599" s="155" t="n"/>
      <c r="L1599" s="155" t="n"/>
      <c r="M1599" s="155" t="n"/>
      <c r="N1599" s="155" t="n"/>
      <c r="O1599" s="155" t="n"/>
      <c r="P1599" s="155" t="n"/>
      <c r="Q1599" s="151" t="n"/>
      <c r="R1599" s="155" t="n"/>
      <c r="S1599" s="155" t="n"/>
      <c r="T1599" s="155" t="n"/>
      <c r="U1599" s="155" t="n"/>
      <c r="V1599" s="155" t="n"/>
      <c r="W1599" s="155" t="n"/>
      <c r="X1599" s="155" t="n"/>
      <c r="Y1599" s="155" t="n"/>
      <c r="Z1599" s="155" t="n"/>
      <c r="AA1599" s="155" t="n"/>
      <c r="AB1599" s="155" t="n"/>
      <c r="AC1599" s="155" t="n"/>
      <c r="AD1599" s="155" t="n"/>
      <c r="AE1599" s="155" t="n"/>
      <c r="AF1599" s="155" t="n"/>
      <c r="AG1599" s="154">
        <f>IF(OR(C1599="",G1599="",G1599=0),"",IFERROR(INDEX(Lists!$K$2:$K$12,MATCH(C1599,Lists!$I$2:$I$12,0)),"AUD"))</f>
        <v/>
      </c>
      <c r="AH1599" s="154">
        <f>IF(OR(G1599="",G1599=0),"",IF(G1599&lt;1,TEXT(G1599*100,"0")&amp;IFERROR(INDEX(Lists!$U$2:$U$12,MATCH(C1599,Lists!$I$2:$I$12,0)),"c"),IFERROR(INDEX(Lists!$L$2:$L$12,MATCH(C1599,Lists!$I$2:$I$12,0)),"$")&amp;IF(G1599=INT(G1599),TEXT(G1599,"0"),TEXT(G1599,"0.00")))&amp;" "&amp;AG1599)</f>
        <v/>
      </c>
      <c r="AI1599" s="154">
        <f>IF(X1599="","",X1599*IFERROR(INDEX(Lists!$M$2:$M$12,MATCH(C1599,Lists!$I$2:$I$12,0)),1)/Lists!$Q$2)</f>
        <v/>
      </c>
      <c r="AJ1599" s="154">
        <f>IF(Y1599="","",Y1599*IFERROR(INDEX(Lists!$M$2:$M$12,MATCH(C1599,Lists!$I$2:$I$12,0)),1)/Lists!$Q$2)</f>
        <v/>
      </c>
      <c r="AK1599" s="106" t="n"/>
      <c r="AL1599" s="106" t="n"/>
      <c r="AM1599" s="106" t="n"/>
      <c r="AN1599" s="106" t="n"/>
      <c r="AO1599" s="106" t="n"/>
    </row>
    <row r="1600" ht="18" customHeight="1" s="74">
      <c r="A1600" s="154">
        <f>IF(OR(F1600="",C1600="",D1600=""),"",IFERROR(INDEX(Lists!$J$2:$J$12,MATCH(C1600,Lists!$I$2:$I$12,0)),"XX")&amp;"-"&amp;D1600&amp;"-"&amp;TEXT(SUMPRODUCT(($C$2:C1600=C1600)*($D$2:D1600=D1600)),"0000"))</f>
        <v/>
      </c>
      <c r="B1600" s="155" t="n"/>
      <c r="C1600" s="155" t="n"/>
      <c r="D1600" s="155" t="n"/>
      <c r="E1600" s="155" t="n"/>
      <c r="F1600" s="155" t="n"/>
      <c r="G1600" s="155" t="n"/>
      <c r="H1600" s="155" t="n"/>
      <c r="I1600" s="155" t="n"/>
      <c r="J1600" s="155" t="n"/>
      <c r="K1600" s="155" t="n"/>
      <c r="L1600" s="155" t="n"/>
      <c r="M1600" s="155" t="n"/>
      <c r="N1600" s="155" t="n"/>
      <c r="O1600" s="155" t="n"/>
      <c r="P1600" s="155" t="n"/>
      <c r="Q1600" s="151" t="n"/>
      <c r="R1600" s="155" t="n"/>
      <c r="S1600" s="155" t="n"/>
      <c r="T1600" s="155" t="n"/>
      <c r="U1600" s="155" t="n"/>
      <c r="V1600" s="155" t="n"/>
      <c r="W1600" s="155" t="n"/>
      <c r="X1600" s="155" t="n"/>
      <c r="Y1600" s="155" t="n"/>
      <c r="Z1600" s="155" t="n"/>
      <c r="AA1600" s="155" t="n"/>
      <c r="AB1600" s="155" t="n"/>
      <c r="AC1600" s="155" t="n"/>
      <c r="AD1600" s="155" t="n"/>
      <c r="AE1600" s="155" t="n"/>
      <c r="AF1600" s="155" t="n"/>
      <c r="AG1600" s="154">
        <f>IF(OR(C1600="",G1600="",G1600=0),"",IFERROR(INDEX(Lists!$K$2:$K$12,MATCH(C1600,Lists!$I$2:$I$12,0)),"AUD"))</f>
        <v/>
      </c>
      <c r="AH1600" s="154">
        <f>IF(OR(G1600="",G1600=0),"",IF(G1600&lt;1,TEXT(G1600*100,"0")&amp;IFERROR(INDEX(Lists!$U$2:$U$12,MATCH(C1600,Lists!$I$2:$I$12,0)),"c"),IFERROR(INDEX(Lists!$L$2:$L$12,MATCH(C1600,Lists!$I$2:$I$12,0)),"$")&amp;IF(G1600=INT(G1600),TEXT(G1600,"0"),TEXT(G1600,"0.00")))&amp;" "&amp;AG1600)</f>
        <v/>
      </c>
      <c r="AI1600" s="154">
        <f>IF(X1600="","",X1600*IFERROR(INDEX(Lists!$M$2:$M$12,MATCH(C1600,Lists!$I$2:$I$12,0)),1)/Lists!$Q$2)</f>
        <v/>
      </c>
      <c r="AJ1600" s="154">
        <f>IF(Y1600="","",Y1600*IFERROR(INDEX(Lists!$M$2:$M$12,MATCH(C1600,Lists!$I$2:$I$12,0)),1)/Lists!$Q$2)</f>
        <v/>
      </c>
      <c r="AK1600" s="106" t="n"/>
      <c r="AL1600" s="106" t="n"/>
      <c r="AM1600" s="106" t="n"/>
      <c r="AN1600" s="106" t="n"/>
      <c r="AO1600" s="106" t="n"/>
    </row>
    <row r="1601" ht="18" customHeight="1" s="74">
      <c r="A1601" s="154">
        <f>IF(OR(F1601="",C1601="",D1601=""),"",IFERROR(INDEX(Lists!$J$2:$J$12,MATCH(C1601,Lists!$I$2:$I$12,0)),"XX")&amp;"-"&amp;D1601&amp;"-"&amp;TEXT(SUMPRODUCT(($C$2:C1601=C1601)*($D$2:D1601=D1601)),"0000"))</f>
        <v/>
      </c>
      <c r="B1601" s="155" t="n"/>
      <c r="C1601" s="155" t="n"/>
      <c r="D1601" s="155" t="n"/>
      <c r="E1601" s="155" t="n"/>
      <c r="F1601" s="155" t="n"/>
      <c r="G1601" s="155" t="n"/>
      <c r="H1601" s="155" t="n"/>
      <c r="I1601" s="155" t="n"/>
      <c r="J1601" s="155" t="n"/>
      <c r="K1601" s="155" t="n"/>
      <c r="L1601" s="155" t="n"/>
      <c r="M1601" s="155" t="n"/>
      <c r="N1601" s="155" t="n"/>
      <c r="O1601" s="155" t="n"/>
      <c r="P1601" s="155" t="n"/>
      <c r="Q1601" s="151" t="n"/>
      <c r="R1601" s="155" t="n"/>
      <c r="S1601" s="155" t="n"/>
      <c r="T1601" s="155" t="n"/>
      <c r="U1601" s="155" t="n"/>
      <c r="V1601" s="155" t="n"/>
      <c r="W1601" s="155" t="n"/>
      <c r="X1601" s="155" t="n"/>
      <c r="Y1601" s="155" t="n"/>
      <c r="Z1601" s="155" t="n"/>
      <c r="AA1601" s="155" t="n"/>
      <c r="AB1601" s="155" t="n"/>
      <c r="AC1601" s="155" t="n"/>
      <c r="AD1601" s="155" t="n"/>
      <c r="AE1601" s="155" t="n"/>
      <c r="AF1601" s="155" t="n"/>
      <c r="AG1601" s="154">
        <f>IF(OR(C1601="",G1601="",G1601=0),"",IFERROR(INDEX(Lists!$K$2:$K$12,MATCH(C1601,Lists!$I$2:$I$12,0)),"AUD"))</f>
        <v/>
      </c>
      <c r="AH1601" s="154">
        <f>IF(OR(G1601="",G1601=0),"",IF(G1601&lt;1,TEXT(G1601*100,"0")&amp;IFERROR(INDEX(Lists!$U$2:$U$12,MATCH(C1601,Lists!$I$2:$I$12,0)),"c"),IFERROR(INDEX(Lists!$L$2:$L$12,MATCH(C1601,Lists!$I$2:$I$12,0)),"$")&amp;IF(G1601=INT(G1601),TEXT(G1601,"0"),TEXT(G1601,"0.00")))&amp;" "&amp;AG1601)</f>
        <v/>
      </c>
      <c r="AI1601" s="154">
        <f>IF(X1601="","",X1601*IFERROR(INDEX(Lists!$M$2:$M$12,MATCH(C1601,Lists!$I$2:$I$12,0)),1)/Lists!$Q$2)</f>
        <v/>
      </c>
      <c r="AJ1601" s="154">
        <f>IF(Y1601="","",Y1601*IFERROR(INDEX(Lists!$M$2:$M$12,MATCH(C1601,Lists!$I$2:$I$12,0)),1)/Lists!$Q$2)</f>
        <v/>
      </c>
      <c r="AK1601" s="106" t="n"/>
      <c r="AL1601" s="106" t="n"/>
      <c r="AM1601" s="106" t="n"/>
      <c r="AN1601" s="106" t="n"/>
      <c r="AO1601" s="106" t="n"/>
    </row>
    <row r="1602" ht="18" customHeight="1" s="74">
      <c r="A1602" s="154">
        <f>IF(OR(F1602="",C1602="",D1602=""),"",IFERROR(INDEX(Lists!$J$2:$J$12,MATCH(C1602,Lists!$I$2:$I$12,0)),"XX")&amp;"-"&amp;D1602&amp;"-"&amp;TEXT(SUMPRODUCT(($C$2:C1602=C1602)*($D$2:D1602=D1602)),"0000"))</f>
        <v/>
      </c>
      <c r="B1602" s="155" t="n"/>
      <c r="C1602" s="155" t="n"/>
      <c r="D1602" s="155" t="n"/>
      <c r="E1602" s="155" t="n"/>
      <c r="F1602" s="155" t="n"/>
      <c r="G1602" s="155" t="n"/>
      <c r="H1602" s="155" t="n"/>
      <c r="I1602" s="155" t="n"/>
      <c r="J1602" s="155" t="n"/>
      <c r="K1602" s="155" t="n"/>
      <c r="L1602" s="155" t="n"/>
      <c r="M1602" s="155" t="n"/>
      <c r="N1602" s="155" t="n"/>
      <c r="O1602" s="155" t="n"/>
      <c r="P1602" s="155" t="n"/>
      <c r="Q1602" s="151" t="n"/>
      <c r="R1602" s="155" t="n"/>
      <c r="S1602" s="155" t="n"/>
      <c r="T1602" s="155" t="n"/>
      <c r="U1602" s="155" t="n"/>
      <c r="V1602" s="155" t="n"/>
      <c r="W1602" s="155" t="n"/>
      <c r="X1602" s="155" t="n"/>
      <c r="Y1602" s="155" t="n"/>
      <c r="Z1602" s="155" t="n"/>
      <c r="AA1602" s="155" t="n"/>
      <c r="AB1602" s="155" t="n"/>
      <c r="AC1602" s="155" t="n"/>
      <c r="AD1602" s="155" t="n"/>
      <c r="AE1602" s="155" t="n"/>
      <c r="AF1602" s="155" t="n"/>
      <c r="AG1602" s="154">
        <f>IF(OR(C1602="",G1602="",G1602=0),"",IFERROR(INDEX(Lists!$K$2:$K$12,MATCH(C1602,Lists!$I$2:$I$12,0)),"AUD"))</f>
        <v/>
      </c>
      <c r="AH1602" s="154">
        <f>IF(OR(G1602="",G1602=0),"",IF(G1602&lt;1,TEXT(G1602*100,"0")&amp;IFERROR(INDEX(Lists!$U$2:$U$12,MATCH(C1602,Lists!$I$2:$I$12,0)),"c"),IFERROR(INDEX(Lists!$L$2:$L$12,MATCH(C1602,Lists!$I$2:$I$12,0)),"$")&amp;IF(G1602=INT(G1602),TEXT(G1602,"0"),TEXT(G1602,"0.00")))&amp;" "&amp;AG1602)</f>
        <v/>
      </c>
      <c r="AI1602" s="154">
        <f>IF(X1602="","",X1602*IFERROR(INDEX(Lists!$M$2:$M$12,MATCH(C1602,Lists!$I$2:$I$12,0)),1)/Lists!$Q$2)</f>
        <v/>
      </c>
      <c r="AJ1602" s="154">
        <f>IF(Y1602="","",Y1602*IFERROR(INDEX(Lists!$M$2:$M$12,MATCH(C1602,Lists!$I$2:$I$12,0)),1)/Lists!$Q$2)</f>
        <v/>
      </c>
      <c r="AK1602" s="106" t="n"/>
      <c r="AL1602" s="106" t="n"/>
      <c r="AM1602" s="106" t="n"/>
      <c r="AN1602" s="106" t="n"/>
      <c r="AO1602" s="106" t="n"/>
    </row>
    <row r="1603" ht="18" customHeight="1" s="74">
      <c r="A1603" s="154">
        <f>IF(OR(F1603="",C1603="",D1603=""),"",IFERROR(INDEX(Lists!$J$2:$J$12,MATCH(C1603,Lists!$I$2:$I$12,0)),"XX")&amp;"-"&amp;D1603&amp;"-"&amp;TEXT(SUMPRODUCT(($C$2:C1603=C1603)*($D$2:D1603=D1603)),"0000"))</f>
        <v/>
      </c>
      <c r="B1603" s="155" t="n"/>
      <c r="C1603" s="155" t="n"/>
      <c r="D1603" s="155" t="n"/>
      <c r="E1603" s="155" t="n"/>
      <c r="F1603" s="155" t="n"/>
      <c r="G1603" s="155" t="n"/>
      <c r="H1603" s="155" t="n"/>
      <c r="I1603" s="155" t="n"/>
      <c r="J1603" s="155" t="n"/>
      <c r="K1603" s="155" t="n"/>
      <c r="L1603" s="155" t="n"/>
      <c r="M1603" s="155" t="n"/>
      <c r="N1603" s="155" t="n"/>
      <c r="O1603" s="155" t="n"/>
      <c r="P1603" s="155" t="n"/>
      <c r="Q1603" s="151" t="n"/>
      <c r="R1603" s="155" t="n"/>
      <c r="S1603" s="155" t="n"/>
      <c r="T1603" s="155" t="n"/>
      <c r="U1603" s="155" t="n"/>
      <c r="V1603" s="155" t="n"/>
      <c r="W1603" s="155" t="n"/>
      <c r="X1603" s="155" t="n"/>
      <c r="Y1603" s="155" t="n"/>
      <c r="Z1603" s="155" t="n"/>
      <c r="AA1603" s="155" t="n"/>
      <c r="AB1603" s="155" t="n"/>
      <c r="AC1603" s="155" t="n"/>
      <c r="AD1603" s="155" t="n"/>
      <c r="AE1603" s="155" t="n"/>
      <c r="AF1603" s="155" t="n"/>
      <c r="AG1603" s="154">
        <f>IF(OR(C1603="",G1603="",G1603=0),"",IFERROR(INDEX(Lists!$K$2:$K$12,MATCH(C1603,Lists!$I$2:$I$12,0)),"AUD"))</f>
        <v/>
      </c>
      <c r="AH1603" s="154">
        <f>IF(OR(G1603="",G1603=0),"",IF(G1603&lt;1,TEXT(G1603*100,"0")&amp;IFERROR(INDEX(Lists!$U$2:$U$12,MATCH(C1603,Lists!$I$2:$I$12,0)),"c"),IFERROR(INDEX(Lists!$L$2:$L$12,MATCH(C1603,Lists!$I$2:$I$12,0)),"$")&amp;IF(G1603=INT(G1603),TEXT(G1603,"0"),TEXT(G1603,"0.00")))&amp;" "&amp;AG1603)</f>
        <v/>
      </c>
      <c r="AI1603" s="154">
        <f>IF(X1603="","",X1603*IFERROR(INDEX(Lists!$M$2:$M$12,MATCH(C1603,Lists!$I$2:$I$12,0)),1)/Lists!$Q$2)</f>
        <v/>
      </c>
      <c r="AJ1603" s="154">
        <f>IF(Y1603="","",Y1603*IFERROR(INDEX(Lists!$M$2:$M$12,MATCH(C1603,Lists!$I$2:$I$12,0)),1)/Lists!$Q$2)</f>
        <v/>
      </c>
      <c r="AK1603" s="106" t="n"/>
      <c r="AL1603" s="106" t="n"/>
      <c r="AM1603" s="106" t="n"/>
      <c r="AN1603" s="106" t="n"/>
      <c r="AO1603" s="106" t="n"/>
    </row>
    <row r="1604" ht="18" customHeight="1" s="74">
      <c r="A1604" s="154">
        <f>IF(OR(F1604="",C1604="",D1604=""),"",IFERROR(INDEX(Lists!$J$2:$J$12,MATCH(C1604,Lists!$I$2:$I$12,0)),"XX")&amp;"-"&amp;D1604&amp;"-"&amp;TEXT(SUMPRODUCT(($C$2:C1604=C1604)*($D$2:D1604=D1604)),"0000"))</f>
        <v/>
      </c>
      <c r="B1604" s="155" t="n"/>
      <c r="C1604" s="155" t="n"/>
      <c r="D1604" s="155" t="n"/>
      <c r="E1604" s="155" t="n"/>
      <c r="F1604" s="155" t="n"/>
      <c r="G1604" s="155" t="n"/>
      <c r="H1604" s="155" t="n"/>
      <c r="I1604" s="155" t="n"/>
      <c r="J1604" s="155" t="n"/>
      <c r="K1604" s="155" t="n"/>
      <c r="L1604" s="155" t="n"/>
      <c r="M1604" s="155" t="n"/>
      <c r="N1604" s="155" t="n"/>
      <c r="O1604" s="155" t="n"/>
      <c r="P1604" s="155" t="n"/>
      <c r="Q1604" s="151" t="n"/>
      <c r="R1604" s="155" t="n"/>
      <c r="S1604" s="155" t="n"/>
      <c r="T1604" s="155" t="n"/>
      <c r="U1604" s="155" t="n"/>
      <c r="V1604" s="155" t="n"/>
      <c r="W1604" s="155" t="n"/>
      <c r="X1604" s="155" t="n"/>
      <c r="Y1604" s="155" t="n"/>
      <c r="Z1604" s="155" t="n"/>
      <c r="AA1604" s="155" t="n"/>
      <c r="AB1604" s="155" t="n"/>
      <c r="AC1604" s="155" t="n"/>
      <c r="AD1604" s="155" t="n"/>
      <c r="AE1604" s="155" t="n"/>
      <c r="AF1604" s="155" t="n"/>
      <c r="AG1604" s="154">
        <f>IF(OR(C1604="",G1604="",G1604=0),"",IFERROR(INDEX(Lists!$K$2:$K$12,MATCH(C1604,Lists!$I$2:$I$12,0)),"AUD"))</f>
        <v/>
      </c>
      <c r="AH1604" s="154">
        <f>IF(OR(G1604="",G1604=0),"",IF(G1604&lt;1,TEXT(G1604*100,"0")&amp;IFERROR(INDEX(Lists!$U$2:$U$12,MATCH(C1604,Lists!$I$2:$I$12,0)),"c"),IFERROR(INDEX(Lists!$L$2:$L$12,MATCH(C1604,Lists!$I$2:$I$12,0)),"$")&amp;IF(G1604=INT(G1604),TEXT(G1604,"0"),TEXT(G1604,"0.00")))&amp;" "&amp;AG1604)</f>
        <v/>
      </c>
      <c r="AI1604" s="154">
        <f>IF(X1604="","",X1604*IFERROR(INDEX(Lists!$M$2:$M$12,MATCH(C1604,Lists!$I$2:$I$12,0)),1)/Lists!$Q$2)</f>
        <v/>
      </c>
      <c r="AJ1604" s="154">
        <f>IF(Y1604="","",Y1604*IFERROR(INDEX(Lists!$M$2:$M$12,MATCH(C1604,Lists!$I$2:$I$12,0)),1)/Lists!$Q$2)</f>
        <v/>
      </c>
      <c r="AK1604" s="106" t="n"/>
      <c r="AL1604" s="106" t="n"/>
      <c r="AM1604" s="106" t="n"/>
      <c r="AN1604" s="106" t="n"/>
      <c r="AO1604" s="106" t="n"/>
    </row>
    <row r="1605" ht="18" customHeight="1" s="74">
      <c r="A1605" s="154">
        <f>IF(OR(F1605="",C1605="",D1605=""),"",IFERROR(INDEX(Lists!$J$2:$J$12,MATCH(C1605,Lists!$I$2:$I$12,0)),"XX")&amp;"-"&amp;D1605&amp;"-"&amp;TEXT(SUMPRODUCT(($C$2:C1605=C1605)*($D$2:D1605=D1605)),"0000"))</f>
        <v/>
      </c>
      <c r="B1605" s="155" t="n"/>
      <c r="C1605" s="155" t="n"/>
      <c r="D1605" s="155" t="n"/>
      <c r="E1605" s="155" t="n"/>
      <c r="F1605" s="155" t="n"/>
      <c r="G1605" s="155" t="n"/>
      <c r="H1605" s="155" t="n"/>
      <c r="I1605" s="155" t="n"/>
      <c r="J1605" s="155" t="n"/>
      <c r="K1605" s="155" t="n"/>
      <c r="L1605" s="155" t="n"/>
      <c r="M1605" s="155" t="n"/>
      <c r="N1605" s="155" t="n"/>
      <c r="O1605" s="155" t="n"/>
      <c r="P1605" s="155" t="n"/>
      <c r="Q1605" s="151" t="n"/>
      <c r="R1605" s="155" t="n"/>
      <c r="S1605" s="155" t="n"/>
      <c r="T1605" s="155" t="n"/>
      <c r="U1605" s="155" t="n"/>
      <c r="V1605" s="155" t="n"/>
      <c r="W1605" s="155" t="n"/>
      <c r="X1605" s="155" t="n"/>
      <c r="Y1605" s="155" t="n"/>
      <c r="Z1605" s="155" t="n"/>
      <c r="AA1605" s="155" t="n"/>
      <c r="AB1605" s="155" t="n"/>
      <c r="AC1605" s="155" t="n"/>
      <c r="AD1605" s="155" t="n"/>
      <c r="AE1605" s="155" t="n"/>
      <c r="AF1605" s="155" t="n"/>
      <c r="AG1605" s="154">
        <f>IF(OR(C1605="",G1605="",G1605=0),"",IFERROR(INDEX(Lists!$K$2:$K$12,MATCH(C1605,Lists!$I$2:$I$12,0)),"AUD"))</f>
        <v/>
      </c>
      <c r="AH1605" s="154">
        <f>IF(OR(G1605="",G1605=0),"",IF(G1605&lt;1,TEXT(G1605*100,"0")&amp;IFERROR(INDEX(Lists!$U$2:$U$12,MATCH(C1605,Lists!$I$2:$I$12,0)),"c"),IFERROR(INDEX(Lists!$L$2:$L$12,MATCH(C1605,Lists!$I$2:$I$12,0)),"$")&amp;IF(G1605=INT(G1605),TEXT(G1605,"0"),TEXT(G1605,"0.00")))&amp;" "&amp;AG1605)</f>
        <v/>
      </c>
      <c r="AI1605" s="154">
        <f>IF(X1605="","",X1605*IFERROR(INDEX(Lists!$M$2:$M$12,MATCH(C1605,Lists!$I$2:$I$12,0)),1)/Lists!$Q$2)</f>
        <v/>
      </c>
      <c r="AJ1605" s="154">
        <f>IF(Y1605="","",Y1605*IFERROR(INDEX(Lists!$M$2:$M$12,MATCH(C1605,Lists!$I$2:$I$12,0)),1)/Lists!$Q$2)</f>
        <v/>
      </c>
      <c r="AK1605" s="106" t="n"/>
      <c r="AL1605" s="106" t="n"/>
      <c r="AM1605" s="106" t="n"/>
      <c r="AN1605" s="106" t="n"/>
      <c r="AO1605" s="106" t="n"/>
    </row>
    <row r="1606" ht="18" customHeight="1" s="74">
      <c r="A1606" s="154">
        <f>IF(OR(F1606="",C1606="",D1606=""),"",IFERROR(INDEX(Lists!$J$2:$J$12,MATCH(C1606,Lists!$I$2:$I$12,0)),"XX")&amp;"-"&amp;D1606&amp;"-"&amp;TEXT(SUMPRODUCT(($C$2:C1606=C1606)*($D$2:D1606=D1606)),"0000"))</f>
        <v/>
      </c>
      <c r="B1606" s="155" t="n"/>
      <c r="C1606" s="155" t="n"/>
      <c r="D1606" s="155" t="n"/>
      <c r="E1606" s="155" t="n"/>
      <c r="F1606" s="155" t="n"/>
      <c r="G1606" s="155" t="n"/>
      <c r="H1606" s="155" t="n"/>
      <c r="I1606" s="155" t="n"/>
      <c r="J1606" s="155" t="n"/>
      <c r="K1606" s="155" t="n"/>
      <c r="L1606" s="155" t="n"/>
      <c r="M1606" s="155" t="n"/>
      <c r="N1606" s="155" t="n"/>
      <c r="O1606" s="155" t="n"/>
      <c r="P1606" s="155" t="n"/>
      <c r="Q1606" s="151" t="n"/>
      <c r="R1606" s="155" t="n"/>
      <c r="S1606" s="155" t="n"/>
      <c r="T1606" s="155" t="n"/>
      <c r="U1606" s="155" t="n"/>
      <c r="V1606" s="155" t="n"/>
      <c r="W1606" s="155" t="n"/>
      <c r="X1606" s="155" t="n"/>
      <c r="Y1606" s="155" t="n"/>
      <c r="Z1606" s="155" t="n"/>
      <c r="AA1606" s="155" t="n"/>
      <c r="AB1606" s="155" t="n"/>
      <c r="AC1606" s="155" t="n"/>
      <c r="AD1606" s="155" t="n"/>
      <c r="AE1606" s="155" t="n"/>
      <c r="AF1606" s="155" t="n"/>
      <c r="AG1606" s="154">
        <f>IF(OR(C1606="",G1606="",G1606=0),"",IFERROR(INDEX(Lists!$K$2:$K$12,MATCH(C1606,Lists!$I$2:$I$12,0)),"AUD"))</f>
        <v/>
      </c>
      <c r="AH1606" s="154">
        <f>IF(OR(G1606="",G1606=0),"",IF(G1606&lt;1,TEXT(G1606*100,"0")&amp;IFERROR(INDEX(Lists!$U$2:$U$12,MATCH(C1606,Lists!$I$2:$I$12,0)),"c"),IFERROR(INDEX(Lists!$L$2:$L$12,MATCH(C1606,Lists!$I$2:$I$12,0)),"$")&amp;IF(G1606=INT(G1606),TEXT(G1606,"0"),TEXT(G1606,"0.00")))&amp;" "&amp;AG1606)</f>
        <v/>
      </c>
      <c r="AI1606" s="154">
        <f>IF(X1606="","",X1606*IFERROR(INDEX(Lists!$M$2:$M$12,MATCH(C1606,Lists!$I$2:$I$12,0)),1)/Lists!$Q$2)</f>
        <v/>
      </c>
      <c r="AJ1606" s="154">
        <f>IF(Y1606="","",Y1606*IFERROR(INDEX(Lists!$M$2:$M$12,MATCH(C1606,Lists!$I$2:$I$12,0)),1)/Lists!$Q$2)</f>
        <v/>
      </c>
      <c r="AK1606" s="106" t="n"/>
      <c r="AL1606" s="106" t="n"/>
      <c r="AM1606" s="106" t="n"/>
      <c r="AN1606" s="106" t="n"/>
      <c r="AO1606" s="106" t="n"/>
    </row>
    <row r="1607" ht="18" customHeight="1" s="74">
      <c r="A1607" s="154">
        <f>IF(OR(F1607="",C1607="",D1607=""),"",IFERROR(INDEX(Lists!$J$2:$J$12,MATCH(C1607,Lists!$I$2:$I$12,0)),"XX")&amp;"-"&amp;D1607&amp;"-"&amp;TEXT(SUMPRODUCT(($C$2:C1607=C1607)*($D$2:D1607=D1607)),"0000"))</f>
        <v/>
      </c>
      <c r="B1607" s="155" t="n"/>
      <c r="C1607" s="155" t="n"/>
      <c r="D1607" s="155" t="n"/>
      <c r="E1607" s="155" t="n"/>
      <c r="F1607" s="155" t="n"/>
      <c r="G1607" s="155" t="n"/>
      <c r="H1607" s="155" t="n"/>
      <c r="I1607" s="155" t="n"/>
      <c r="J1607" s="155" t="n"/>
      <c r="K1607" s="155" t="n"/>
      <c r="L1607" s="155" t="n"/>
      <c r="M1607" s="155" t="n"/>
      <c r="N1607" s="155" t="n"/>
      <c r="O1607" s="155" t="n"/>
      <c r="P1607" s="155" t="n"/>
      <c r="Q1607" s="151" t="n"/>
      <c r="R1607" s="155" t="n"/>
      <c r="S1607" s="155" t="n"/>
      <c r="T1607" s="155" t="n"/>
      <c r="U1607" s="155" t="n"/>
      <c r="V1607" s="155" t="n"/>
      <c r="W1607" s="155" t="n"/>
      <c r="X1607" s="155" t="n"/>
      <c r="Y1607" s="155" t="n"/>
      <c r="Z1607" s="155" t="n"/>
      <c r="AA1607" s="155" t="n"/>
      <c r="AB1607" s="155" t="n"/>
      <c r="AC1607" s="155" t="n"/>
      <c r="AD1607" s="155" t="n"/>
      <c r="AE1607" s="155" t="n"/>
      <c r="AF1607" s="155" t="n"/>
      <c r="AG1607" s="154">
        <f>IF(OR(C1607="",G1607="",G1607=0),"",IFERROR(INDEX(Lists!$K$2:$K$12,MATCH(C1607,Lists!$I$2:$I$12,0)),"AUD"))</f>
        <v/>
      </c>
      <c r="AH1607" s="154">
        <f>IF(OR(G1607="",G1607=0),"",IF(G1607&lt;1,TEXT(G1607*100,"0")&amp;IFERROR(INDEX(Lists!$U$2:$U$12,MATCH(C1607,Lists!$I$2:$I$12,0)),"c"),IFERROR(INDEX(Lists!$L$2:$L$12,MATCH(C1607,Lists!$I$2:$I$12,0)),"$")&amp;IF(G1607=INT(G1607),TEXT(G1607,"0"),TEXT(G1607,"0.00")))&amp;" "&amp;AG1607)</f>
        <v/>
      </c>
      <c r="AI1607" s="154">
        <f>IF(X1607="","",X1607*IFERROR(INDEX(Lists!$M$2:$M$12,MATCH(C1607,Lists!$I$2:$I$12,0)),1)/Lists!$Q$2)</f>
        <v/>
      </c>
      <c r="AJ1607" s="154">
        <f>IF(Y1607="","",Y1607*IFERROR(INDEX(Lists!$M$2:$M$12,MATCH(C1607,Lists!$I$2:$I$12,0)),1)/Lists!$Q$2)</f>
        <v/>
      </c>
      <c r="AK1607" s="106" t="n"/>
      <c r="AL1607" s="106" t="n"/>
      <c r="AM1607" s="106" t="n"/>
      <c r="AN1607" s="106" t="n"/>
      <c r="AO1607" s="106" t="n"/>
    </row>
    <row r="1608" ht="18" customHeight="1" s="74">
      <c r="A1608" s="154">
        <f>IF(OR(F1608="",C1608="",D1608=""),"",IFERROR(INDEX(Lists!$J$2:$J$12,MATCH(C1608,Lists!$I$2:$I$12,0)),"XX")&amp;"-"&amp;D1608&amp;"-"&amp;TEXT(SUMPRODUCT(($C$2:C1608=C1608)*($D$2:D1608=D1608)),"0000"))</f>
        <v/>
      </c>
      <c r="B1608" s="155" t="n"/>
      <c r="C1608" s="155" t="n"/>
      <c r="D1608" s="155" t="n"/>
      <c r="E1608" s="155" t="n"/>
      <c r="F1608" s="155" t="n"/>
      <c r="G1608" s="155" t="n"/>
      <c r="H1608" s="155" t="n"/>
      <c r="I1608" s="155" t="n"/>
      <c r="J1608" s="155" t="n"/>
      <c r="K1608" s="155" t="n"/>
      <c r="L1608" s="155" t="n"/>
      <c r="M1608" s="155" t="n"/>
      <c r="N1608" s="155" t="n"/>
      <c r="O1608" s="155" t="n"/>
      <c r="P1608" s="155" t="n"/>
      <c r="Q1608" s="151" t="n"/>
      <c r="R1608" s="155" t="n"/>
      <c r="S1608" s="155" t="n"/>
      <c r="T1608" s="155" t="n"/>
      <c r="U1608" s="155" t="n"/>
      <c r="V1608" s="155" t="n"/>
      <c r="W1608" s="155" t="n"/>
      <c r="X1608" s="155" t="n"/>
      <c r="Y1608" s="155" t="n"/>
      <c r="Z1608" s="155" t="n"/>
      <c r="AA1608" s="155" t="n"/>
      <c r="AB1608" s="155" t="n"/>
      <c r="AC1608" s="155" t="n"/>
      <c r="AD1608" s="155" t="n"/>
      <c r="AE1608" s="155" t="n"/>
      <c r="AF1608" s="155" t="n"/>
      <c r="AG1608" s="154">
        <f>IF(OR(C1608="",G1608="",G1608=0),"",IFERROR(INDEX(Lists!$K$2:$K$12,MATCH(C1608,Lists!$I$2:$I$12,0)),"AUD"))</f>
        <v/>
      </c>
      <c r="AH1608" s="154">
        <f>IF(OR(G1608="",G1608=0),"",IF(G1608&lt;1,TEXT(G1608*100,"0")&amp;IFERROR(INDEX(Lists!$U$2:$U$12,MATCH(C1608,Lists!$I$2:$I$12,0)),"c"),IFERROR(INDEX(Lists!$L$2:$L$12,MATCH(C1608,Lists!$I$2:$I$12,0)),"$")&amp;IF(G1608=INT(G1608),TEXT(G1608,"0"),TEXT(G1608,"0.00")))&amp;" "&amp;AG1608)</f>
        <v/>
      </c>
      <c r="AI1608" s="154">
        <f>IF(X1608="","",X1608*IFERROR(INDEX(Lists!$M$2:$M$12,MATCH(C1608,Lists!$I$2:$I$12,0)),1)/Lists!$Q$2)</f>
        <v/>
      </c>
      <c r="AJ1608" s="154">
        <f>IF(Y1608="","",Y1608*IFERROR(INDEX(Lists!$M$2:$M$12,MATCH(C1608,Lists!$I$2:$I$12,0)),1)/Lists!$Q$2)</f>
        <v/>
      </c>
      <c r="AK1608" s="106" t="n"/>
      <c r="AL1608" s="106" t="n"/>
      <c r="AM1608" s="106" t="n"/>
      <c r="AN1608" s="106" t="n"/>
      <c r="AO1608" s="106" t="n"/>
    </row>
    <row r="1609" ht="18" customHeight="1" s="74">
      <c r="A1609" s="154">
        <f>IF(OR(F1609="",C1609="",D1609=""),"",IFERROR(INDEX(Lists!$J$2:$J$12,MATCH(C1609,Lists!$I$2:$I$12,0)),"XX")&amp;"-"&amp;D1609&amp;"-"&amp;TEXT(SUMPRODUCT(($C$2:C1609=C1609)*($D$2:D1609=D1609)),"0000"))</f>
        <v/>
      </c>
      <c r="B1609" s="155" t="n"/>
      <c r="C1609" s="155" t="n"/>
      <c r="D1609" s="155" t="n"/>
      <c r="E1609" s="155" t="n"/>
      <c r="F1609" s="155" t="n"/>
      <c r="G1609" s="155" t="n"/>
      <c r="H1609" s="155" t="n"/>
      <c r="I1609" s="155" t="n"/>
      <c r="J1609" s="155" t="n"/>
      <c r="K1609" s="155" t="n"/>
      <c r="L1609" s="155" t="n"/>
      <c r="M1609" s="155" t="n"/>
      <c r="N1609" s="155" t="n"/>
      <c r="O1609" s="155" t="n"/>
      <c r="P1609" s="155" t="n"/>
      <c r="Q1609" s="151" t="n"/>
      <c r="R1609" s="155" t="n"/>
      <c r="S1609" s="155" t="n"/>
      <c r="T1609" s="155" t="n"/>
      <c r="U1609" s="155" t="n"/>
      <c r="V1609" s="155" t="n"/>
      <c r="W1609" s="155" t="n"/>
      <c r="X1609" s="155" t="n"/>
      <c r="Y1609" s="155" t="n"/>
      <c r="Z1609" s="155" t="n"/>
      <c r="AA1609" s="155" t="n"/>
      <c r="AB1609" s="155" t="n"/>
      <c r="AC1609" s="155" t="n"/>
      <c r="AD1609" s="155" t="n"/>
      <c r="AE1609" s="155" t="n"/>
      <c r="AF1609" s="155" t="n"/>
      <c r="AG1609" s="154">
        <f>IF(OR(C1609="",G1609="",G1609=0),"",IFERROR(INDEX(Lists!$K$2:$K$12,MATCH(C1609,Lists!$I$2:$I$12,0)),"AUD"))</f>
        <v/>
      </c>
      <c r="AH1609" s="154">
        <f>IF(OR(G1609="",G1609=0),"",IF(G1609&lt;1,TEXT(G1609*100,"0")&amp;IFERROR(INDEX(Lists!$U$2:$U$12,MATCH(C1609,Lists!$I$2:$I$12,0)),"c"),IFERROR(INDEX(Lists!$L$2:$L$12,MATCH(C1609,Lists!$I$2:$I$12,0)),"$")&amp;IF(G1609=INT(G1609),TEXT(G1609,"0"),TEXT(G1609,"0.00")))&amp;" "&amp;AG1609)</f>
        <v/>
      </c>
      <c r="AI1609" s="154">
        <f>IF(X1609="","",X1609*IFERROR(INDEX(Lists!$M$2:$M$12,MATCH(C1609,Lists!$I$2:$I$12,0)),1)/Lists!$Q$2)</f>
        <v/>
      </c>
      <c r="AJ1609" s="154">
        <f>IF(Y1609="","",Y1609*IFERROR(INDEX(Lists!$M$2:$M$12,MATCH(C1609,Lists!$I$2:$I$12,0)),1)/Lists!$Q$2)</f>
        <v/>
      </c>
      <c r="AK1609" s="106" t="n"/>
      <c r="AL1609" s="106" t="n"/>
      <c r="AM1609" s="106" t="n"/>
      <c r="AN1609" s="106" t="n"/>
      <c r="AO1609" s="106" t="n"/>
    </row>
    <row r="1610" ht="18" customHeight="1" s="74">
      <c r="A1610" s="154">
        <f>IF(OR(F1610="",C1610="",D1610=""),"",IFERROR(INDEX(Lists!$J$2:$J$12,MATCH(C1610,Lists!$I$2:$I$12,0)),"XX")&amp;"-"&amp;D1610&amp;"-"&amp;TEXT(SUMPRODUCT(($C$2:C1610=C1610)*($D$2:D1610=D1610)),"0000"))</f>
        <v/>
      </c>
      <c r="B1610" s="155" t="n"/>
      <c r="C1610" s="155" t="n"/>
      <c r="D1610" s="155" t="n"/>
      <c r="E1610" s="155" t="n"/>
      <c r="F1610" s="155" t="n"/>
      <c r="G1610" s="155" t="n"/>
      <c r="H1610" s="155" t="n"/>
      <c r="I1610" s="155" t="n"/>
      <c r="J1610" s="155" t="n"/>
      <c r="K1610" s="155" t="n"/>
      <c r="L1610" s="155" t="n"/>
      <c r="M1610" s="155" t="n"/>
      <c r="N1610" s="155" t="n"/>
      <c r="O1610" s="155" t="n"/>
      <c r="P1610" s="155" t="n"/>
      <c r="Q1610" s="151" t="n"/>
      <c r="R1610" s="155" t="n"/>
      <c r="S1610" s="155" t="n"/>
      <c r="T1610" s="155" t="n"/>
      <c r="U1610" s="155" t="n"/>
      <c r="V1610" s="155" t="n"/>
      <c r="W1610" s="155" t="n"/>
      <c r="X1610" s="155" t="n"/>
      <c r="Y1610" s="155" t="n"/>
      <c r="Z1610" s="155" t="n"/>
      <c r="AA1610" s="155" t="n"/>
      <c r="AB1610" s="155" t="n"/>
      <c r="AC1610" s="155" t="n"/>
      <c r="AD1610" s="155" t="n"/>
      <c r="AE1610" s="155" t="n"/>
      <c r="AF1610" s="155" t="n"/>
      <c r="AG1610" s="154">
        <f>IF(OR(C1610="",G1610="",G1610=0),"",IFERROR(INDEX(Lists!$K$2:$K$12,MATCH(C1610,Lists!$I$2:$I$12,0)),"AUD"))</f>
        <v/>
      </c>
      <c r="AH1610" s="154">
        <f>IF(OR(G1610="",G1610=0),"",IF(G1610&lt;1,TEXT(G1610*100,"0")&amp;IFERROR(INDEX(Lists!$U$2:$U$12,MATCH(C1610,Lists!$I$2:$I$12,0)),"c"),IFERROR(INDEX(Lists!$L$2:$L$12,MATCH(C1610,Lists!$I$2:$I$12,0)),"$")&amp;IF(G1610=INT(G1610),TEXT(G1610,"0"),TEXT(G1610,"0.00")))&amp;" "&amp;AG1610)</f>
        <v/>
      </c>
      <c r="AI1610" s="154">
        <f>IF(X1610="","",X1610*IFERROR(INDEX(Lists!$M$2:$M$12,MATCH(C1610,Lists!$I$2:$I$12,0)),1)/Lists!$Q$2)</f>
        <v/>
      </c>
      <c r="AJ1610" s="154">
        <f>IF(Y1610="","",Y1610*IFERROR(INDEX(Lists!$M$2:$M$12,MATCH(C1610,Lists!$I$2:$I$12,0)),1)/Lists!$Q$2)</f>
        <v/>
      </c>
      <c r="AK1610" s="106" t="n"/>
      <c r="AL1610" s="106" t="n"/>
      <c r="AM1610" s="106" t="n"/>
      <c r="AN1610" s="106" t="n"/>
      <c r="AO1610" s="106" t="n"/>
    </row>
    <row r="1611" ht="18" customHeight="1" s="74">
      <c r="A1611" s="154">
        <f>IF(OR(F1611="",C1611="",D1611=""),"",IFERROR(INDEX(Lists!$J$2:$J$12,MATCH(C1611,Lists!$I$2:$I$12,0)),"XX")&amp;"-"&amp;D1611&amp;"-"&amp;TEXT(SUMPRODUCT(($C$2:C1611=C1611)*($D$2:D1611=D1611)),"0000"))</f>
        <v/>
      </c>
      <c r="B1611" s="155" t="n"/>
      <c r="C1611" s="155" t="n"/>
      <c r="D1611" s="155" t="n"/>
      <c r="E1611" s="155" t="n"/>
      <c r="F1611" s="155" t="n"/>
      <c r="G1611" s="155" t="n"/>
      <c r="H1611" s="155" t="n"/>
      <c r="I1611" s="155" t="n"/>
      <c r="J1611" s="155" t="n"/>
      <c r="K1611" s="155" t="n"/>
      <c r="L1611" s="155" t="n"/>
      <c r="M1611" s="155" t="n"/>
      <c r="N1611" s="155" t="n"/>
      <c r="O1611" s="155" t="n"/>
      <c r="P1611" s="155" t="n"/>
      <c r="Q1611" s="151" t="n"/>
      <c r="R1611" s="155" t="n"/>
      <c r="S1611" s="155" t="n"/>
      <c r="T1611" s="155" t="n"/>
      <c r="U1611" s="155" t="n"/>
      <c r="V1611" s="155" t="n"/>
      <c r="W1611" s="155" t="n"/>
      <c r="X1611" s="155" t="n"/>
      <c r="Y1611" s="155" t="n"/>
      <c r="Z1611" s="155" t="n"/>
      <c r="AA1611" s="155" t="n"/>
      <c r="AB1611" s="155" t="n"/>
      <c r="AC1611" s="155" t="n"/>
      <c r="AD1611" s="155" t="n"/>
      <c r="AE1611" s="155" t="n"/>
      <c r="AF1611" s="155" t="n"/>
      <c r="AG1611" s="154">
        <f>IF(OR(C1611="",G1611="",G1611=0),"",IFERROR(INDEX(Lists!$K$2:$K$12,MATCH(C1611,Lists!$I$2:$I$12,0)),"AUD"))</f>
        <v/>
      </c>
      <c r="AH1611" s="154">
        <f>IF(OR(G1611="",G1611=0),"",IF(G1611&lt;1,TEXT(G1611*100,"0")&amp;IFERROR(INDEX(Lists!$U$2:$U$12,MATCH(C1611,Lists!$I$2:$I$12,0)),"c"),IFERROR(INDEX(Lists!$L$2:$L$12,MATCH(C1611,Lists!$I$2:$I$12,0)),"$")&amp;IF(G1611=INT(G1611),TEXT(G1611,"0"),TEXT(G1611,"0.00")))&amp;" "&amp;AG1611)</f>
        <v/>
      </c>
      <c r="AI1611" s="154">
        <f>IF(X1611="","",X1611*IFERROR(INDEX(Lists!$M$2:$M$12,MATCH(C1611,Lists!$I$2:$I$12,0)),1)/Lists!$Q$2)</f>
        <v/>
      </c>
      <c r="AJ1611" s="154">
        <f>IF(Y1611="","",Y1611*IFERROR(INDEX(Lists!$M$2:$M$12,MATCH(C1611,Lists!$I$2:$I$12,0)),1)/Lists!$Q$2)</f>
        <v/>
      </c>
      <c r="AK1611" s="106" t="n"/>
      <c r="AL1611" s="106" t="n"/>
      <c r="AM1611" s="106" t="n"/>
      <c r="AN1611" s="106" t="n"/>
      <c r="AO1611" s="106" t="n"/>
    </row>
    <row r="1612" ht="18" customHeight="1" s="74">
      <c r="A1612" s="154">
        <f>IF(OR(F1612="",C1612="",D1612=""),"",IFERROR(INDEX(Lists!$J$2:$J$12,MATCH(C1612,Lists!$I$2:$I$12,0)),"XX")&amp;"-"&amp;D1612&amp;"-"&amp;TEXT(SUMPRODUCT(($C$2:C1612=C1612)*($D$2:D1612=D1612)),"0000"))</f>
        <v/>
      </c>
      <c r="B1612" s="155" t="n"/>
      <c r="C1612" s="155" t="n"/>
      <c r="D1612" s="155" t="n"/>
      <c r="E1612" s="155" t="n"/>
      <c r="F1612" s="155" t="n"/>
      <c r="G1612" s="155" t="n"/>
      <c r="H1612" s="155" t="n"/>
      <c r="I1612" s="155" t="n"/>
      <c r="J1612" s="155" t="n"/>
      <c r="K1612" s="155" t="n"/>
      <c r="L1612" s="155" t="n"/>
      <c r="M1612" s="155" t="n"/>
      <c r="N1612" s="155" t="n"/>
      <c r="O1612" s="155" t="n"/>
      <c r="P1612" s="155" t="n"/>
      <c r="Q1612" s="151" t="n"/>
      <c r="R1612" s="155" t="n"/>
      <c r="S1612" s="155" t="n"/>
      <c r="T1612" s="155" t="n"/>
      <c r="U1612" s="155" t="n"/>
      <c r="V1612" s="155" t="n"/>
      <c r="W1612" s="155" t="n"/>
      <c r="X1612" s="155" t="n"/>
      <c r="Y1612" s="155" t="n"/>
      <c r="Z1612" s="155" t="n"/>
      <c r="AA1612" s="155" t="n"/>
      <c r="AB1612" s="155" t="n"/>
      <c r="AC1612" s="155" t="n"/>
      <c r="AD1612" s="155" t="n"/>
      <c r="AE1612" s="155" t="n"/>
      <c r="AF1612" s="155" t="n"/>
      <c r="AG1612" s="154">
        <f>IF(OR(C1612="",G1612="",G1612=0),"",IFERROR(INDEX(Lists!$K$2:$K$12,MATCH(C1612,Lists!$I$2:$I$12,0)),"AUD"))</f>
        <v/>
      </c>
      <c r="AH1612" s="154">
        <f>IF(OR(G1612="",G1612=0),"",IF(G1612&lt;1,TEXT(G1612*100,"0")&amp;IFERROR(INDEX(Lists!$U$2:$U$12,MATCH(C1612,Lists!$I$2:$I$12,0)),"c"),IFERROR(INDEX(Lists!$L$2:$L$12,MATCH(C1612,Lists!$I$2:$I$12,0)),"$")&amp;IF(G1612=INT(G1612),TEXT(G1612,"0"),TEXT(G1612,"0.00")))&amp;" "&amp;AG1612)</f>
        <v/>
      </c>
      <c r="AI1612" s="154">
        <f>IF(X1612="","",X1612*IFERROR(INDEX(Lists!$M$2:$M$12,MATCH(C1612,Lists!$I$2:$I$12,0)),1)/Lists!$Q$2)</f>
        <v/>
      </c>
      <c r="AJ1612" s="154">
        <f>IF(Y1612="","",Y1612*IFERROR(INDEX(Lists!$M$2:$M$12,MATCH(C1612,Lists!$I$2:$I$12,0)),1)/Lists!$Q$2)</f>
        <v/>
      </c>
      <c r="AK1612" s="106" t="n"/>
      <c r="AL1612" s="106" t="n"/>
      <c r="AM1612" s="106" t="n"/>
      <c r="AN1612" s="106" t="n"/>
      <c r="AO1612" s="106" t="n"/>
    </row>
    <row r="1613" ht="18" customHeight="1" s="74">
      <c r="A1613" s="154">
        <f>IF(OR(F1613="",C1613="",D1613=""),"",IFERROR(INDEX(Lists!$J$2:$J$12,MATCH(C1613,Lists!$I$2:$I$12,0)),"XX")&amp;"-"&amp;D1613&amp;"-"&amp;TEXT(SUMPRODUCT(($C$2:C1613=C1613)*($D$2:D1613=D1613)),"0000"))</f>
        <v/>
      </c>
      <c r="B1613" s="155" t="n"/>
      <c r="C1613" s="155" t="n"/>
      <c r="D1613" s="155" t="n"/>
      <c r="E1613" s="155" t="n"/>
      <c r="F1613" s="155" t="n"/>
      <c r="G1613" s="155" t="n"/>
      <c r="H1613" s="155" t="n"/>
      <c r="I1613" s="155" t="n"/>
      <c r="J1613" s="155" t="n"/>
      <c r="K1613" s="155" t="n"/>
      <c r="L1613" s="155" t="n"/>
      <c r="M1613" s="155" t="n"/>
      <c r="N1613" s="155" t="n"/>
      <c r="O1613" s="155" t="n"/>
      <c r="P1613" s="155" t="n"/>
      <c r="Q1613" s="151" t="n"/>
      <c r="R1613" s="155" t="n"/>
      <c r="S1613" s="155" t="n"/>
      <c r="T1613" s="155" t="n"/>
      <c r="U1613" s="155" t="n"/>
      <c r="V1613" s="155" t="n"/>
      <c r="W1613" s="155" t="n"/>
      <c r="X1613" s="155" t="n"/>
      <c r="Y1613" s="155" t="n"/>
      <c r="Z1613" s="155" t="n"/>
      <c r="AA1613" s="155" t="n"/>
      <c r="AB1613" s="155" t="n"/>
      <c r="AC1613" s="155" t="n"/>
      <c r="AD1613" s="155" t="n"/>
      <c r="AE1613" s="155" t="n"/>
      <c r="AF1613" s="155" t="n"/>
      <c r="AG1613" s="154">
        <f>IF(OR(C1613="",G1613="",G1613=0),"",IFERROR(INDEX(Lists!$K$2:$K$12,MATCH(C1613,Lists!$I$2:$I$12,0)),"AUD"))</f>
        <v/>
      </c>
      <c r="AH1613" s="154">
        <f>IF(OR(G1613="",G1613=0),"",IF(G1613&lt;1,TEXT(G1613*100,"0")&amp;IFERROR(INDEX(Lists!$U$2:$U$12,MATCH(C1613,Lists!$I$2:$I$12,0)),"c"),IFERROR(INDEX(Lists!$L$2:$L$12,MATCH(C1613,Lists!$I$2:$I$12,0)),"$")&amp;IF(G1613=INT(G1613),TEXT(G1613,"0"),TEXT(G1613,"0.00")))&amp;" "&amp;AG1613)</f>
        <v/>
      </c>
      <c r="AI1613" s="154">
        <f>IF(X1613="","",X1613*IFERROR(INDEX(Lists!$M$2:$M$12,MATCH(C1613,Lists!$I$2:$I$12,0)),1)/Lists!$Q$2)</f>
        <v/>
      </c>
      <c r="AJ1613" s="154">
        <f>IF(Y1613="","",Y1613*IFERROR(INDEX(Lists!$M$2:$M$12,MATCH(C1613,Lists!$I$2:$I$12,0)),1)/Lists!$Q$2)</f>
        <v/>
      </c>
      <c r="AK1613" s="106" t="n"/>
      <c r="AL1613" s="106" t="n"/>
      <c r="AM1613" s="106" t="n"/>
      <c r="AN1613" s="106" t="n"/>
      <c r="AO1613" s="106" t="n"/>
    </row>
    <row r="1614" ht="18" customHeight="1" s="74">
      <c r="A1614" s="154">
        <f>IF(OR(F1614="",C1614="",D1614=""),"",IFERROR(INDEX(Lists!$J$2:$J$12,MATCH(C1614,Lists!$I$2:$I$12,0)),"XX")&amp;"-"&amp;D1614&amp;"-"&amp;TEXT(SUMPRODUCT(($C$2:C1614=C1614)*($D$2:D1614=D1614)),"0000"))</f>
        <v/>
      </c>
      <c r="B1614" s="155" t="n"/>
      <c r="C1614" s="155" t="n"/>
      <c r="D1614" s="155" t="n"/>
      <c r="E1614" s="155" t="n"/>
      <c r="F1614" s="155" t="n"/>
      <c r="G1614" s="155" t="n"/>
      <c r="H1614" s="155" t="n"/>
      <c r="I1614" s="155" t="n"/>
      <c r="J1614" s="155" t="n"/>
      <c r="K1614" s="155" t="n"/>
      <c r="L1614" s="155" t="n"/>
      <c r="M1614" s="155" t="n"/>
      <c r="N1614" s="155" t="n"/>
      <c r="O1614" s="155" t="n"/>
      <c r="P1614" s="155" t="n"/>
      <c r="Q1614" s="151" t="n"/>
      <c r="R1614" s="155" t="n"/>
      <c r="S1614" s="155" t="n"/>
      <c r="T1614" s="155" t="n"/>
      <c r="U1614" s="155" t="n"/>
      <c r="V1614" s="155" t="n"/>
      <c r="W1614" s="155" t="n"/>
      <c r="X1614" s="155" t="n"/>
      <c r="Y1614" s="155" t="n"/>
      <c r="Z1614" s="155" t="n"/>
      <c r="AA1614" s="155" t="n"/>
      <c r="AB1614" s="155" t="n"/>
      <c r="AC1614" s="155" t="n"/>
      <c r="AD1614" s="155" t="n"/>
      <c r="AE1614" s="155" t="n"/>
      <c r="AF1614" s="155" t="n"/>
      <c r="AG1614" s="154">
        <f>IF(OR(C1614="",G1614="",G1614=0),"",IFERROR(INDEX(Lists!$K$2:$K$12,MATCH(C1614,Lists!$I$2:$I$12,0)),"AUD"))</f>
        <v/>
      </c>
      <c r="AH1614" s="154">
        <f>IF(OR(G1614="",G1614=0),"",IF(G1614&lt;1,TEXT(G1614*100,"0")&amp;IFERROR(INDEX(Lists!$U$2:$U$12,MATCH(C1614,Lists!$I$2:$I$12,0)),"c"),IFERROR(INDEX(Lists!$L$2:$L$12,MATCH(C1614,Lists!$I$2:$I$12,0)),"$")&amp;IF(G1614=INT(G1614),TEXT(G1614,"0"),TEXT(G1614,"0.00")))&amp;" "&amp;AG1614)</f>
        <v/>
      </c>
      <c r="AI1614" s="154">
        <f>IF(X1614="","",X1614*IFERROR(INDEX(Lists!$M$2:$M$12,MATCH(C1614,Lists!$I$2:$I$12,0)),1)/Lists!$Q$2)</f>
        <v/>
      </c>
      <c r="AJ1614" s="154">
        <f>IF(Y1614="","",Y1614*IFERROR(INDEX(Lists!$M$2:$M$12,MATCH(C1614,Lists!$I$2:$I$12,0)),1)/Lists!$Q$2)</f>
        <v/>
      </c>
      <c r="AK1614" s="106" t="n"/>
      <c r="AL1614" s="106" t="n"/>
      <c r="AM1614" s="106" t="n"/>
      <c r="AN1614" s="106" t="n"/>
      <c r="AO1614" s="106" t="n"/>
    </row>
    <row r="1615" ht="18" customHeight="1" s="74">
      <c r="A1615" s="154">
        <f>IF(OR(F1615="",C1615="",D1615=""),"",IFERROR(INDEX(Lists!$J$2:$J$12,MATCH(C1615,Lists!$I$2:$I$12,0)),"XX")&amp;"-"&amp;D1615&amp;"-"&amp;TEXT(SUMPRODUCT(($C$2:C1615=C1615)*($D$2:D1615=D1615)),"0000"))</f>
        <v/>
      </c>
      <c r="B1615" s="155" t="n"/>
      <c r="C1615" s="155" t="n"/>
      <c r="D1615" s="155" t="n"/>
      <c r="E1615" s="155" t="n"/>
      <c r="F1615" s="155" t="n"/>
      <c r="G1615" s="155" t="n"/>
      <c r="H1615" s="155" t="n"/>
      <c r="I1615" s="155" t="n"/>
      <c r="J1615" s="155" t="n"/>
      <c r="K1615" s="155" t="n"/>
      <c r="L1615" s="155" t="n"/>
      <c r="M1615" s="155" t="n"/>
      <c r="N1615" s="155" t="n"/>
      <c r="O1615" s="155" t="n"/>
      <c r="P1615" s="155" t="n"/>
      <c r="Q1615" s="151" t="n"/>
      <c r="R1615" s="155" t="n"/>
      <c r="S1615" s="155" t="n"/>
      <c r="T1615" s="155" t="n"/>
      <c r="U1615" s="155" t="n"/>
      <c r="V1615" s="155" t="n"/>
      <c r="W1615" s="155" t="n"/>
      <c r="X1615" s="155" t="n"/>
      <c r="Y1615" s="155" t="n"/>
      <c r="Z1615" s="155" t="n"/>
      <c r="AA1615" s="155" t="n"/>
      <c r="AB1615" s="155" t="n"/>
      <c r="AC1615" s="155" t="n"/>
      <c r="AD1615" s="155" t="n"/>
      <c r="AE1615" s="155" t="n"/>
      <c r="AF1615" s="155" t="n"/>
      <c r="AG1615" s="154">
        <f>IF(OR(C1615="",G1615="",G1615=0),"",IFERROR(INDEX(Lists!$K$2:$K$12,MATCH(C1615,Lists!$I$2:$I$12,0)),"AUD"))</f>
        <v/>
      </c>
      <c r="AH1615" s="154">
        <f>IF(OR(G1615="",G1615=0),"",IF(G1615&lt;1,TEXT(G1615*100,"0")&amp;IFERROR(INDEX(Lists!$U$2:$U$12,MATCH(C1615,Lists!$I$2:$I$12,0)),"c"),IFERROR(INDEX(Lists!$L$2:$L$12,MATCH(C1615,Lists!$I$2:$I$12,0)),"$")&amp;IF(G1615=INT(G1615),TEXT(G1615,"0"),TEXT(G1615,"0.00")))&amp;" "&amp;AG1615)</f>
        <v/>
      </c>
      <c r="AI1615" s="154">
        <f>IF(X1615="","",X1615*IFERROR(INDEX(Lists!$M$2:$M$12,MATCH(C1615,Lists!$I$2:$I$12,0)),1)/Lists!$Q$2)</f>
        <v/>
      </c>
      <c r="AJ1615" s="154">
        <f>IF(Y1615="","",Y1615*IFERROR(INDEX(Lists!$M$2:$M$12,MATCH(C1615,Lists!$I$2:$I$12,0)),1)/Lists!$Q$2)</f>
        <v/>
      </c>
      <c r="AK1615" s="106" t="n"/>
      <c r="AL1615" s="106" t="n"/>
      <c r="AM1615" s="106" t="n"/>
      <c r="AN1615" s="106" t="n"/>
      <c r="AO1615" s="106" t="n"/>
    </row>
    <row r="1616" ht="18" customHeight="1" s="74">
      <c r="A1616" s="154">
        <f>IF(OR(F1616="",C1616="",D1616=""),"",IFERROR(INDEX(Lists!$J$2:$J$12,MATCH(C1616,Lists!$I$2:$I$12,0)),"XX")&amp;"-"&amp;D1616&amp;"-"&amp;TEXT(SUMPRODUCT(($C$2:C1616=C1616)*($D$2:D1616=D1616)),"0000"))</f>
        <v/>
      </c>
      <c r="B1616" s="155" t="n"/>
      <c r="C1616" s="155" t="n"/>
      <c r="D1616" s="155" t="n"/>
      <c r="E1616" s="155" t="n"/>
      <c r="F1616" s="155" t="n"/>
      <c r="G1616" s="155" t="n"/>
      <c r="H1616" s="155" t="n"/>
      <c r="I1616" s="155" t="n"/>
      <c r="J1616" s="155" t="n"/>
      <c r="K1616" s="155" t="n"/>
      <c r="L1616" s="155" t="n"/>
      <c r="M1616" s="155" t="n"/>
      <c r="N1616" s="155" t="n"/>
      <c r="O1616" s="155" t="n"/>
      <c r="P1616" s="155" t="n"/>
      <c r="Q1616" s="151" t="n"/>
      <c r="R1616" s="155" t="n"/>
      <c r="S1616" s="155" t="n"/>
      <c r="T1616" s="155" t="n"/>
      <c r="U1616" s="155" t="n"/>
      <c r="V1616" s="155" t="n"/>
      <c r="W1616" s="155" t="n"/>
      <c r="X1616" s="155" t="n"/>
      <c r="Y1616" s="155" t="n"/>
      <c r="Z1616" s="155" t="n"/>
      <c r="AA1616" s="155" t="n"/>
      <c r="AB1616" s="155" t="n"/>
      <c r="AC1616" s="155" t="n"/>
      <c r="AD1616" s="155" t="n"/>
      <c r="AE1616" s="155" t="n"/>
      <c r="AF1616" s="155" t="n"/>
      <c r="AG1616" s="154">
        <f>IF(OR(C1616="",G1616="",G1616=0),"",IFERROR(INDEX(Lists!$K$2:$K$12,MATCH(C1616,Lists!$I$2:$I$12,0)),"AUD"))</f>
        <v/>
      </c>
      <c r="AH1616" s="154">
        <f>IF(OR(G1616="",G1616=0),"",IF(G1616&lt;1,TEXT(G1616*100,"0")&amp;IFERROR(INDEX(Lists!$U$2:$U$12,MATCH(C1616,Lists!$I$2:$I$12,0)),"c"),IFERROR(INDEX(Lists!$L$2:$L$12,MATCH(C1616,Lists!$I$2:$I$12,0)),"$")&amp;IF(G1616=INT(G1616),TEXT(G1616,"0"),TEXT(G1616,"0.00")))&amp;" "&amp;AG1616)</f>
        <v/>
      </c>
      <c r="AI1616" s="154">
        <f>IF(X1616="","",X1616*IFERROR(INDEX(Lists!$M$2:$M$12,MATCH(C1616,Lists!$I$2:$I$12,0)),1)/Lists!$Q$2)</f>
        <v/>
      </c>
      <c r="AJ1616" s="154">
        <f>IF(Y1616="","",Y1616*IFERROR(INDEX(Lists!$M$2:$M$12,MATCH(C1616,Lists!$I$2:$I$12,0)),1)/Lists!$Q$2)</f>
        <v/>
      </c>
      <c r="AK1616" s="106" t="n"/>
      <c r="AL1616" s="106" t="n"/>
      <c r="AM1616" s="106" t="n"/>
      <c r="AN1616" s="106" t="n"/>
      <c r="AO1616" s="106" t="n"/>
    </row>
    <row r="1617" ht="18" customHeight="1" s="74">
      <c r="A1617" s="154">
        <f>IF(OR(F1617="",C1617="",D1617=""),"",IFERROR(INDEX(Lists!$J$2:$J$12,MATCH(C1617,Lists!$I$2:$I$12,0)),"XX")&amp;"-"&amp;D1617&amp;"-"&amp;TEXT(SUMPRODUCT(($C$2:C1617=C1617)*($D$2:D1617=D1617)),"0000"))</f>
        <v/>
      </c>
      <c r="B1617" s="155" t="n"/>
      <c r="C1617" s="155" t="n"/>
      <c r="D1617" s="155" t="n"/>
      <c r="E1617" s="155" t="n"/>
      <c r="F1617" s="155" t="n"/>
      <c r="G1617" s="155" t="n"/>
      <c r="H1617" s="155" t="n"/>
      <c r="I1617" s="155" t="n"/>
      <c r="J1617" s="155" t="n"/>
      <c r="K1617" s="155" t="n"/>
      <c r="L1617" s="155" t="n"/>
      <c r="M1617" s="155" t="n"/>
      <c r="N1617" s="155" t="n"/>
      <c r="O1617" s="155" t="n"/>
      <c r="P1617" s="155" t="n"/>
      <c r="Q1617" s="151" t="n"/>
      <c r="R1617" s="155" t="n"/>
      <c r="S1617" s="155" t="n"/>
      <c r="T1617" s="155" t="n"/>
      <c r="U1617" s="155" t="n"/>
      <c r="V1617" s="155" t="n"/>
      <c r="W1617" s="155" t="n"/>
      <c r="X1617" s="155" t="n"/>
      <c r="Y1617" s="155" t="n"/>
      <c r="Z1617" s="155" t="n"/>
      <c r="AA1617" s="155" t="n"/>
      <c r="AB1617" s="155" t="n"/>
      <c r="AC1617" s="155" t="n"/>
      <c r="AD1617" s="155" t="n"/>
      <c r="AE1617" s="155" t="n"/>
      <c r="AF1617" s="155" t="n"/>
      <c r="AG1617" s="154">
        <f>IF(OR(C1617="",G1617="",G1617=0),"",IFERROR(INDEX(Lists!$K$2:$K$12,MATCH(C1617,Lists!$I$2:$I$12,0)),"AUD"))</f>
        <v/>
      </c>
      <c r="AH1617" s="154">
        <f>IF(OR(G1617="",G1617=0),"",IF(G1617&lt;1,TEXT(G1617*100,"0")&amp;IFERROR(INDEX(Lists!$U$2:$U$12,MATCH(C1617,Lists!$I$2:$I$12,0)),"c"),IFERROR(INDEX(Lists!$L$2:$L$12,MATCH(C1617,Lists!$I$2:$I$12,0)),"$")&amp;IF(G1617=INT(G1617),TEXT(G1617,"0"),TEXT(G1617,"0.00")))&amp;" "&amp;AG1617)</f>
        <v/>
      </c>
      <c r="AI1617" s="154">
        <f>IF(X1617="","",X1617*IFERROR(INDEX(Lists!$M$2:$M$12,MATCH(C1617,Lists!$I$2:$I$12,0)),1)/Lists!$Q$2)</f>
        <v/>
      </c>
      <c r="AJ1617" s="154">
        <f>IF(Y1617="","",Y1617*IFERROR(INDEX(Lists!$M$2:$M$12,MATCH(C1617,Lists!$I$2:$I$12,0)),1)/Lists!$Q$2)</f>
        <v/>
      </c>
      <c r="AK1617" s="106" t="n"/>
      <c r="AL1617" s="106" t="n"/>
      <c r="AM1617" s="106" t="n"/>
      <c r="AN1617" s="106" t="n"/>
      <c r="AO1617" s="106" t="n"/>
    </row>
    <row r="1618" ht="18" customHeight="1" s="74">
      <c r="A1618" s="154">
        <f>IF(OR(F1618="",C1618="",D1618=""),"",IFERROR(INDEX(Lists!$J$2:$J$12,MATCH(C1618,Lists!$I$2:$I$12,0)),"XX")&amp;"-"&amp;D1618&amp;"-"&amp;TEXT(SUMPRODUCT(($C$2:C1618=C1618)*($D$2:D1618=D1618)),"0000"))</f>
        <v/>
      </c>
      <c r="B1618" s="155" t="n"/>
      <c r="C1618" s="155" t="n"/>
      <c r="D1618" s="155" t="n"/>
      <c r="E1618" s="155" t="n"/>
      <c r="F1618" s="155" t="n"/>
      <c r="G1618" s="155" t="n"/>
      <c r="H1618" s="155" t="n"/>
      <c r="I1618" s="155" t="n"/>
      <c r="J1618" s="155" t="n"/>
      <c r="K1618" s="155" t="n"/>
      <c r="L1618" s="155" t="n"/>
      <c r="M1618" s="155" t="n"/>
      <c r="N1618" s="155" t="n"/>
      <c r="O1618" s="155" t="n"/>
      <c r="P1618" s="155" t="n"/>
      <c r="Q1618" s="151" t="n"/>
      <c r="R1618" s="155" t="n"/>
      <c r="S1618" s="155" t="n"/>
      <c r="T1618" s="155" t="n"/>
      <c r="U1618" s="155" t="n"/>
      <c r="V1618" s="155" t="n"/>
      <c r="W1618" s="155" t="n"/>
      <c r="X1618" s="155" t="n"/>
      <c r="Y1618" s="155" t="n"/>
      <c r="Z1618" s="155" t="n"/>
      <c r="AA1618" s="155" t="n"/>
      <c r="AB1618" s="155" t="n"/>
      <c r="AC1618" s="155" t="n"/>
      <c r="AD1618" s="155" t="n"/>
      <c r="AE1618" s="155" t="n"/>
      <c r="AF1618" s="155" t="n"/>
      <c r="AG1618" s="154">
        <f>IF(OR(C1618="",G1618="",G1618=0),"",IFERROR(INDEX(Lists!$K$2:$K$12,MATCH(C1618,Lists!$I$2:$I$12,0)),"AUD"))</f>
        <v/>
      </c>
      <c r="AH1618" s="154">
        <f>IF(OR(G1618="",G1618=0),"",IF(G1618&lt;1,TEXT(G1618*100,"0")&amp;IFERROR(INDEX(Lists!$U$2:$U$12,MATCH(C1618,Lists!$I$2:$I$12,0)),"c"),IFERROR(INDEX(Lists!$L$2:$L$12,MATCH(C1618,Lists!$I$2:$I$12,0)),"$")&amp;IF(G1618=INT(G1618),TEXT(G1618,"0"),TEXT(G1618,"0.00")))&amp;" "&amp;AG1618)</f>
        <v/>
      </c>
      <c r="AI1618" s="154">
        <f>IF(X1618="","",X1618*IFERROR(INDEX(Lists!$M$2:$M$12,MATCH(C1618,Lists!$I$2:$I$12,0)),1)/Lists!$Q$2)</f>
        <v/>
      </c>
      <c r="AJ1618" s="154">
        <f>IF(Y1618="","",Y1618*IFERROR(INDEX(Lists!$M$2:$M$12,MATCH(C1618,Lists!$I$2:$I$12,0)),1)/Lists!$Q$2)</f>
        <v/>
      </c>
      <c r="AK1618" s="106" t="n"/>
      <c r="AL1618" s="106" t="n"/>
      <c r="AM1618" s="106" t="n"/>
      <c r="AN1618" s="106" t="n"/>
      <c r="AO1618" s="106" t="n"/>
    </row>
    <row r="1619" ht="18" customHeight="1" s="74">
      <c r="A1619" s="154">
        <f>IF(OR(F1619="",C1619="",D1619=""),"",IFERROR(INDEX(Lists!$J$2:$J$12,MATCH(C1619,Lists!$I$2:$I$12,0)),"XX")&amp;"-"&amp;D1619&amp;"-"&amp;TEXT(SUMPRODUCT(($C$2:C1619=C1619)*($D$2:D1619=D1619)),"0000"))</f>
        <v/>
      </c>
      <c r="B1619" s="155" t="n"/>
      <c r="C1619" s="155" t="n"/>
      <c r="D1619" s="155" t="n"/>
      <c r="E1619" s="155" t="n"/>
      <c r="F1619" s="155" t="n"/>
      <c r="G1619" s="155" t="n"/>
      <c r="H1619" s="155" t="n"/>
      <c r="I1619" s="155" t="n"/>
      <c r="J1619" s="155" t="n"/>
      <c r="K1619" s="155" t="n"/>
      <c r="L1619" s="155" t="n"/>
      <c r="M1619" s="155" t="n"/>
      <c r="N1619" s="155" t="n"/>
      <c r="O1619" s="155" t="n"/>
      <c r="P1619" s="155" t="n"/>
      <c r="Q1619" s="151" t="n"/>
      <c r="R1619" s="155" t="n"/>
      <c r="S1619" s="155" t="n"/>
      <c r="T1619" s="155" t="n"/>
      <c r="U1619" s="155" t="n"/>
      <c r="V1619" s="155" t="n"/>
      <c r="W1619" s="155" t="n"/>
      <c r="X1619" s="155" t="n"/>
      <c r="Y1619" s="155" t="n"/>
      <c r="Z1619" s="155" t="n"/>
      <c r="AA1619" s="155" t="n"/>
      <c r="AB1619" s="155" t="n"/>
      <c r="AC1619" s="155" t="n"/>
      <c r="AD1619" s="155" t="n"/>
      <c r="AE1619" s="155" t="n"/>
      <c r="AF1619" s="155" t="n"/>
      <c r="AG1619" s="154">
        <f>IF(OR(C1619="",G1619="",G1619=0),"",IFERROR(INDEX(Lists!$K$2:$K$12,MATCH(C1619,Lists!$I$2:$I$12,0)),"AUD"))</f>
        <v/>
      </c>
      <c r="AH1619" s="154">
        <f>IF(OR(G1619="",G1619=0),"",IF(G1619&lt;1,TEXT(G1619*100,"0")&amp;IFERROR(INDEX(Lists!$U$2:$U$12,MATCH(C1619,Lists!$I$2:$I$12,0)),"c"),IFERROR(INDEX(Lists!$L$2:$L$12,MATCH(C1619,Lists!$I$2:$I$12,0)),"$")&amp;IF(G1619=INT(G1619),TEXT(G1619,"0"),TEXT(G1619,"0.00")))&amp;" "&amp;AG1619)</f>
        <v/>
      </c>
      <c r="AI1619" s="154">
        <f>IF(X1619="","",X1619*IFERROR(INDEX(Lists!$M$2:$M$12,MATCH(C1619,Lists!$I$2:$I$12,0)),1)/Lists!$Q$2)</f>
        <v/>
      </c>
      <c r="AJ1619" s="154">
        <f>IF(Y1619="","",Y1619*IFERROR(INDEX(Lists!$M$2:$M$12,MATCH(C1619,Lists!$I$2:$I$12,0)),1)/Lists!$Q$2)</f>
        <v/>
      </c>
      <c r="AK1619" s="106" t="n"/>
      <c r="AL1619" s="106" t="n"/>
      <c r="AM1619" s="106" t="n"/>
      <c r="AN1619" s="106" t="n"/>
      <c r="AO1619" s="106" t="n"/>
    </row>
    <row r="1620" ht="18" customHeight="1" s="74">
      <c r="A1620" s="154">
        <f>IF(OR(F1620="",C1620="",D1620=""),"",IFERROR(INDEX(Lists!$J$2:$J$12,MATCH(C1620,Lists!$I$2:$I$12,0)),"XX")&amp;"-"&amp;D1620&amp;"-"&amp;TEXT(SUMPRODUCT(($C$2:C1620=C1620)*($D$2:D1620=D1620)),"0000"))</f>
        <v/>
      </c>
      <c r="B1620" s="155" t="n"/>
      <c r="C1620" s="155" t="n"/>
      <c r="D1620" s="155" t="n"/>
      <c r="E1620" s="155" t="n"/>
      <c r="F1620" s="155" t="n"/>
      <c r="G1620" s="155" t="n"/>
      <c r="H1620" s="155" t="n"/>
      <c r="I1620" s="155" t="n"/>
      <c r="J1620" s="155" t="n"/>
      <c r="K1620" s="155" t="n"/>
      <c r="L1620" s="155" t="n"/>
      <c r="M1620" s="155" t="n"/>
      <c r="N1620" s="155" t="n"/>
      <c r="O1620" s="155" t="n"/>
      <c r="P1620" s="155" t="n"/>
      <c r="Q1620" s="151" t="n"/>
      <c r="R1620" s="155" t="n"/>
      <c r="S1620" s="155" t="n"/>
      <c r="T1620" s="155" t="n"/>
      <c r="U1620" s="155" t="n"/>
      <c r="V1620" s="155" t="n"/>
      <c r="W1620" s="155" t="n"/>
      <c r="X1620" s="155" t="n"/>
      <c r="Y1620" s="155" t="n"/>
      <c r="Z1620" s="155" t="n"/>
      <c r="AA1620" s="155" t="n"/>
      <c r="AB1620" s="155" t="n"/>
      <c r="AC1620" s="155" t="n"/>
      <c r="AD1620" s="155" t="n"/>
      <c r="AE1620" s="155" t="n"/>
      <c r="AF1620" s="155" t="n"/>
      <c r="AG1620" s="154">
        <f>IF(OR(C1620="",G1620="",G1620=0),"",IFERROR(INDEX(Lists!$K$2:$K$12,MATCH(C1620,Lists!$I$2:$I$12,0)),"AUD"))</f>
        <v/>
      </c>
      <c r="AH1620" s="154">
        <f>IF(OR(G1620="",G1620=0),"",IF(G1620&lt;1,TEXT(G1620*100,"0")&amp;IFERROR(INDEX(Lists!$U$2:$U$12,MATCH(C1620,Lists!$I$2:$I$12,0)),"c"),IFERROR(INDEX(Lists!$L$2:$L$12,MATCH(C1620,Lists!$I$2:$I$12,0)),"$")&amp;IF(G1620=INT(G1620),TEXT(G1620,"0"),TEXT(G1620,"0.00")))&amp;" "&amp;AG1620)</f>
        <v/>
      </c>
      <c r="AI1620" s="154">
        <f>IF(X1620="","",X1620*IFERROR(INDEX(Lists!$M$2:$M$12,MATCH(C1620,Lists!$I$2:$I$12,0)),1)/Lists!$Q$2)</f>
        <v/>
      </c>
      <c r="AJ1620" s="154">
        <f>IF(Y1620="","",Y1620*IFERROR(INDEX(Lists!$M$2:$M$12,MATCH(C1620,Lists!$I$2:$I$12,0)),1)/Lists!$Q$2)</f>
        <v/>
      </c>
      <c r="AK1620" s="106" t="n"/>
      <c r="AL1620" s="106" t="n"/>
      <c r="AM1620" s="106" t="n"/>
      <c r="AN1620" s="106" t="n"/>
      <c r="AO1620" s="106" t="n"/>
    </row>
    <row r="1621" ht="18" customHeight="1" s="74">
      <c r="A1621" s="154">
        <f>IF(OR(F1621="",C1621="",D1621=""),"",IFERROR(INDEX(Lists!$J$2:$J$12,MATCH(C1621,Lists!$I$2:$I$12,0)),"XX")&amp;"-"&amp;D1621&amp;"-"&amp;TEXT(SUMPRODUCT(($C$2:C1621=C1621)*($D$2:D1621=D1621)),"0000"))</f>
        <v/>
      </c>
      <c r="B1621" s="155" t="n"/>
      <c r="C1621" s="155" t="n"/>
      <c r="D1621" s="155" t="n"/>
      <c r="E1621" s="155" t="n"/>
      <c r="F1621" s="155" t="n"/>
      <c r="G1621" s="155" t="n"/>
      <c r="H1621" s="155" t="n"/>
      <c r="I1621" s="155" t="n"/>
      <c r="J1621" s="155" t="n"/>
      <c r="K1621" s="155" t="n"/>
      <c r="L1621" s="155" t="n"/>
      <c r="M1621" s="155" t="n"/>
      <c r="N1621" s="155" t="n"/>
      <c r="O1621" s="155" t="n"/>
      <c r="P1621" s="155" t="n"/>
      <c r="Q1621" s="151" t="n"/>
      <c r="R1621" s="155" t="n"/>
      <c r="S1621" s="155" t="n"/>
      <c r="T1621" s="155" t="n"/>
      <c r="U1621" s="155" t="n"/>
      <c r="V1621" s="155" t="n"/>
      <c r="W1621" s="155" t="n"/>
      <c r="X1621" s="155" t="n"/>
      <c r="Y1621" s="155" t="n"/>
      <c r="Z1621" s="155" t="n"/>
      <c r="AA1621" s="155" t="n"/>
      <c r="AB1621" s="155" t="n"/>
      <c r="AC1621" s="155" t="n"/>
      <c r="AD1621" s="155" t="n"/>
      <c r="AE1621" s="155" t="n"/>
      <c r="AF1621" s="155" t="n"/>
      <c r="AG1621" s="154">
        <f>IF(OR(C1621="",G1621="",G1621=0),"",IFERROR(INDEX(Lists!$K$2:$K$12,MATCH(C1621,Lists!$I$2:$I$12,0)),"AUD"))</f>
        <v/>
      </c>
      <c r="AH1621" s="154">
        <f>IF(OR(G1621="",G1621=0),"",IF(G1621&lt;1,TEXT(G1621*100,"0")&amp;IFERROR(INDEX(Lists!$U$2:$U$12,MATCH(C1621,Lists!$I$2:$I$12,0)),"c"),IFERROR(INDEX(Lists!$L$2:$L$12,MATCH(C1621,Lists!$I$2:$I$12,0)),"$")&amp;IF(G1621=INT(G1621),TEXT(G1621,"0"),TEXT(G1621,"0.00")))&amp;" "&amp;AG1621)</f>
        <v/>
      </c>
      <c r="AI1621" s="154">
        <f>IF(X1621="","",X1621*IFERROR(INDEX(Lists!$M$2:$M$12,MATCH(C1621,Lists!$I$2:$I$12,0)),1)/Lists!$Q$2)</f>
        <v/>
      </c>
      <c r="AJ1621" s="154">
        <f>IF(Y1621="","",Y1621*IFERROR(INDEX(Lists!$M$2:$M$12,MATCH(C1621,Lists!$I$2:$I$12,0)),1)/Lists!$Q$2)</f>
        <v/>
      </c>
      <c r="AK1621" s="106" t="n"/>
      <c r="AL1621" s="106" t="n"/>
      <c r="AM1621" s="106" t="n"/>
      <c r="AN1621" s="106" t="n"/>
      <c r="AO1621" s="106" t="n"/>
    </row>
    <row r="1622" ht="18" customHeight="1" s="74">
      <c r="A1622" s="154">
        <f>IF(OR(F1622="",C1622="",D1622=""),"",IFERROR(INDEX(Lists!$J$2:$J$12,MATCH(C1622,Lists!$I$2:$I$12,0)),"XX")&amp;"-"&amp;D1622&amp;"-"&amp;TEXT(SUMPRODUCT(($C$2:C1622=C1622)*($D$2:D1622=D1622)),"0000"))</f>
        <v/>
      </c>
      <c r="B1622" s="155" t="n"/>
      <c r="C1622" s="155" t="n"/>
      <c r="D1622" s="155" t="n"/>
      <c r="E1622" s="155" t="n"/>
      <c r="F1622" s="155" t="n"/>
      <c r="G1622" s="155" t="n"/>
      <c r="H1622" s="155" t="n"/>
      <c r="I1622" s="155" t="n"/>
      <c r="J1622" s="155" t="n"/>
      <c r="K1622" s="155" t="n"/>
      <c r="L1622" s="155" t="n"/>
      <c r="M1622" s="155" t="n"/>
      <c r="N1622" s="155" t="n"/>
      <c r="O1622" s="155" t="n"/>
      <c r="P1622" s="155" t="n"/>
      <c r="Q1622" s="151" t="n"/>
      <c r="R1622" s="155" t="n"/>
      <c r="S1622" s="155" t="n"/>
      <c r="T1622" s="155" t="n"/>
      <c r="U1622" s="155" t="n"/>
      <c r="V1622" s="155" t="n"/>
      <c r="W1622" s="155" t="n"/>
      <c r="X1622" s="155" t="n"/>
      <c r="Y1622" s="155" t="n"/>
      <c r="Z1622" s="155" t="n"/>
      <c r="AA1622" s="155" t="n"/>
      <c r="AB1622" s="155" t="n"/>
      <c r="AC1622" s="155" t="n"/>
      <c r="AD1622" s="155" t="n"/>
      <c r="AE1622" s="155" t="n"/>
      <c r="AF1622" s="155" t="n"/>
      <c r="AG1622" s="154">
        <f>IF(OR(C1622="",G1622="",G1622=0),"",IFERROR(INDEX(Lists!$K$2:$K$12,MATCH(C1622,Lists!$I$2:$I$12,0)),"AUD"))</f>
        <v/>
      </c>
      <c r="AH1622" s="154">
        <f>IF(OR(G1622="",G1622=0),"",IF(G1622&lt;1,TEXT(G1622*100,"0")&amp;IFERROR(INDEX(Lists!$U$2:$U$12,MATCH(C1622,Lists!$I$2:$I$12,0)),"c"),IFERROR(INDEX(Lists!$L$2:$L$12,MATCH(C1622,Lists!$I$2:$I$12,0)),"$")&amp;IF(G1622=INT(G1622),TEXT(G1622,"0"),TEXT(G1622,"0.00")))&amp;" "&amp;AG1622)</f>
        <v/>
      </c>
      <c r="AI1622" s="154">
        <f>IF(X1622="","",X1622*IFERROR(INDEX(Lists!$M$2:$M$12,MATCH(C1622,Lists!$I$2:$I$12,0)),1)/Lists!$Q$2)</f>
        <v/>
      </c>
      <c r="AJ1622" s="154">
        <f>IF(Y1622="","",Y1622*IFERROR(INDEX(Lists!$M$2:$M$12,MATCH(C1622,Lists!$I$2:$I$12,0)),1)/Lists!$Q$2)</f>
        <v/>
      </c>
      <c r="AK1622" s="106" t="n"/>
      <c r="AL1622" s="106" t="n"/>
      <c r="AM1622" s="106" t="n"/>
      <c r="AN1622" s="106" t="n"/>
      <c r="AO1622" s="106" t="n"/>
    </row>
    <row r="1623" ht="18" customHeight="1" s="74">
      <c r="A1623" s="154">
        <f>IF(OR(F1623="",C1623="",D1623=""),"",IFERROR(INDEX(Lists!$J$2:$J$12,MATCH(C1623,Lists!$I$2:$I$12,0)),"XX")&amp;"-"&amp;D1623&amp;"-"&amp;TEXT(SUMPRODUCT(($C$2:C1623=C1623)*($D$2:D1623=D1623)),"0000"))</f>
        <v/>
      </c>
      <c r="B1623" s="155" t="n"/>
      <c r="C1623" s="155" t="n"/>
      <c r="D1623" s="155" t="n"/>
      <c r="E1623" s="155" t="n"/>
      <c r="F1623" s="155" t="n"/>
      <c r="G1623" s="155" t="n"/>
      <c r="H1623" s="155" t="n"/>
      <c r="I1623" s="155" t="n"/>
      <c r="J1623" s="155" t="n"/>
      <c r="K1623" s="155" t="n"/>
      <c r="L1623" s="155" t="n"/>
      <c r="M1623" s="155" t="n"/>
      <c r="N1623" s="155" t="n"/>
      <c r="O1623" s="155" t="n"/>
      <c r="P1623" s="155" t="n"/>
      <c r="Q1623" s="151" t="n"/>
      <c r="R1623" s="155" t="n"/>
      <c r="S1623" s="155" t="n"/>
      <c r="T1623" s="155" t="n"/>
      <c r="U1623" s="155" t="n"/>
      <c r="V1623" s="155" t="n"/>
      <c r="W1623" s="155" t="n"/>
      <c r="X1623" s="155" t="n"/>
      <c r="Y1623" s="155" t="n"/>
      <c r="Z1623" s="155" t="n"/>
      <c r="AA1623" s="155" t="n"/>
      <c r="AB1623" s="155" t="n"/>
      <c r="AC1623" s="155" t="n"/>
      <c r="AD1623" s="155" t="n"/>
      <c r="AE1623" s="155" t="n"/>
      <c r="AF1623" s="155" t="n"/>
      <c r="AG1623" s="154">
        <f>IF(OR(C1623="",G1623="",G1623=0),"",IFERROR(INDEX(Lists!$K$2:$K$12,MATCH(C1623,Lists!$I$2:$I$12,0)),"AUD"))</f>
        <v/>
      </c>
      <c r="AH1623" s="154">
        <f>IF(OR(G1623="",G1623=0),"",IF(G1623&lt;1,TEXT(G1623*100,"0")&amp;IFERROR(INDEX(Lists!$U$2:$U$12,MATCH(C1623,Lists!$I$2:$I$12,0)),"c"),IFERROR(INDEX(Lists!$L$2:$L$12,MATCH(C1623,Lists!$I$2:$I$12,0)),"$")&amp;IF(G1623=INT(G1623),TEXT(G1623,"0"),TEXT(G1623,"0.00")))&amp;" "&amp;AG1623)</f>
        <v/>
      </c>
      <c r="AI1623" s="154">
        <f>IF(X1623="","",X1623*IFERROR(INDEX(Lists!$M$2:$M$12,MATCH(C1623,Lists!$I$2:$I$12,0)),1)/Lists!$Q$2)</f>
        <v/>
      </c>
      <c r="AJ1623" s="154">
        <f>IF(Y1623="","",Y1623*IFERROR(INDEX(Lists!$M$2:$M$12,MATCH(C1623,Lists!$I$2:$I$12,0)),1)/Lists!$Q$2)</f>
        <v/>
      </c>
      <c r="AK1623" s="106" t="n"/>
      <c r="AL1623" s="106" t="n"/>
      <c r="AM1623" s="106" t="n"/>
      <c r="AN1623" s="106" t="n"/>
      <c r="AO1623" s="106" t="n"/>
    </row>
    <row r="1624" ht="18" customHeight="1" s="74">
      <c r="A1624" s="154">
        <f>IF(OR(F1624="",C1624="",D1624=""),"",IFERROR(INDEX(Lists!$J$2:$J$12,MATCH(C1624,Lists!$I$2:$I$12,0)),"XX")&amp;"-"&amp;D1624&amp;"-"&amp;TEXT(SUMPRODUCT(($C$2:C1624=C1624)*($D$2:D1624=D1624)),"0000"))</f>
        <v/>
      </c>
      <c r="B1624" s="155" t="n"/>
      <c r="C1624" s="155" t="n"/>
      <c r="D1624" s="155" t="n"/>
      <c r="E1624" s="155" t="n"/>
      <c r="F1624" s="155" t="n"/>
      <c r="G1624" s="155" t="n"/>
      <c r="H1624" s="155" t="n"/>
      <c r="I1624" s="155" t="n"/>
      <c r="J1624" s="155" t="n"/>
      <c r="K1624" s="155" t="n"/>
      <c r="L1624" s="155" t="n"/>
      <c r="M1624" s="155" t="n"/>
      <c r="N1624" s="155" t="n"/>
      <c r="O1624" s="155" t="n"/>
      <c r="P1624" s="155" t="n"/>
      <c r="Q1624" s="151" t="n"/>
      <c r="R1624" s="155" t="n"/>
      <c r="S1624" s="155" t="n"/>
      <c r="T1624" s="155" t="n"/>
      <c r="U1624" s="155" t="n"/>
      <c r="V1624" s="155" t="n"/>
      <c r="W1624" s="155" t="n"/>
      <c r="X1624" s="155" t="n"/>
      <c r="Y1624" s="155" t="n"/>
      <c r="Z1624" s="155" t="n"/>
      <c r="AA1624" s="155" t="n"/>
      <c r="AB1624" s="155" t="n"/>
      <c r="AC1624" s="155" t="n"/>
      <c r="AD1624" s="155" t="n"/>
      <c r="AE1624" s="155" t="n"/>
      <c r="AF1624" s="155" t="n"/>
      <c r="AG1624" s="154">
        <f>IF(OR(C1624="",G1624="",G1624=0),"",IFERROR(INDEX(Lists!$K$2:$K$12,MATCH(C1624,Lists!$I$2:$I$12,0)),"AUD"))</f>
        <v/>
      </c>
      <c r="AH1624" s="154">
        <f>IF(OR(G1624="",G1624=0),"",IF(G1624&lt;1,TEXT(G1624*100,"0")&amp;IFERROR(INDEX(Lists!$U$2:$U$12,MATCH(C1624,Lists!$I$2:$I$12,0)),"c"),IFERROR(INDEX(Lists!$L$2:$L$12,MATCH(C1624,Lists!$I$2:$I$12,0)),"$")&amp;IF(G1624=INT(G1624),TEXT(G1624,"0"),TEXT(G1624,"0.00")))&amp;" "&amp;AG1624)</f>
        <v/>
      </c>
      <c r="AI1624" s="154">
        <f>IF(X1624="","",X1624*IFERROR(INDEX(Lists!$M$2:$M$12,MATCH(C1624,Lists!$I$2:$I$12,0)),1)/Lists!$Q$2)</f>
        <v/>
      </c>
      <c r="AJ1624" s="154">
        <f>IF(Y1624="","",Y1624*IFERROR(INDEX(Lists!$M$2:$M$12,MATCH(C1624,Lists!$I$2:$I$12,0)),1)/Lists!$Q$2)</f>
        <v/>
      </c>
      <c r="AK1624" s="106" t="n"/>
      <c r="AL1624" s="106" t="n"/>
      <c r="AM1624" s="106" t="n"/>
      <c r="AN1624" s="106" t="n"/>
      <c r="AO1624" s="106" t="n"/>
    </row>
    <row r="1625" ht="18" customHeight="1" s="74">
      <c r="A1625" s="154">
        <f>IF(OR(F1625="",C1625="",D1625=""),"",IFERROR(INDEX(Lists!$J$2:$J$12,MATCH(C1625,Lists!$I$2:$I$12,0)),"XX")&amp;"-"&amp;D1625&amp;"-"&amp;TEXT(SUMPRODUCT(($C$2:C1625=C1625)*($D$2:D1625=D1625)),"0000"))</f>
        <v/>
      </c>
      <c r="B1625" s="155" t="n"/>
      <c r="C1625" s="155" t="n"/>
      <c r="D1625" s="155" t="n"/>
      <c r="E1625" s="155" t="n"/>
      <c r="F1625" s="155" t="n"/>
      <c r="G1625" s="155" t="n"/>
      <c r="H1625" s="155" t="n"/>
      <c r="I1625" s="155" t="n"/>
      <c r="J1625" s="155" t="n"/>
      <c r="K1625" s="155" t="n"/>
      <c r="L1625" s="155" t="n"/>
      <c r="M1625" s="155" t="n"/>
      <c r="N1625" s="155" t="n"/>
      <c r="O1625" s="155" t="n"/>
      <c r="P1625" s="155" t="n"/>
      <c r="Q1625" s="151" t="n"/>
      <c r="R1625" s="155" t="n"/>
      <c r="S1625" s="155" t="n"/>
      <c r="T1625" s="155" t="n"/>
      <c r="U1625" s="155" t="n"/>
      <c r="V1625" s="155" t="n"/>
      <c r="W1625" s="155" t="n"/>
      <c r="X1625" s="155" t="n"/>
      <c r="Y1625" s="155" t="n"/>
      <c r="Z1625" s="155" t="n"/>
      <c r="AA1625" s="155" t="n"/>
      <c r="AB1625" s="155" t="n"/>
      <c r="AC1625" s="155" t="n"/>
      <c r="AD1625" s="155" t="n"/>
      <c r="AE1625" s="155" t="n"/>
      <c r="AF1625" s="155" t="n"/>
      <c r="AG1625" s="154">
        <f>IF(OR(C1625="",G1625="",G1625=0),"",IFERROR(INDEX(Lists!$K$2:$K$12,MATCH(C1625,Lists!$I$2:$I$12,0)),"AUD"))</f>
        <v/>
      </c>
      <c r="AH1625" s="154">
        <f>IF(OR(G1625="",G1625=0),"",IF(G1625&lt;1,TEXT(G1625*100,"0")&amp;IFERROR(INDEX(Lists!$U$2:$U$12,MATCH(C1625,Lists!$I$2:$I$12,0)),"c"),IFERROR(INDEX(Lists!$L$2:$L$12,MATCH(C1625,Lists!$I$2:$I$12,0)),"$")&amp;IF(G1625=INT(G1625),TEXT(G1625,"0"),TEXT(G1625,"0.00")))&amp;" "&amp;AG1625)</f>
        <v/>
      </c>
      <c r="AI1625" s="154">
        <f>IF(X1625="","",X1625*IFERROR(INDEX(Lists!$M$2:$M$12,MATCH(C1625,Lists!$I$2:$I$12,0)),1)/Lists!$Q$2)</f>
        <v/>
      </c>
      <c r="AJ1625" s="154">
        <f>IF(Y1625="","",Y1625*IFERROR(INDEX(Lists!$M$2:$M$12,MATCH(C1625,Lists!$I$2:$I$12,0)),1)/Lists!$Q$2)</f>
        <v/>
      </c>
      <c r="AK1625" s="106" t="n"/>
      <c r="AL1625" s="106" t="n"/>
      <c r="AM1625" s="106" t="n"/>
      <c r="AN1625" s="106" t="n"/>
      <c r="AO1625" s="106" t="n"/>
    </row>
    <row r="1626" ht="18" customHeight="1" s="74">
      <c r="A1626" s="154">
        <f>IF(OR(F1626="",C1626="",D1626=""),"",IFERROR(INDEX(Lists!$J$2:$J$12,MATCH(C1626,Lists!$I$2:$I$12,0)),"XX")&amp;"-"&amp;D1626&amp;"-"&amp;TEXT(SUMPRODUCT(($C$2:C1626=C1626)*($D$2:D1626=D1626)),"0000"))</f>
        <v/>
      </c>
      <c r="B1626" s="155" t="n"/>
      <c r="C1626" s="155" t="n"/>
      <c r="D1626" s="155" t="n"/>
      <c r="E1626" s="155" t="n"/>
      <c r="F1626" s="155" t="n"/>
      <c r="G1626" s="155" t="n"/>
      <c r="H1626" s="155" t="n"/>
      <c r="I1626" s="155" t="n"/>
      <c r="J1626" s="155" t="n"/>
      <c r="K1626" s="155" t="n"/>
      <c r="L1626" s="155" t="n"/>
      <c r="M1626" s="155" t="n"/>
      <c r="N1626" s="155" t="n"/>
      <c r="O1626" s="155" t="n"/>
      <c r="P1626" s="155" t="n"/>
      <c r="Q1626" s="151" t="n"/>
      <c r="R1626" s="155" t="n"/>
      <c r="S1626" s="155" t="n"/>
      <c r="T1626" s="155" t="n"/>
      <c r="U1626" s="155" t="n"/>
      <c r="V1626" s="155" t="n"/>
      <c r="W1626" s="155" t="n"/>
      <c r="X1626" s="155" t="n"/>
      <c r="Y1626" s="155" t="n"/>
      <c r="Z1626" s="155" t="n"/>
      <c r="AA1626" s="155" t="n"/>
      <c r="AB1626" s="155" t="n"/>
      <c r="AC1626" s="155" t="n"/>
      <c r="AD1626" s="155" t="n"/>
      <c r="AE1626" s="155" t="n"/>
      <c r="AF1626" s="155" t="n"/>
      <c r="AG1626" s="154">
        <f>IF(OR(C1626="",G1626="",G1626=0),"",IFERROR(INDEX(Lists!$K$2:$K$12,MATCH(C1626,Lists!$I$2:$I$12,0)),"AUD"))</f>
        <v/>
      </c>
      <c r="AH1626" s="154">
        <f>IF(OR(G1626="",G1626=0),"",IF(G1626&lt;1,TEXT(G1626*100,"0")&amp;IFERROR(INDEX(Lists!$U$2:$U$12,MATCH(C1626,Lists!$I$2:$I$12,0)),"c"),IFERROR(INDEX(Lists!$L$2:$L$12,MATCH(C1626,Lists!$I$2:$I$12,0)),"$")&amp;IF(G1626=INT(G1626),TEXT(G1626,"0"),TEXT(G1626,"0.00")))&amp;" "&amp;AG1626)</f>
        <v/>
      </c>
      <c r="AI1626" s="154">
        <f>IF(X1626="","",X1626*IFERROR(INDEX(Lists!$M$2:$M$12,MATCH(C1626,Lists!$I$2:$I$12,0)),1)/Lists!$Q$2)</f>
        <v/>
      </c>
      <c r="AJ1626" s="154">
        <f>IF(Y1626="","",Y1626*IFERROR(INDEX(Lists!$M$2:$M$12,MATCH(C1626,Lists!$I$2:$I$12,0)),1)/Lists!$Q$2)</f>
        <v/>
      </c>
      <c r="AK1626" s="106" t="n"/>
      <c r="AL1626" s="106" t="n"/>
      <c r="AM1626" s="106" t="n"/>
      <c r="AN1626" s="106" t="n"/>
      <c r="AO1626" s="106" t="n"/>
    </row>
    <row r="1627" ht="18" customHeight="1" s="74">
      <c r="A1627" s="154">
        <f>IF(OR(F1627="",C1627="",D1627=""),"",IFERROR(INDEX(Lists!$J$2:$J$12,MATCH(C1627,Lists!$I$2:$I$12,0)),"XX")&amp;"-"&amp;D1627&amp;"-"&amp;TEXT(SUMPRODUCT(($C$2:C1627=C1627)*($D$2:D1627=D1627)),"0000"))</f>
        <v/>
      </c>
      <c r="B1627" s="155" t="n"/>
      <c r="C1627" s="155" t="n"/>
      <c r="D1627" s="155" t="n"/>
      <c r="E1627" s="155" t="n"/>
      <c r="F1627" s="155" t="n"/>
      <c r="G1627" s="155" t="n"/>
      <c r="H1627" s="155" t="n"/>
      <c r="I1627" s="155" t="n"/>
      <c r="J1627" s="155" t="n"/>
      <c r="K1627" s="155" t="n"/>
      <c r="L1627" s="155" t="n"/>
      <c r="M1627" s="155" t="n"/>
      <c r="N1627" s="155" t="n"/>
      <c r="O1627" s="155" t="n"/>
      <c r="P1627" s="155" t="n"/>
      <c r="Q1627" s="151" t="n"/>
      <c r="R1627" s="155" t="n"/>
      <c r="S1627" s="155" t="n"/>
      <c r="T1627" s="155" t="n"/>
      <c r="U1627" s="155" t="n"/>
      <c r="V1627" s="155" t="n"/>
      <c r="W1627" s="155" t="n"/>
      <c r="X1627" s="155" t="n"/>
      <c r="Y1627" s="155" t="n"/>
      <c r="Z1627" s="155" t="n"/>
      <c r="AA1627" s="155" t="n"/>
      <c r="AB1627" s="155" t="n"/>
      <c r="AC1627" s="155" t="n"/>
      <c r="AD1627" s="155" t="n"/>
      <c r="AE1627" s="155" t="n"/>
      <c r="AF1627" s="155" t="n"/>
      <c r="AG1627" s="154">
        <f>IF(OR(C1627="",G1627="",G1627=0),"",IFERROR(INDEX(Lists!$K$2:$K$12,MATCH(C1627,Lists!$I$2:$I$12,0)),"AUD"))</f>
        <v/>
      </c>
      <c r="AH1627" s="154">
        <f>IF(OR(G1627="",G1627=0),"",IF(G1627&lt;1,TEXT(G1627*100,"0")&amp;IFERROR(INDEX(Lists!$U$2:$U$12,MATCH(C1627,Lists!$I$2:$I$12,0)),"c"),IFERROR(INDEX(Lists!$L$2:$L$12,MATCH(C1627,Lists!$I$2:$I$12,0)),"$")&amp;IF(G1627=INT(G1627),TEXT(G1627,"0"),TEXT(G1627,"0.00")))&amp;" "&amp;AG1627)</f>
        <v/>
      </c>
      <c r="AI1627" s="154">
        <f>IF(X1627="","",X1627*IFERROR(INDEX(Lists!$M$2:$M$12,MATCH(C1627,Lists!$I$2:$I$12,0)),1)/Lists!$Q$2)</f>
        <v/>
      </c>
      <c r="AJ1627" s="154">
        <f>IF(Y1627="","",Y1627*IFERROR(INDEX(Lists!$M$2:$M$12,MATCH(C1627,Lists!$I$2:$I$12,0)),1)/Lists!$Q$2)</f>
        <v/>
      </c>
      <c r="AK1627" s="106" t="n"/>
      <c r="AL1627" s="106" t="n"/>
      <c r="AM1627" s="106" t="n"/>
      <c r="AN1627" s="106" t="n"/>
      <c r="AO1627" s="106" t="n"/>
    </row>
    <row r="1628" ht="18" customHeight="1" s="74">
      <c r="A1628" s="154">
        <f>IF(OR(F1628="",C1628="",D1628=""),"",IFERROR(INDEX(Lists!$J$2:$J$12,MATCH(C1628,Lists!$I$2:$I$12,0)),"XX")&amp;"-"&amp;D1628&amp;"-"&amp;TEXT(SUMPRODUCT(($C$2:C1628=C1628)*($D$2:D1628=D1628)),"0000"))</f>
        <v/>
      </c>
      <c r="B1628" s="155" t="n"/>
      <c r="C1628" s="155" t="n"/>
      <c r="D1628" s="155" t="n"/>
      <c r="E1628" s="155" t="n"/>
      <c r="F1628" s="155" t="n"/>
      <c r="G1628" s="155" t="n"/>
      <c r="H1628" s="155" t="n"/>
      <c r="I1628" s="155" t="n"/>
      <c r="J1628" s="155" t="n"/>
      <c r="K1628" s="155" t="n"/>
      <c r="L1628" s="155" t="n"/>
      <c r="M1628" s="155" t="n"/>
      <c r="N1628" s="155" t="n"/>
      <c r="O1628" s="155" t="n"/>
      <c r="P1628" s="155" t="n"/>
      <c r="Q1628" s="151" t="n"/>
      <c r="R1628" s="155" t="n"/>
      <c r="S1628" s="155" t="n"/>
      <c r="T1628" s="155" t="n"/>
      <c r="U1628" s="155" t="n"/>
      <c r="V1628" s="155" t="n"/>
      <c r="W1628" s="155" t="n"/>
      <c r="X1628" s="155" t="n"/>
      <c r="Y1628" s="155" t="n"/>
      <c r="Z1628" s="155" t="n"/>
      <c r="AA1628" s="155" t="n"/>
      <c r="AB1628" s="155" t="n"/>
      <c r="AC1628" s="155" t="n"/>
      <c r="AD1628" s="155" t="n"/>
      <c r="AE1628" s="155" t="n"/>
      <c r="AF1628" s="155" t="n"/>
      <c r="AG1628" s="154">
        <f>IF(OR(C1628="",G1628="",G1628=0),"",IFERROR(INDEX(Lists!$K$2:$K$12,MATCH(C1628,Lists!$I$2:$I$12,0)),"AUD"))</f>
        <v/>
      </c>
      <c r="AH1628" s="154">
        <f>IF(OR(G1628="",G1628=0),"",IF(G1628&lt;1,TEXT(G1628*100,"0")&amp;IFERROR(INDEX(Lists!$U$2:$U$12,MATCH(C1628,Lists!$I$2:$I$12,0)),"c"),IFERROR(INDEX(Lists!$L$2:$L$12,MATCH(C1628,Lists!$I$2:$I$12,0)),"$")&amp;IF(G1628=INT(G1628),TEXT(G1628,"0"),TEXT(G1628,"0.00")))&amp;" "&amp;AG1628)</f>
        <v/>
      </c>
      <c r="AI1628" s="154">
        <f>IF(X1628="","",X1628*IFERROR(INDEX(Lists!$M$2:$M$12,MATCH(C1628,Lists!$I$2:$I$12,0)),1)/Lists!$Q$2)</f>
        <v/>
      </c>
      <c r="AJ1628" s="154">
        <f>IF(Y1628="","",Y1628*IFERROR(INDEX(Lists!$M$2:$M$12,MATCH(C1628,Lists!$I$2:$I$12,0)),1)/Lists!$Q$2)</f>
        <v/>
      </c>
      <c r="AK1628" s="106" t="n"/>
      <c r="AL1628" s="106" t="n"/>
      <c r="AM1628" s="106" t="n"/>
      <c r="AN1628" s="106" t="n"/>
      <c r="AO1628" s="106" t="n"/>
    </row>
    <row r="1629" ht="18" customHeight="1" s="74">
      <c r="A1629" s="154">
        <f>IF(OR(F1629="",C1629="",D1629=""),"",IFERROR(INDEX(Lists!$J$2:$J$12,MATCH(C1629,Lists!$I$2:$I$12,0)),"XX")&amp;"-"&amp;D1629&amp;"-"&amp;TEXT(SUMPRODUCT(($C$2:C1629=C1629)*($D$2:D1629=D1629)),"0000"))</f>
        <v/>
      </c>
      <c r="B1629" s="155" t="n"/>
      <c r="C1629" s="155" t="n"/>
      <c r="D1629" s="155" t="n"/>
      <c r="E1629" s="155" t="n"/>
      <c r="F1629" s="155" t="n"/>
      <c r="G1629" s="155" t="n"/>
      <c r="H1629" s="155" t="n"/>
      <c r="I1629" s="155" t="n"/>
      <c r="J1629" s="155" t="n"/>
      <c r="K1629" s="155" t="n"/>
      <c r="L1629" s="155" t="n"/>
      <c r="M1629" s="155" t="n"/>
      <c r="N1629" s="155" t="n"/>
      <c r="O1629" s="155" t="n"/>
      <c r="P1629" s="155" t="n"/>
      <c r="Q1629" s="151" t="n"/>
      <c r="R1629" s="155" t="n"/>
      <c r="S1629" s="155" t="n"/>
      <c r="T1629" s="155" t="n"/>
      <c r="U1629" s="155" t="n"/>
      <c r="V1629" s="155" t="n"/>
      <c r="W1629" s="155" t="n"/>
      <c r="X1629" s="155" t="n"/>
      <c r="Y1629" s="155" t="n"/>
      <c r="Z1629" s="155" t="n"/>
      <c r="AA1629" s="155" t="n"/>
      <c r="AB1629" s="155" t="n"/>
      <c r="AC1629" s="155" t="n"/>
      <c r="AD1629" s="155" t="n"/>
      <c r="AE1629" s="155" t="n"/>
      <c r="AF1629" s="155" t="n"/>
      <c r="AG1629" s="154">
        <f>IF(OR(C1629="",G1629="",G1629=0),"",IFERROR(INDEX(Lists!$K$2:$K$12,MATCH(C1629,Lists!$I$2:$I$12,0)),"AUD"))</f>
        <v/>
      </c>
      <c r="AH1629" s="154">
        <f>IF(OR(G1629="",G1629=0),"",IF(G1629&lt;1,TEXT(G1629*100,"0")&amp;IFERROR(INDEX(Lists!$U$2:$U$12,MATCH(C1629,Lists!$I$2:$I$12,0)),"c"),IFERROR(INDEX(Lists!$L$2:$L$12,MATCH(C1629,Lists!$I$2:$I$12,0)),"$")&amp;IF(G1629=INT(G1629),TEXT(G1629,"0"),TEXT(G1629,"0.00")))&amp;" "&amp;AG1629)</f>
        <v/>
      </c>
      <c r="AI1629" s="154">
        <f>IF(X1629="","",X1629*IFERROR(INDEX(Lists!$M$2:$M$12,MATCH(C1629,Lists!$I$2:$I$12,0)),1)/Lists!$Q$2)</f>
        <v/>
      </c>
      <c r="AJ1629" s="154">
        <f>IF(Y1629="","",Y1629*IFERROR(INDEX(Lists!$M$2:$M$12,MATCH(C1629,Lists!$I$2:$I$12,0)),1)/Lists!$Q$2)</f>
        <v/>
      </c>
      <c r="AK1629" s="106" t="n"/>
      <c r="AL1629" s="106" t="n"/>
      <c r="AM1629" s="106" t="n"/>
      <c r="AN1629" s="106" t="n"/>
      <c r="AO1629" s="106" t="n"/>
    </row>
    <row r="1630" ht="18" customHeight="1" s="74">
      <c r="A1630" s="154">
        <f>IF(OR(F1630="",C1630="",D1630=""),"",IFERROR(INDEX(Lists!$J$2:$J$12,MATCH(C1630,Lists!$I$2:$I$12,0)),"XX")&amp;"-"&amp;D1630&amp;"-"&amp;TEXT(SUMPRODUCT(($C$2:C1630=C1630)*($D$2:D1630=D1630)),"0000"))</f>
        <v/>
      </c>
      <c r="B1630" s="155" t="n"/>
      <c r="C1630" s="155" t="n"/>
      <c r="D1630" s="155" t="n"/>
      <c r="E1630" s="155" t="n"/>
      <c r="F1630" s="155" t="n"/>
      <c r="G1630" s="155" t="n"/>
      <c r="H1630" s="155" t="n"/>
      <c r="I1630" s="155" t="n"/>
      <c r="J1630" s="155" t="n"/>
      <c r="K1630" s="155" t="n"/>
      <c r="L1630" s="155" t="n"/>
      <c r="M1630" s="155" t="n"/>
      <c r="N1630" s="155" t="n"/>
      <c r="O1630" s="155" t="n"/>
      <c r="P1630" s="155" t="n"/>
      <c r="Q1630" s="151" t="n"/>
      <c r="R1630" s="155" t="n"/>
      <c r="S1630" s="155" t="n"/>
      <c r="T1630" s="155" t="n"/>
      <c r="U1630" s="155" t="n"/>
      <c r="V1630" s="155" t="n"/>
      <c r="W1630" s="155" t="n"/>
      <c r="X1630" s="155" t="n"/>
      <c r="Y1630" s="155" t="n"/>
      <c r="Z1630" s="155" t="n"/>
      <c r="AA1630" s="155" t="n"/>
      <c r="AB1630" s="155" t="n"/>
      <c r="AC1630" s="155" t="n"/>
      <c r="AD1630" s="155" t="n"/>
      <c r="AE1630" s="155" t="n"/>
      <c r="AF1630" s="155" t="n"/>
      <c r="AG1630" s="154">
        <f>IF(OR(C1630="",G1630="",G1630=0),"",IFERROR(INDEX(Lists!$K$2:$K$12,MATCH(C1630,Lists!$I$2:$I$12,0)),"AUD"))</f>
        <v/>
      </c>
      <c r="AH1630" s="154">
        <f>IF(OR(G1630="",G1630=0),"",IF(G1630&lt;1,TEXT(G1630*100,"0")&amp;IFERROR(INDEX(Lists!$U$2:$U$12,MATCH(C1630,Lists!$I$2:$I$12,0)),"c"),IFERROR(INDEX(Lists!$L$2:$L$12,MATCH(C1630,Lists!$I$2:$I$12,0)),"$")&amp;IF(G1630=INT(G1630),TEXT(G1630,"0"),TEXT(G1630,"0.00")))&amp;" "&amp;AG1630)</f>
        <v/>
      </c>
      <c r="AI1630" s="154">
        <f>IF(X1630="","",X1630*IFERROR(INDEX(Lists!$M$2:$M$12,MATCH(C1630,Lists!$I$2:$I$12,0)),1)/Lists!$Q$2)</f>
        <v/>
      </c>
      <c r="AJ1630" s="154">
        <f>IF(Y1630="","",Y1630*IFERROR(INDEX(Lists!$M$2:$M$12,MATCH(C1630,Lists!$I$2:$I$12,0)),1)/Lists!$Q$2)</f>
        <v/>
      </c>
      <c r="AK1630" s="106" t="n"/>
      <c r="AL1630" s="106" t="n"/>
      <c r="AM1630" s="106" t="n"/>
      <c r="AN1630" s="106" t="n"/>
      <c r="AO1630" s="106" t="n"/>
    </row>
    <row r="1631" ht="18" customHeight="1" s="74">
      <c r="A1631" s="154">
        <f>IF(OR(F1631="",C1631="",D1631=""),"",IFERROR(INDEX(Lists!$J$2:$J$12,MATCH(C1631,Lists!$I$2:$I$12,0)),"XX")&amp;"-"&amp;D1631&amp;"-"&amp;TEXT(SUMPRODUCT(($C$2:C1631=C1631)*($D$2:D1631=D1631)),"0000"))</f>
        <v/>
      </c>
      <c r="B1631" s="155" t="n"/>
      <c r="C1631" s="155" t="n"/>
      <c r="D1631" s="155" t="n"/>
      <c r="E1631" s="155" t="n"/>
      <c r="F1631" s="155" t="n"/>
      <c r="G1631" s="155" t="n"/>
      <c r="H1631" s="155" t="n"/>
      <c r="I1631" s="155" t="n"/>
      <c r="J1631" s="155" t="n"/>
      <c r="K1631" s="155" t="n"/>
      <c r="L1631" s="155" t="n"/>
      <c r="M1631" s="155" t="n"/>
      <c r="N1631" s="155" t="n"/>
      <c r="O1631" s="155" t="n"/>
      <c r="P1631" s="155" t="n"/>
      <c r="Q1631" s="151" t="n"/>
      <c r="R1631" s="155" t="n"/>
      <c r="S1631" s="155" t="n"/>
      <c r="T1631" s="155" t="n"/>
      <c r="U1631" s="155" t="n"/>
      <c r="V1631" s="155" t="n"/>
      <c r="W1631" s="155" t="n"/>
      <c r="X1631" s="155" t="n"/>
      <c r="Y1631" s="155" t="n"/>
      <c r="Z1631" s="155" t="n"/>
      <c r="AA1631" s="155" t="n"/>
      <c r="AB1631" s="155" t="n"/>
      <c r="AC1631" s="155" t="n"/>
      <c r="AD1631" s="155" t="n"/>
      <c r="AE1631" s="155" t="n"/>
      <c r="AF1631" s="155" t="n"/>
      <c r="AG1631" s="154">
        <f>IF(OR(C1631="",G1631="",G1631=0),"",IFERROR(INDEX(Lists!$K$2:$K$12,MATCH(C1631,Lists!$I$2:$I$12,0)),"AUD"))</f>
        <v/>
      </c>
      <c r="AH1631" s="154">
        <f>IF(OR(G1631="",G1631=0),"",IF(G1631&lt;1,TEXT(G1631*100,"0")&amp;IFERROR(INDEX(Lists!$U$2:$U$12,MATCH(C1631,Lists!$I$2:$I$12,0)),"c"),IFERROR(INDEX(Lists!$L$2:$L$12,MATCH(C1631,Lists!$I$2:$I$12,0)),"$")&amp;IF(G1631=INT(G1631),TEXT(G1631,"0"),TEXT(G1631,"0.00")))&amp;" "&amp;AG1631)</f>
        <v/>
      </c>
      <c r="AI1631" s="154">
        <f>IF(X1631="","",X1631*IFERROR(INDEX(Lists!$M$2:$M$12,MATCH(C1631,Lists!$I$2:$I$12,0)),1)/Lists!$Q$2)</f>
        <v/>
      </c>
      <c r="AJ1631" s="154">
        <f>IF(Y1631="","",Y1631*IFERROR(INDEX(Lists!$M$2:$M$12,MATCH(C1631,Lists!$I$2:$I$12,0)),1)/Lists!$Q$2)</f>
        <v/>
      </c>
      <c r="AK1631" s="106" t="n"/>
      <c r="AL1631" s="106" t="n"/>
      <c r="AM1631" s="106" t="n"/>
      <c r="AN1631" s="106" t="n"/>
      <c r="AO1631" s="106" t="n"/>
    </row>
    <row r="1632" ht="18" customHeight="1" s="74">
      <c r="A1632" s="154">
        <f>IF(OR(F1632="",C1632="",D1632=""),"",IFERROR(INDEX(Lists!$J$2:$J$12,MATCH(C1632,Lists!$I$2:$I$12,0)),"XX")&amp;"-"&amp;D1632&amp;"-"&amp;TEXT(SUMPRODUCT(($C$2:C1632=C1632)*($D$2:D1632=D1632)),"0000"))</f>
        <v/>
      </c>
      <c r="B1632" s="155" t="n"/>
      <c r="C1632" s="155" t="n"/>
      <c r="D1632" s="155" t="n"/>
      <c r="E1632" s="155" t="n"/>
      <c r="F1632" s="155" t="n"/>
      <c r="G1632" s="155" t="n"/>
      <c r="H1632" s="155" t="n"/>
      <c r="I1632" s="155" t="n"/>
      <c r="J1632" s="155" t="n"/>
      <c r="K1632" s="155" t="n"/>
      <c r="L1632" s="155" t="n"/>
      <c r="M1632" s="155" t="n"/>
      <c r="N1632" s="155" t="n"/>
      <c r="O1632" s="155" t="n"/>
      <c r="P1632" s="155" t="n"/>
      <c r="Q1632" s="151" t="n"/>
      <c r="R1632" s="155" t="n"/>
      <c r="S1632" s="155" t="n"/>
      <c r="T1632" s="155" t="n"/>
      <c r="U1632" s="155" t="n"/>
      <c r="V1632" s="155" t="n"/>
      <c r="W1632" s="155" t="n"/>
      <c r="X1632" s="155" t="n"/>
      <c r="Y1632" s="155" t="n"/>
      <c r="Z1632" s="155" t="n"/>
      <c r="AA1632" s="155" t="n"/>
      <c r="AB1632" s="155" t="n"/>
      <c r="AC1632" s="155" t="n"/>
      <c r="AD1632" s="155" t="n"/>
      <c r="AE1632" s="155" t="n"/>
      <c r="AF1632" s="155" t="n"/>
      <c r="AG1632" s="154">
        <f>IF(OR(C1632="",G1632="",G1632=0),"",IFERROR(INDEX(Lists!$K$2:$K$12,MATCH(C1632,Lists!$I$2:$I$12,0)),"AUD"))</f>
        <v/>
      </c>
      <c r="AH1632" s="154">
        <f>IF(OR(G1632="",G1632=0),"",IF(G1632&lt;1,TEXT(G1632*100,"0")&amp;IFERROR(INDEX(Lists!$U$2:$U$12,MATCH(C1632,Lists!$I$2:$I$12,0)),"c"),IFERROR(INDEX(Lists!$L$2:$L$12,MATCH(C1632,Lists!$I$2:$I$12,0)),"$")&amp;IF(G1632=INT(G1632),TEXT(G1632,"0"),TEXT(G1632,"0.00")))&amp;" "&amp;AG1632)</f>
        <v/>
      </c>
      <c r="AI1632" s="154">
        <f>IF(X1632="","",X1632*IFERROR(INDEX(Lists!$M$2:$M$12,MATCH(C1632,Lists!$I$2:$I$12,0)),1)/Lists!$Q$2)</f>
        <v/>
      </c>
      <c r="AJ1632" s="154">
        <f>IF(Y1632="","",Y1632*IFERROR(INDEX(Lists!$M$2:$M$12,MATCH(C1632,Lists!$I$2:$I$12,0)),1)/Lists!$Q$2)</f>
        <v/>
      </c>
      <c r="AK1632" s="106" t="n"/>
      <c r="AL1632" s="106" t="n"/>
      <c r="AM1632" s="106" t="n"/>
      <c r="AN1632" s="106" t="n"/>
      <c r="AO1632" s="106" t="n"/>
    </row>
    <row r="1633" ht="18" customHeight="1" s="74">
      <c r="A1633" s="154">
        <f>IF(OR(F1633="",C1633="",D1633=""),"",IFERROR(INDEX(Lists!$J$2:$J$12,MATCH(C1633,Lists!$I$2:$I$12,0)),"XX")&amp;"-"&amp;D1633&amp;"-"&amp;TEXT(SUMPRODUCT(($C$2:C1633=C1633)*($D$2:D1633=D1633)),"0000"))</f>
        <v/>
      </c>
      <c r="B1633" s="155" t="n"/>
      <c r="C1633" s="155" t="n"/>
      <c r="D1633" s="155" t="n"/>
      <c r="E1633" s="155" t="n"/>
      <c r="F1633" s="155" t="n"/>
      <c r="G1633" s="155" t="n"/>
      <c r="H1633" s="155" t="n"/>
      <c r="I1633" s="155" t="n"/>
      <c r="J1633" s="155" t="n"/>
      <c r="K1633" s="155" t="n"/>
      <c r="L1633" s="155" t="n"/>
      <c r="M1633" s="155" t="n"/>
      <c r="N1633" s="155" t="n"/>
      <c r="O1633" s="155" t="n"/>
      <c r="P1633" s="155" t="n"/>
      <c r="Q1633" s="151" t="n"/>
      <c r="R1633" s="155" t="n"/>
      <c r="S1633" s="155" t="n"/>
      <c r="T1633" s="155" t="n"/>
      <c r="U1633" s="155" t="n"/>
      <c r="V1633" s="155" t="n"/>
      <c r="W1633" s="155" t="n"/>
      <c r="X1633" s="155" t="n"/>
      <c r="Y1633" s="155" t="n"/>
      <c r="Z1633" s="155" t="n"/>
      <c r="AA1633" s="155" t="n"/>
      <c r="AB1633" s="155" t="n"/>
      <c r="AC1633" s="155" t="n"/>
      <c r="AD1633" s="155" t="n"/>
      <c r="AE1633" s="155" t="n"/>
      <c r="AF1633" s="155" t="n"/>
      <c r="AG1633" s="154">
        <f>IF(OR(C1633="",G1633="",G1633=0),"",IFERROR(INDEX(Lists!$K$2:$K$12,MATCH(C1633,Lists!$I$2:$I$12,0)),"AUD"))</f>
        <v/>
      </c>
      <c r="AH1633" s="154">
        <f>IF(OR(G1633="",G1633=0),"",IF(G1633&lt;1,TEXT(G1633*100,"0")&amp;IFERROR(INDEX(Lists!$U$2:$U$12,MATCH(C1633,Lists!$I$2:$I$12,0)),"c"),IFERROR(INDEX(Lists!$L$2:$L$12,MATCH(C1633,Lists!$I$2:$I$12,0)),"$")&amp;IF(G1633=INT(G1633),TEXT(G1633,"0"),TEXT(G1633,"0.00")))&amp;" "&amp;AG1633)</f>
        <v/>
      </c>
      <c r="AI1633" s="154">
        <f>IF(X1633="","",X1633*IFERROR(INDEX(Lists!$M$2:$M$12,MATCH(C1633,Lists!$I$2:$I$12,0)),1)/Lists!$Q$2)</f>
        <v/>
      </c>
      <c r="AJ1633" s="154">
        <f>IF(Y1633="","",Y1633*IFERROR(INDEX(Lists!$M$2:$M$12,MATCH(C1633,Lists!$I$2:$I$12,0)),1)/Lists!$Q$2)</f>
        <v/>
      </c>
      <c r="AK1633" s="106" t="n"/>
      <c r="AL1633" s="106" t="n"/>
      <c r="AM1633" s="106" t="n"/>
      <c r="AN1633" s="106" t="n"/>
      <c r="AO1633" s="106" t="n"/>
    </row>
    <row r="1634" ht="18" customHeight="1" s="74">
      <c r="A1634" s="154">
        <f>IF(OR(F1634="",C1634="",D1634=""),"",IFERROR(INDEX(Lists!$J$2:$J$12,MATCH(C1634,Lists!$I$2:$I$12,0)),"XX")&amp;"-"&amp;D1634&amp;"-"&amp;TEXT(SUMPRODUCT(($C$2:C1634=C1634)*($D$2:D1634=D1634)),"0000"))</f>
        <v/>
      </c>
      <c r="B1634" s="155" t="n"/>
      <c r="C1634" s="155" t="n"/>
      <c r="D1634" s="155" t="n"/>
      <c r="E1634" s="155" t="n"/>
      <c r="F1634" s="155" t="n"/>
      <c r="G1634" s="155" t="n"/>
      <c r="H1634" s="155" t="n"/>
      <c r="I1634" s="155" t="n"/>
      <c r="J1634" s="155" t="n"/>
      <c r="K1634" s="155" t="n"/>
      <c r="L1634" s="155" t="n"/>
      <c r="M1634" s="155" t="n"/>
      <c r="N1634" s="155" t="n"/>
      <c r="O1634" s="155" t="n"/>
      <c r="P1634" s="155" t="n"/>
      <c r="Q1634" s="151" t="n"/>
      <c r="R1634" s="155" t="n"/>
      <c r="S1634" s="155" t="n"/>
      <c r="T1634" s="155" t="n"/>
      <c r="U1634" s="155" t="n"/>
      <c r="V1634" s="155" t="n"/>
      <c r="W1634" s="155" t="n"/>
      <c r="X1634" s="155" t="n"/>
      <c r="Y1634" s="155" t="n"/>
      <c r="Z1634" s="155" t="n"/>
      <c r="AA1634" s="155" t="n"/>
      <c r="AB1634" s="155" t="n"/>
      <c r="AC1634" s="155" t="n"/>
      <c r="AD1634" s="155" t="n"/>
      <c r="AE1634" s="155" t="n"/>
      <c r="AF1634" s="155" t="n"/>
      <c r="AG1634" s="154">
        <f>IF(OR(C1634="",G1634="",G1634=0),"",IFERROR(INDEX(Lists!$K$2:$K$12,MATCH(C1634,Lists!$I$2:$I$12,0)),"AUD"))</f>
        <v/>
      </c>
      <c r="AH1634" s="154">
        <f>IF(OR(G1634="",G1634=0),"",IF(G1634&lt;1,TEXT(G1634*100,"0")&amp;IFERROR(INDEX(Lists!$U$2:$U$12,MATCH(C1634,Lists!$I$2:$I$12,0)),"c"),IFERROR(INDEX(Lists!$L$2:$L$12,MATCH(C1634,Lists!$I$2:$I$12,0)),"$")&amp;IF(G1634=INT(G1634),TEXT(G1634,"0"),TEXT(G1634,"0.00")))&amp;" "&amp;AG1634)</f>
        <v/>
      </c>
      <c r="AI1634" s="154">
        <f>IF(X1634="","",X1634*IFERROR(INDEX(Lists!$M$2:$M$12,MATCH(C1634,Lists!$I$2:$I$12,0)),1)/Lists!$Q$2)</f>
        <v/>
      </c>
      <c r="AJ1634" s="154">
        <f>IF(Y1634="","",Y1634*IFERROR(INDEX(Lists!$M$2:$M$12,MATCH(C1634,Lists!$I$2:$I$12,0)),1)/Lists!$Q$2)</f>
        <v/>
      </c>
      <c r="AK1634" s="106" t="n"/>
      <c r="AL1634" s="106" t="n"/>
      <c r="AM1634" s="106" t="n"/>
      <c r="AN1634" s="106" t="n"/>
      <c r="AO1634" s="106" t="n"/>
    </row>
    <row r="1635" ht="18" customHeight="1" s="74">
      <c r="A1635" s="154">
        <f>IF(OR(F1635="",C1635="",D1635=""),"",IFERROR(INDEX(Lists!$J$2:$J$12,MATCH(C1635,Lists!$I$2:$I$12,0)),"XX")&amp;"-"&amp;D1635&amp;"-"&amp;TEXT(SUMPRODUCT(($C$2:C1635=C1635)*($D$2:D1635=D1635)),"0000"))</f>
        <v/>
      </c>
      <c r="B1635" s="155" t="n"/>
      <c r="C1635" s="155" t="n"/>
      <c r="D1635" s="155" t="n"/>
      <c r="E1635" s="155" t="n"/>
      <c r="F1635" s="155" t="n"/>
      <c r="G1635" s="155" t="n"/>
      <c r="H1635" s="155" t="n"/>
      <c r="I1635" s="155" t="n"/>
      <c r="J1635" s="155" t="n"/>
      <c r="K1635" s="155" t="n"/>
      <c r="L1635" s="155" t="n"/>
      <c r="M1635" s="155" t="n"/>
      <c r="N1635" s="155" t="n"/>
      <c r="O1635" s="155" t="n"/>
      <c r="P1635" s="155" t="n"/>
      <c r="Q1635" s="151" t="n"/>
      <c r="R1635" s="155" t="n"/>
      <c r="S1635" s="155" t="n"/>
      <c r="T1635" s="155" t="n"/>
      <c r="U1635" s="155" t="n"/>
      <c r="V1635" s="155" t="n"/>
      <c r="W1635" s="155" t="n"/>
      <c r="X1635" s="155" t="n"/>
      <c r="Y1635" s="155" t="n"/>
      <c r="Z1635" s="155" t="n"/>
      <c r="AA1635" s="155" t="n"/>
      <c r="AB1635" s="155" t="n"/>
      <c r="AC1635" s="155" t="n"/>
      <c r="AD1635" s="155" t="n"/>
      <c r="AE1635" s="155" t="n"/>
      <c r="AF1635" s="155" t="n"/>
      <c r="AG1635" s="154">
        <f>IF(OR(C1635="",G1635="",G1635=0),"",IFERROR(INDEX(Lists!$K$2:$K$12,MATCH(C1635,Lists!$I$2:$I$12,0)),"AUD"))</f>
        <v/>
      </c>
      <c r="AH1635" s="154">
        <f>IF(OR(G1635="",G1635=0),"",IF(G1635&lt;1,TEXT(G1635*100,"0")&amp;IFERROR(INDEX(Lists!$U$2:$U$12,MATCH(C1635,Lists!$I$2:$I$12,0)),"c"),IFERROR(INDEX(Lists!$L$2:$L$12,MATCH(C1635,Lists!$I$2:$I$12,0)),"$")&amp;IF(G1635=INT(G1635),TEXT(G1635,"0"),TEXT(G1635,"0.00")))&amp;" "&amp;AG1635)</f>
        <v/>
      </c>
      <c r="AI1635" s="154">
        <f>IF(X1635="","",X1635*IFERROR(INDEX(Lists!$M$2:$M$12,MATCH(C1635,Lists!$I$2:$I$12,0)),1)/Lists!$Q$2)</f>
        <v/>
      </c>
      <c r="AJ1635" s="154">
        <f>IF(Y1635="","",Y1635*IFERROR(INDEX(Lists!$M$2:$M$12,MATCH(C1635,Lists!$I$2:$I$12,0)),1)/Lists!$Q$2)</f>
        <v/>
      </c>
      <c r="AK1635" s="106" t="n"/>
      <c r="AL1635" s="106" t="n"/>
      <c r="AM1635" s="106" t="n"/>
      <c r="AN1635" s="106" t="n"/>
      <c r="AO1635" s="106" t="n"/>
    </row>
    <row r="1636" ht="18" customHeight="1" s="74">
      <c r="A1636" s="154">
        <f>IF(OR(F1636="",C1636="",D1636=""),"",IFERROR(INDEX(Lists!$J$2:$J$12,MATCH(C1636,Lists!$I$2:$I$12,0)),"XX")&amp;"-"&amp;D1636&amp;"-"&amp;TEXT(SUMPRODUCT(($C$2:C1636=C1636)*($D$2:D1636=D1636)),"0000"))</f>
        <v/>
      </c>
      <c r="B1636" s="155" t="n"/>
      <c r="C1636" s="155" t="n"/>
      <c r="D1636" s="155" t="n"/>
      <c r="E1636" s="155" t="n"/>
      <c r="F1636" s="155" t="n"/>
      <c r="G1636" s="155" t="n"/>
      <c r="H1636" s="155" t="n"/>
      <c r="I1636" s="155" t="n"/>
      <c r="J1636" s="155" t="n"/>
      <c r="K1636" s="155" t="n"/>
      <c r="L1636" s="155" t="n"/>
      <c r="M1636" s="155" t="n"/>
      <c r="N1636" s="155" t="n"/>
      <c r="O1636" s="155" t="n"/>
      <c r="P1636" s="155" t="n"/>
      <c r="Q1636" s="151" t="n"/>
      <c r="R1636" s="155" t="n"/>
      <c r="S1636" s="155" t="n"/>
      <c r="T1636" s="155" t="n"/>
      <c r="U1636" s="155" t="n"/>
      <c r="V1636" s="155" t="n"/>
      <c r="W1636" s="155" t="n"/>
      <c r="X1636" s="155" t="n"/>
      <c r="Y1636" s="155" t="n"/>
      <c r="Z1636" s="155" t="n"/>
      <c r="AA1636" s="155" t="n"/>
      <c r="AB1636" s="155" t="n"/>
      <c r="AC1636" s="155" t="n"/>
      <c r="AD1636" s="155" t="n"/>
      <c r="AE1636" s="155" t="n"/>
      <c r="AF1636" s="155" t="n"/>
      <c r="AG1636" s="154">
        <f>IF(OR(C1636="",G1636="",G1636=0),"",IFERROR(INDEX(Lists!$K$2:$K$12,MATCH(C1636,Lists!$I$2:$I$12,0)),"AUD"))</f>
        <v/>
      </c>
      <c r="AH1636" s="154">
        <f>IF(OR(G1636="",G1636=0),"",IF(G1636&lt;1,TEXT(G1636*100,"0")&amp;IFERROR(INDEX(Lists!$U$2:$U$12,MATCH(C1636,Lists!$I$2:$I$12,0)),"c"),IFERROR(INDEX(Lists!$L$2:$L$12,MATCH(C1636,Lists!$I$2:$I$12,0)),"$")&amp;IF(G1636=INT(G1636),TEXT(G1636,"0"),TEXT(G1636,"0.00")))&amp;" "&amp;AG1636)</f>
        <v/>
      </c>
      <c r="AI1636" s="154">
        <f>IF(X1636="","",X1636*IFERROR(INDEX(Lists!$M$2:$M$12,MATCH(C1636,Lists!$I$2:$I$12,0)),1)/Lists!$Q$2)</f>
        <v/>
      </c>
      <c r="AJ1636" s="154">
        <f>IF(Y1636="","",Y1636*IFERROR(INDEX(Lists!$M$2:$M$12,MATCH(C1636,Lists!$I$2:$I$12,0)),1)/Lists!$Q$2)</f>
        <v/>
      </c>
      <c r="AK1636" s="106" t="n"/>
      <c r="AL1636" s="106" t="n"/>
      <c r="AM1636" s="106" t="n"/>
      <c r="AN1636" s="106" t="n"/>
      <c r="AO1636" s="106" t="n"/>
    </row>
    <row r="1637" ht="18" customHeight="1" s="74">
      <c r="A1637" s="154">
        <f>IF(OR(F1637="",C1637="",D1637=""),"",IFERROR(INDEX(Lists!$J$2:$J$12,MATCH(C1637,Lists!$I$2:$I$12,0)),"XX")&amp;"-"&amp;D1637&amp;"-"&amp;TEXT(SUMPRODUCT(($C$2:C1637=C1637)*($D$2:D1637=D1637)),"0000"))</f>
        <v/>
      </c>
      <c r="B1637" s="155" t="n"/>
      <c r="C1637" s="155" t="n"/>
      <c r="D1637" s="155" t="n"/>
      <c r="E1637" s="155" t="n"/>
      <c r="F1637" s="155" t="n"/>
      <c r="G1637" s="155" t="n"/>
      <c r="H1637" s="155" t="n"/>
      <c r="I1637" s="155" t="n"/>
      <c r="J1637" s="155" t="n"/>
      <c r="K1637" s="155" t="n"/>
      <c r="L1637" s="155" t="n"/>
      <c r="M1637" s="155" t="n"/>
      <c r="N1637" s="155" t="n"/>
      <c r="O1637" s="155" t="n"/>
      <c r="P1637" s="155" t="n"/>
      <c r="Q1637" s="151" t="n"/>
      <c r="R1637" s="155" t="n"/>
      <c r="S1637" s="155" t="n"/>
      <c r="T1637" s="155" t="n"/>
      <c r="U1637" s="155" t="n"/>
      <c r="V1637" s="155" t="n"/>
      <c r="W1637" s="155" t="n"/>
      <c r="X1637" s="155" t="n"/>
      <c r="Y1637" s="155" t="n"/>
      <c r="Z1637" s="155" t="n"/>
      <c r="AA1637" s="155" t="n"/>
      <c r="AB1637" s="155" t="n"/>
      <c r="AC1637" s="155" t="n"/>
      <c r="AD1637" s="155" t="n"/>
      <c r="AE1637" s="155" t="n"/>
      <c r="AF1637" s="155" t="n"/>
      <c r="AG1637" s="154">
        <f>IF(OR(C1637="",G1637="",G1637=0),"",IFERROR(INDEX(Lists!$K$2:$K$12,MATCH(C1637,Lists!$I$2:$I$12,0)),"AUD"))</f>
        <v/>
      </c>
      <c r="AH1637" s="154">
        <f>IF(OR(G1637="",G1637=0),"",IF(G1637&lt;1,TEXT(G1637*100,"0")&amp;IFERROR(INDEX(Lists!$U$2:$U$12,MATCH(C1637,Lists!$I$2:$I$12,0)),"c"),IFERROR(INDEX(Lists!$L$2:$L$12,MATCH(C1637,Lists!$I$2:$I$12,0)),"$")&amp;IF(G1637=INT(G1637),TEXT(G1637,"0"),TEXT(G1637,"0.00")))&amp;" "&amp;AG1637)</f>
        <v/>
      </c>
      <c r="AI1637" s="154">
        <f>IF(X1637="","",X1637*IFERROR(INDEX(Lists!$M$2:$M$12,MATCH(C1637,Lists!$I$2:$I$12,0)),1)/Lists!$Q$2)</f>
        <v/>
      </c>
      <c r="AJ1637" s="154">
        <f>IF(Y1637="","",Y1637*IFERROR(INDEX(Lists!$M$2:$M$12,MATCH(C1637,Lists!$I$2:$I$12,0)),1)/Lists!$Q$2)</f>
        <v/>
      </c>
      <c r="AK1637" s="106" t="n"/>
      <c r="AL1637" s="106" t="n"/>
      <c r="AM1637" s="106" t="n"/>
      <c r="AN1637" s="106" t="n"/>
      <c r="AO1637" s="106" t="n"/>
    </row>
    <row r="1638" ht="18" customHeight="1" s="74">
      <c r="A1638" s="154">
        <f>IF(OR(F1638="",C1638="",D1638=""),"",IFERROR(INDEX(Lists!$J$2:$J$12,MATCH(C1638,Lists!$I$2:$I$12,0)),"XX")&amp;"-"&amp;D1638&amp;"-"&amp;TEXT(SUMPRODUCT(($C$2:C1638=C1638)*($D$2:D1638=D1638)),"0000"))</f>
        <v/>
      </c>
      <c r="B1638" s="155" t="n"/>
      <c r="C1638" s="155" t="n"/>
      <c r="D1638" s="155" t="n"/>
      <c r="E1638" s="155" t="n"/>
      <c r="F1638" s="155" t="n"/>
      <c r="G1638" s="155" t="n"/>
      <c r="H1638" s="155" t="n"/>
      <c r="I1638" s="155" t="n"/>
      <c r="J1638" s="155" t="n"/>
      <c r="K1638" s="155" t="n"/>
      <c r="L1638" s="155" t="n"/>
      <c r="M1638" s="155" t="n"/>
      <c r="N1638" s="155" t="n"/>
      <c r="O1638" s="155" t="n"/>
      <c r="P1638" s="155" t="n"/>
      <c r="Q1638" s="151" t="n"/>
      <c r="R1638" s="155" t="n"/>
      <c r="S1638" s="155" t="n"/>
      <c r="T1638" s="155" t="n"/>
      <c r="U1638" s="155" t="n"/>
      <c r="V1638" s="155" t="n"/>
      <c r="W1638" s="155" t="n"/>
      <c r="X1638" s="155" t="n"/>
      <c r="Y1638" s="155" t="n"/>
      <c r="Z1638" s="155" t="n"/>
      <c r="AA1638" s="155" t="n"/>
      <c r="AB1638" s="155" t="n"/>
      <c r="AC1638" s="155" t="n"/>
      <c r="AD1638" s="155" t="n"/>
      <c r="AE1638" s="155" t="n"/>
      <c r="AF1638" s="155" t="n"/>
      <c r="AG1638" s="154">
        <f>IF(OR(C1638="",G1638="",G1638=0),"",IFERROR(INDEX(Lists!$K$2:$K$12,MATCH(C1638,Lists!$I$2:$I$12,0)),"AUD"))</f>
        <v/>
      </c>
      <c r="AH1638" s="154">
        <f>IF(OR(G1638="",G1638=0),"",IF(G1638&lt;1,TEXT(G1638*100,"0")&amp;IFERROR(INDEX(Lists!$U$2:$U$12,MATCH(C1638,Lists!$I$2:$I$12,0)),"c"),IFERROR(INDEX(Lists!$L$2:$L$12,MATCH(C1638,Lists!$I$2:$I$12,0)),"$")&amp;IF(G1638=INT(G1638),TEXT(G1638,"0"),TEXT(G1638,"0.00")))&amp;" "&amp;AG1638)</f>
        <v/>
      </c>
      <c r="AI1638" s="154">
        <f>IF(X1638="","",X1638*IFERROR(INDEX(Lists!$M$2:$M$12,MATCH(C1638,Lists!$I$2:$I$12,0)),1)/Lists!$Q$2)</f>
        <v/>
      </c>
      <c r="AJ1638" s="154">
        <f>IF(Y1638="","",Y1638*IFERROR(INDEX(Lists!$M$2:$M$12,MATCH(C1638,Lists!$I$2:$I$12,0)),1)/Lists!$Q$2)</f>
        <v/>
      </c>
      <c r="AK1638" s="106" t="n"/>
      <c r="AL1638" s="106" t="n"/>
      <c r="AM1638" s="106" t="n"/>
      <c r="AN1638" s="106" t="n"/>
      <c r="AO1638" s="106" t="n"/>
    </row>
    <row r="1639" ht="18" customHeight="1" s="74">
      <c r="A1639" s="154">
        <f>IF(OR(F1639="",C1639="",D1639=""),"",IFERROR(INDEX(Lists!$J$2:$J$12,MATCH(C1639,Lists!$I$2:$I$12,0)),"XX")&amp;"-"&amp;D1639&amp;"-"&amp;TEXT(SUMPRODUCT(($C$2:C1639=C1639)*($D$2:D1639=D1639)),"0000"))</f>
        <v/>
      </c>
      <c r="B1639" s="155" t="n"/>
      <c r="C1639" s="155" t="n"/>
      <c r="D1639" s="155" t="n"/>
      <c r="E1639" s="155" t="n"/>
      <c r="F1639" s="155" t="n"/>
      <c r="G1639" s="155" t="n"/>
      <c r="H1639" s="155" t="n"/>
      <c r="I1639" s="155" t="n"/>
      <c r="J1639" s="155" t="n"/>
      <c r="K1639" s="155" t="n"/>
      <c r="L1639" s="155" t="n"/>
      <c r="M1639" s="155" t="n"/>
      <c r="N1639" s="155" t="n"/>
      <c r="O1639" s="155" t="n"/>
      <c r="P1639" s="155" t="n"/>
      <c r="Q1639" s="151" t="n"/>
      <c r="R1639" s="155" t="n"/>
      <c r="S1639" s="155" t="n"/>
      <c r="T1639" s="155" t="n"/>
      <c r="U1639" s="155" t="n"/>
      <c r="V1639" s="155" t="n"/>
      <c r="W1639" s="155" t="n"/>
      <c r="X1639" s="155" t="n"/>
      <c r="Y1639" s="155" t="n"/>
      <c r="Z1639" s="155" t="n"/>
      <c r="AA1639" s="155" t="n"/>
      <c r="AB1639" s="155" t="n"/>
      <c r="AC1639" s="155" t="n"/>
      <c r="AD1639" s="155" t="n"/>
      <c r="AE1639" s="155" t="n"/>
      <c r="AF1639" s="155" t="n"/>
      <c r="AG1639" s="154">
        <f>IF(OR(C1639="",G1639="",G1639=0),"",IFERROR(INDEX(Lists!$K$2:$K$12,MATCH(C1639,Lists!$I$2:$I$12,0)),"AUD"))</f>
        <v/>
      </c>
      <c r="AH1639" s="154">
        <f>IF(OR(G1639="",G1639=0),"",IF(G1639&lt;1,TEXT(G1639*100,"0")&amp;IFERROR(INDEX(Lists!$U$2:$U$12,MATCH(C1639,Lists!$I$2:$I$12,0)),"c"),IFERROR(INDEX(Lists!$L$2:$L$12,MATCH(C1639,Lists!$I$2:$I$12,0)),"$")&amp;IF(G1639=INT(G1639),TEXT(G1639,"0"),TEXT(G1639,"0.00")))&amp;" "&amp;AG1639)</f>
        <v/>
      </c>
      <c r="AI1639" s="154">
        <f>IF(X1639="","",X1639*IFERROR(INDEX(Lists!$M$2:$M$12,MATCH(C1639,Lists!$I$2:$I$12,0)),1)/Lists!$Q$2)</f>
        <v/>
      </c>
      <c r="AJ1639" s="154">
        <f>IF(Y1639="","",Y1639*IFERROR(INDEX(Lists!$M$2:$M$12,MATCH(C1639,Lists!$I$2:$I$12,0)),1)/Lists!$Q$2)</f>
        <v/>
      </c>
      <c r="AK1639" s="106" t="n"/>
      <c r="AL1639" s="106" t="n"/>
      <c r="AM1639" s="106" t="n"/>
      <c r="AN1639" s="106" t="n"/>
      <c r="AO1639" s="106" t="n"/>
    </row>
    <row r="1640" ht="18" customHeight="1" s="74">
      <c r="A1640" s="154">
        <f>IF(OR(F1640="",C1640="",D1640=""),"",IFERROR(INDEX(Lists!$J$2:$J$12,MATCH(C1640,Lists!$I$2:$I$12,0)),"XX")&amp;"-"&amp;D1640&amp;"-"&amp;TEXT(SUMPRODUCT(($C$2:C1640=C1640)*($D$2:D1640=D1640)),"0000"))</f>
        <v/>
      </c>
      <c r="B1640" s="155" t="n"/>
      <c r="C1640" s="155" t="n"/>
      <c r="D1640" s="155" t="n"/>
      <c r="E1640" s="155" t="n"/>
      <c r="F1640" s="155" t="n"/>
      <c r="G1640" s="155" t="n"/>
      <c r="H1640" s="155" t="n"/>
      <c r="I1640" s="155" t="n"/>
      <c r="J1640" s="155" t="n"/>
      <c r="K1640" s="155" t="n"/>
      <c r="L1640" s="155" t="n"/>
      <c r="M1640" s="155" t="n"/>
      <c r="N1640" s="155" t="n"/>
      <c r="O1640" s="155" t="n"/>
      <c r="P1640" s="155" t="n"/>
      <c r="Q1640" s="151" t="n"/>
      <c r="R1640" s="155" t="n"/>
      <c r="S1640" s="155" t="n"/>
      <c r="T1640" s="155" t="n"/>
      <c r="U1640" s="155" t="n"/>
      <c r="V1640" s="155" t="n"/>
      <c r="W1640" s="155" t="n"/>
      <c r="X1640" s="155" t="n"/>
      <c r="Y1640" s="155" t="n"/>
      <c r="Z1640" s="155" t="n"/>
      <c r="AA1640" s="155" t="n"/>
      <c r="AB1640" s="155" t="n"/>
      <c r="AC1640" s="155" t="n"/>
      <c r="AD1640" s="155" t="n"/>
      <c r="AE1640" s="155" t="n"/>
      <c r="AF1640" s="155" t="n"/>
      <c r="AG1640" s="154">
        <f>IF(OR(C1640="",G1640="",G1640=0),"",IFERROR(INDEX(Lists!$K$2:$K$12,MATCH(C1640,Lists!$I$2:$I$12,0)),"AUD"))</f>
        <v/>
      </c>
      <c r="AH1640" s="154">
        <f>IF(OR(G1640="",G1640=0),"",IF(G1640&lt;1,TEXT(G1640*100,"0")&amp;IFERROR(INDEX(Lists!$U$2:$U$12,MATCH(C1640,Lists!$I$2:$I$12,0)),"c"),IFERROR(INDEX(Lists!$L$2:$L$12,MATCH(C1640,Lists!$I$2:$I$12,0)),"$")&amp;IF(G1640=INT(G1640),TEXT(G1640,"0"),TEXT(G1640,"0.00")))&amp;" "&amp;AG1640)</f>
        <v/>
      </c>
      <c r="AI1640" s="154">
        <f>IF(X1640="","",X1640*IFERROR(INDEX(Lists!$M$2:$M$12,MATCH(C1640,Lists!$I$2:$I$12,0)),1)/Lists!$Q$2)</f>
        <v/>
      </c>
      <c r="AJ1640" s="154">
        <f>IF(Y1640="","",Y1640*IFERROR(INDEX(Lists!$M$2:$M$12,MATCH(C1640,Lists!$I$2:$I$12,0)),1)/Lists!$Q$2)</f>
        <v/>
      </c>
      <c r="AK1640" s="106" t="n"/>
      <c r="AL1640" s="106" t="n"/>
      <c r="AM1640" s="106" t="n"/>
      <c r="AN1640" s="106" t="n"/>
      <c r="AO1640" s="106" t="n"/>
    </row>
    <row r="1641" ht="18" customHeight="1" s="74">
      <c r="A1641" s="154">
        <f>IF(OR(F1641="",C1641="",D1641=""),"",IFERROR(INDEX(Lists!$J$2:$J$12,MATCH(C1641,Lists!$I$2:$I$12,0)),"XX")&amp;"-"&amp;D1641&amp;"-"&amp;TEXT(SUMPRODUCT(($C$2:C1641=C1641)*($D$2:D1641=D1641)),"0000"))</f>
        <v/>
      </c>
      <c r="B1641" s="155" t="n"/>
      <c r="C1641" s="155" t="n"/>
      <c r="D1641" s="155" t="n"/>
      <c r="E1641" s="155" t="n"/>
      <c r="F1641" s="155" t="n"/>
      <c r="G1641" s="155" t="n"/>
      <c r="H1641" s="155" t="n"/>
      <c r="I1641" s="155" t="n"/>
      <c r="J1641" s="155" t="n"/>
      <c r="K1641" s="155" t="n"/>
      <c r="L1641" s="155" t="n"/>
      <c r="M1641" s="155" t="n"/>
      <c r="N1641" s="155" t="n"/>
      <c r="O1641" s="155" t="n"/>
      <c r="P1641" s="155" t="n"/>
      <c r="Q1641" s="151" t="n"/>
      <c r="R1641" s="155" t="n"/>
      <c r="S1641" s="155" t="n"/>
      <c r="T1641" s="155" t="n"/>
      <c r="U1641" s="155" t="n"/>
      <c r="V1641" s="155" t="n"/>
      <c r="W1641" s="155" t="n"/>
      <c r="X1641" s="155" t="n"/>
      <c r="Y1641" s="155" t="n"/>
      <c r="Z1641" s="155" t="n"/>
      <c r="AA1641" s="155" t="n"/>
      <c r="AB1641" s="155" t="n"/>
      <c r="AC1641" s="155" t="n"/>
      <c r="AD1641" s="155" t="n"/>
      <c r="AE1641" s="155" t="n"/>
      <c r="AF1641" s="155" t="n"/>
      <c r="AG1641" s="154">
        <f>IF(OR(C1641="",G1641="",G1641=0),"",IFERROR(INDEX(Lists!$K$2:$K$12,MATCH(C1641,Lists!$I$2:$I$12,0)),"AUD"))</f>
        <v/>
      </c>
      <c r="AH1641" s="154">
        <f>IF(OR(G1641="",G1641=0),"",IF(G1641&lt;1,TEXT(G1641*100,"0")&amp;IFERROR(INDEX(Lists!$U$2:$U$12,MATCH(C1641,Lists!$I$2:$I$12,0)),"c"),IFERROR(INDEX(Lists!$L$2:$L$12,MATCH(C1641,Lists!$I$2:$I$12,0)),"$")&amp;IF(G1641=INT(G1641),TEXT(G1641,"0"),TEXT(G1641,"0.00")))&amp;" "&amp;AG1641)</f>
        <v/>
      </c>
      <c r="AI1641" s="154">
        <f>IF(X1641="","",X1641*IFERROR(INDEX(Lists!$M$2:$M$12,MATCH(C1641,Lists!$I$2:$I$12,0)),1)/Lists!$Q$2)</f>
        <v/>
      </c>
      <c r="AJ1641" s="154">
        <f>IF(Y1641="","",Y1641*IFERROR(INDEX(Lists!$M$2:$M$12,MATCH(C1641,Lists!$I$2:$I$12,0)),1)/Lists!$Q$2)</f>
        <v/>
      </c>
      <c r="AK1641" s="106" t="n"/>
      <c r="AL1641" s="106" t="n"/>
      <c r="AM1641" s="106" t="n"/>
      <c r="AN1641" s="106" t="n"/>
      <c r="AO1641" s="106" t="n"/>
    </row>
    <row r="1642" ht="18" customHeight="1" s="74">
      <c r="A1642" s="154">
        <f>IF(OR(F1642="",C1642="",D1642=""),"",IFERROR(INDEX(Lists!$J$2:$J$12,MATCH(C1642,Lists!$I$2:$I$12,0)),"XX")&amp;"-"&amp;D1642&amp;"-"&amp;TEXT(SUMPRODUCT(($C$2:C1642=C1642)*($D$2:D1642=D1642)),"0000"))</f>
        <v/>
      </c>
      <c r="B1642" s="155" t="n"/>
      <c r="C1642" s="155" t="n"/>
      <c r="D1642" s="155" t="n"/>
      <c r="E1642" s="155" t="n"/>
      <c r="F1642" s="155" t="n"/>
      <c r="G1642" s="155" t="n"/>
      <c r="H1642" s="155" t="n"/>
      <c r="I1642" s="155" t="n"/>
      <c r="J1642" s="155" t="n"/>
      <c r="K1642" s="155" t="n"/>
      <c r="L1642" s="155" t="n"/>
      <c r="M1642" s="155" t="n"/>
      <c r="N1642" s="155" t="n"/>
      <c r="O1642" s="155" t="n"/>
      <c r="P1642" s="155" t="n"/>
      <c r="Q1642" s="151" t="n"/>
      <c r="R1642" s="155" t="n"/>
      <c r="S1642" s="155" t="n"/>
      <c r="T1642" s="155" t="n"/>
      <c r="U1642" s="155" t="n"/>
      <c r="V1642" s="155" t="n"/>
      <c r="W1642" s="155" t="n"/>
      <c r="X1642" s="155" t="n"/>
      <c r="Y1642" s="155" t="n"/>
      <c r="Z1642" s="155" t="n"/>
      <c r="AA1642" s="155" t="n"/>
      <c r="AB1642" s="155" t="n"/>
      <c r="AC1642" s="155" t="n"/>
      <c r="AD1642" s="155" t="n"/>
      <c r="AE1642" s="155" t="n"/>
      <c r="AF1642" s="155" t="n"/>
      <c r="AG1642" s="154">
        <f>IF(OR(C1642="",G1642="",G1642=0),"",IFERROR(INDEX(Lists!$K$2:$K$12,MATCH(C1642,Lists!$I$2:$I$12,0)),"AUD"))</f>
        <v/>
      </c>
      <c r="AH1642" s="154">
        <f>IF(OR(G1642="",G1642=0),"",IF(G1642&lt;1,TEXT(G1642*100,"0")&amp;IFERROR(INDEX(Lists!$U$2:$U$12,MATCH(C1642,Lists!$I$2:$I$12,0)),"c"),IFERROR(INDEX(Lists!$L$2:$L$12,MATCH(C1642,Lists!$I$2:$I$12,0)),"$")&amp;IF(G1642=INT(G1642),TEXT(G1642,"0"),TEXT(G1642,"0.00")))&amp;" "&amp;AG1642)</f>
        <v/>
      </c>
      <c r="AI1642" s="154">
        <f>IF(X1642="","",X1642*IFERROR(INDEX(Lists!$M$2:$M$12,MATCH(C1642,Lists!$I$2:$I$12,0)),1)/Lists!$Q$2)</f>
        <v/>
      </c>
      <c r="AJ1642" s="154">
        <f>IF(Y1642="","",Y1642*IFERROR(INDEX(Lists!$M$2:$M$12,MATCH(C1642,Lists!$I$2:$I$12,0)),1)/Lists!$Q$2)</f>
        <v/>
      </c>
      <c r="AK1642" s="106" t="n"/>
      <c r="AL1642" s="106" t="n"/>
      <c r="AM1642" s="106" t="n"/>
      <c r="AN1642" s="106" t="n"/>
      <c r="AO1642" s="106" t="n"/>
    </row>
    <row r="1643" ht="18" customHeight="1" s="74">
      <c r="A1643" s="154">
        <f>IF(OR(F1643="",C1643="",D1643=""),"",IFERROR(INDEX(Lists!$J$2:$J$12,MATCH(C1643,Lists!$I$2:$I$12,0)),"XX")&amp;"-"&amp;D1643&amp;"-"&amp;TEXT(SUMPRODUCT(($C$2:C1643=C1643)*($D$2:D1643=D1643)),"0000"))</f>
        <v/>
      </c>
      <c r="B1643" s="155" t="n"/>
      <c r="C1643" s="155" t="n"/>
      <c r="D1643" s="155" t="n"/>
      <c r="E1643" s="155" t="n"/>
      <c r="F1643" s="155" t="n"/>
      <c r="G1643" s="155" t="n"/>
      <c r="H1643" s="155" t="n"/>
      <c r="I1643" s="155" t="n"/>
      <c r="J1643" s="155" t="n"/>
      <c r="K1643" s="155" t="n"/>
      <c r="L1643" s="155" t="n"/>
      <c r="M1643" s="155" t="n"/>
      <c r="N1643" s="155" t="n"/>
      <c r="O1643" s="155" t="n"/>
      <c r="P1643" s="155" t="n"/>
      <c r="Q1643" s="151" t="n"/>
      <c r="R1643" s="155" t="n"/>
      <c r="S1643" s="155" t="n"/>
      <c r="T1643" s="155" t="n"/>
      <c r="U1643" s="155" t="n"/>
      <c r="V1643" s="155" t="n"/>
      <c r="W1643" s="155" t="n"/>
      <c r="X1643" s="155" t="n"/>
      <c r="Y1643" s="155" t="n"/>
      <c r="Z1643" s="155" t="n"/>
      <c r="AA1643" s="155" t="n"/>
      <c r="AB1643" s="155" t="n"/>
      <c r="AC1643" s="155" t="n"/>
      <c r="AD1643" s="155" t="n"/>
      <c r="AE1643" s="155" t="n"/>
      <c r="AF1643" s="155" t="n"/>
      <c r="AG1643" s="154">
        <f>IF(OR(C1643="",G1643="",G1643=0),"",IFERROR(INDEX(Lists!$K$2:$K$12,MATCH(C1643,Lists!$I$2:$I$12,0)),"AUD"))</f>
        <v/>
      </c>
      <c r="AH1643" s="154">
        <f>IF(OR(G1643="",G1643=0),"",IF(G1643&lt;1,TEXT(G1643*100,"0")&amp;IFERROR(INDEX(Lists!$U$2:$U$12,MATCH(C1643,Lists!$I$2:$I$12,0)),"c"),IFERROR(INDEX(Lists!$L$2:$L$12,MATCH(C1643,Lists!$I$2:$I$12,0)),"$")&amp;IF(G1643=INT(G1643),TEXT(G1643,"0"),TEXT(G1643,"0.00")))&amp;" "&amp;AG1643)</f>
        <v/>
      </c>
      <c r="AI1643" s="154">
        <f>IF(X1643="","",X1643*IFERROR(INDEX(Lists!$M$2:$M$12,MATCH(C1643,Lists!$I$2:$I$12,0)),1)/Lists!$Q$2)</f>
        <v/>
      </c>
      <c r="AJ1643" s="154">
        <f>IF(Y1643="","",Y1643*IFERROR(INDEX(Lists!$M$2:$M$12,MATCH(C1643,Lists!$I$2:$I$12,0)),1)/Lists!$Q$2)</f>
        <v/>
      </c>
      <c r="AK1643" s="106" t="n"/>
      <c r="AL1643" s="106" t="n"/>
      <c r="AM1643" s="106" t="n"/>
      <c r="AN1643" s="106" t="n"/>
      <c r="AO1643" s="106" t="n"/>
    </row>
    <row r="1644" ht="18" customHeight="1" s="74">
      <c r="A1644" s="154">
        <f>IF(OR(F1644="",C1644="",D1644=""),"",IFERROR(INDEX(Lists!$J$2:$J$12,MATCH(C1644,Lists!$I$2:$I$12,0)),"XX")&amp;"-"&amp;D1644&amp;"-"&amp;TEXT(SUMPRODUCT(($C$2:C1644=C1644)*($D$2:D1644=D1644)),"0000"))</f>
        <v/>
      </c>
      <c r="B1644" s="155" t="n"/>
      <c r="C1644" s="155" t="n"/>
      <c r="D1644" s="155" t="n"/>
      <c r="E1644" s="155" t="n"/>
      <c r="F1644" s="155" t="n"/>
      <c r="G1644" s="155" t="n"/>
      <c r="H1644" s="155" t="n"/>
      <c r="I1644" s="155" t="n"/>
      <c r="J1644" s="155" t="n"/>
      <c r="K1644" s="155" t="n"/>
      <c r="L1644" s="155" t="n"/>
      <c r="M1644" s="155" t="n"/>
      <c r="N1644" s="155" t="n"/>
      <c r="O1644" s="155" t="n"/>
      <c r="P1644" s="155" t="n"/>
      <c r="Q1644" s="151" t="n"/>
      <c r="R1644" s="155" t="n"/>
      <c r="S1644" s="155" t="n"/>
      <c r="T1644" s="155" t="n"/>
      <c r="U1644" s="155" t="n"/>
      <c r="V1644" s="155" t="n"/>
      <c r="W1644" s="155" t="n"/>
      <c r="X1644" s="155" t="n"/>
      <c r="Y1644" s="155" t="n"/>
      <c r="Z1644" s="155" t="n"/>
      <c r="AA1644" s="155" t="n"/>
      <c r="AB1644" s="155" t="n"/>
      <c r="AC1644" s="155" t="n"/>
      <c r="AD1644" s="155" t="n"/>
      <c r="AE1644" s="155" t="n"/>
      <c r="AF1644" s="155" t="n"/>
      <c r="AG1644" s="154">
        <f>IF(OR(C1644="",G1644="",G1644=0),"",IFERROR(INDEX(Lists!$K$2:$K$12,MATCH(C1644,Lists!$I$2:$I$12,0)),"AUD"))</f>
        <v/>
      </c>
      <c r="AH1644" s="154">
        <f>IF(OR(G1644="",G1644=0),"",IF(G1644&lt;1,TEXT(G1644*100,"0")&amp;IFERROR(INDEX(Lists!$U$2:$U$12,MATCH(C1644,Lists!$I$2:$I$12,0)),"c"),IFERROR(INDEX(Lists!$L$2:$L$12,MATCH(C1644,Lists!$I$2:$I$12,0)),"$")&amp;IF(G1644=INT(G1644),TEXT(G1644,"0"),TEXT(G1644,"0.00")))&amp;" "&amp;AG1644)</f>
        <v/>
      </c>
      <c r="AI1644" s="154">
        <f>IF(X1644="","",X1644*IFERROR(INDEX(Lists!$M$2:$M$12,MATCH(C1644,Lists!$I$2:$I$12,0)),1)/Lists!$Q$2)</f>
        <v/>
      </c>
      <c r="AJ1644" s="154">
        <f>IF(Y1644="","",Y1644*IFERROR(INDEX(Lists!$M$2:$M$12,MATCH(C1644,Lists!$I$2:$I$12,0)),1)/Lists!$Q$2)</f>
        <v/>
      </c>
      <c r="AK1644" s="106" t="n"/>
      <c r="AL1644" s="106" t="n"/>
      <c r="AM1644" s="106" t="n"/>
      <c r="AN1644" s="106" t="n"/>
      <c r="AO1644" s="106" t="n"/>
    </row>
    <row r="1645" ht="18" customHeight="1" s="74">
      <c r="A1645" s="154">
        <f>IF(OR(F1645="",C1645="",D1645=""),"",IFERROR(INDEX(Lists!$J$2:$J$12,MATCH(C1645,Lists!$I$2:$I$12,0)),"XX")&amp;"-"&amp;D1645&amp;"-"&amp;TEXT(SUMPRODUCT(($C$2:C1645=C1645)*($D$2:D1645=D1645)),"0000"))</f>
        <v/>
      </c>
      <c r="B1645" s="155" t="n"/>
      <c r="C1645" s="155" t="n"/>
      <c r="D1645" s="155" t="n"/>
      <c r="E1645" s="155" t="n"/>
      <c r="F1645" s="155" t="n"/>
      <c r="G1645" s="155" t="n"/>
      <c r="H1645" s="155" t="n"/>
      <c r="I1645" s="155" t="n"/>
      <c r="J1645" s="155" t="n"/>
      <c r="K1645" s="155" t="n"/>
      <c r="L1645" s="155" t="n"/>
      <c r="M1645" s="155" t="n"/>
      <c r="N1645" s="155" t="n"/>
      <c r="O1645" s="155" t="n"/>
      <c r="P1645" s="155" t="n"/>
      <c r="Q1645" s="151" t="n"/>
      <c r="R1645" s="155" t="n"/>
      <c r="S1645" s="155" t="n"/>
      <c r="T1645" s="155" t="n"/>
      <c r="U1645" s="155" t="n"/>
      <c r="V1645" s="155" t="n"/>
      <c r="W1645" s="155" t="n"/>
      <c r="X1645" s="155" t="n"/>
      <c r="Y1645" s="155" t="n"/>
      <c r="Z1645" s="155" t="n"/>
      <c r="AA1645" s="155" t="n"/>
      <c r="AB1645" s="155" t="n"/>
      <c r="AC1645" s="155" t="n"/>
      <c r="AD1645" s="155" t="n"/>
      <c r="AE1645" s="155" t="n"/>
      <c r="AF1645" s="155" t="n"/>
      <c r="AG1645" s="154">
        <f>IF(OR(C1645="",G1645="",G1645=0),"",IFERROR(INDEX(Lists!$K$2:$K$12,MATCH(C1645,Lists!$I$2:$I$12,0)),"AUD"))</f>
        <v/>
      </c>
      <c r="AH1645" s="154">
        <f>IF(OR(G1645="",G1645=0),"",IF(G1645&lt;1,TEXT(G1645*100,"0")&amp;IFERROR(INDEX(Lists!$U$2:$U$12,MATCH(C1645,Lists!$I$2:$I$12,0)),"c"),IFERROR(INDEX(Lists!$L$2:$L$12,MATCH(C1645,Lists!$I$2:$I$12,0)),"$")&amp;IF(G1645=INT(G1645),TEXT(G1645,"0"),TEXT(G1645,"0.00")))&amp;" "&amp;AG1645)</f>
        <v/>
      </c>
      <c r="AI1645" s="154">
        <f>IF(X1645="","",X1645*IFERROR(INDEX(Lists!$M$2:$M$12,MATCH(C1645,Lists!$I$2:$I$12,0)),1)/Lists!$Q$2)</f>
        <v/>
      </c>
      <c r="AJ1645" s="154">
        <f>IF(Y1645="","",Y1645*IFERROR(INDEX(Lists!$M$2:$M$12,MATCH(C1645,Lists!$I$2:$I$12,0)),1)/Lists!$Q$2)</f>
        <v/>
      </c>
      <c r="AK1645" s="106" t="n"/>
      <c r="AL1645" s="106" t="n"/>
      <c r="AM1645" s="106" t="n"/>
      <c r="AN1645" s="106" t="n"/>
      <c r="AO1645" s="106" t="n"/>
    </row>
    <row r="1646" ht="18" customHeight="1" s="74">
      <c r="A1646" s="154">
        <f>IF(OR(F1646="",C1646="",D1646=""),"",IFERROR(INDEX(Lists!$J$2:$J$12,MATCH(C1646,Lists!$I$2:$I$12,0)),"XX")&amp;"-"&amp;D1646&amp;"-"&amp;TEXT(SUMPRODUCT(($C$2:C1646=C1646)*($D$2:D1646=D1646)),"0000"))</f>
        <v/>
      </c>
      <c r="B1646" s="155" t="n"/>
      <c r="C1646" s="155" t="n"/>
      <c r="D1646" s="155" t="n"/>
      <c r="E1646" s="155" t="n"/>
      <c r="F1646" s="155" t="n"/>
      <c r="G1646" s="155" t="n"/>
      <c r="H1646" s="155" t="n"/>
      <c r="I1646" s="155" t="n"/>
      <c r="J1646" s="155" t="n"/>
      <c r="K1646" s="155" t="n"/>
      <c r="L1646" s="155" t="n"/>
      <c r="M1646" s="155" t="n"/>
      <c r="N1646" s="155" t="n"/>
      <c r="O1646" s="155" t="n"/>
      <c r="P1646" s="155" t="n"/>
      <c r="Q1646" s="151" t="n"/>
      <c r="R1646" s="155" t="n"/>
      <c r="S1646" s="155" t="n"/>
      <c r="T1646" s="155" t="n"/>
      <c r="U1646" s="155" t="n"/>
      <c r="V1646" s="155" t="n"/>
      <c r="W1646" s="155" t="n"/>
      <c r="X1646" s="155" t="n"/>
      <c r="Y1646" s="155" t="n"/>
      <c r="Z1646" s="155" t="n"/>
      <c r="AA1646" s="155" t="n"/>
      <c r="AB1646" s="155" t="n"/>
      <c r="AC1646" s="155" t="n"/>
      <c r="AD1646" s="155" t="n"/>
      <c r="AE1646" s="155" t="n"/>
      <c r="AF1646" s="155" t="n"/>
      <c r="AG1646" s="154">
        <f>IF(OR(C1646="",G1646="",G1646=0),"",IFERROR(INDEX(Lists!$K$2:$K$12,MATCH(C1646,Lists!$I$2:$I$12,0)),"AUD"))</f>
        <v/>
      </c>
      <c r="AH1646" s="154">
        <f>IF(OR(G1646="",G1646=0),"",IF(G1646&lt;1,TEXT(G1646*100,"0")&amp;IFERROR(INDEX(Lists!$U$2:$U$12,MATCH(C1646,Lists!$I$2:$I$12,0)),"c"),IFERROR(INDEX(Lists!$L$2:$L$12,MATCH(C1646,Lists!$I$2:$I$12,0)),"$")&amp;IF(G1646=INT(G1646),TEXT(G1646,"0"),TEXT(G1646,"0.00")))&amp;" "&amp;AG1646)</f>
        <v/>
      </c>
      <c r="AI1646" s="154">
        <f>IF(X1646="","",X1646*IFERROR(INDEX(Lists!$M$2:$M$12,MATCH(C1646,Lists!$I$2:$I$12,0)),1)/Lists!$Q$2)</f>
        <v/>
      </c>
      <c r="AJ1646" s="154">
        <f>IF(Y1646="","",Y1646*IFERROR(INDEX(Lists!$M$2:$M$12,MATCH(C1646,Lists!$I$2:$I$12,0)),1)/Lists!$Q$2)</f>
        <v/>
      </c>
      <c r="AK1646" s="106" t="n"/>
      <c r="AL1646" s="106" t="n"/>
      <c r="AM1646" s="106" t="n"/>
      <c r="AN1646" s="106" t="n"/>
      <c r="AO1646" s="106" t="n"/>
    </row>
    <row r="1647" ht="18" customHeight="1" s="74">
      <c r="A1647" s="154">
        <f>IF(OR(F1647="",C1647="",D1647=""),"",IFERROR(INDEX(Lists!$J$2:$J$12,MATCH(C1647,Lists!$I$2:$I$12,0)),"XX")&amp;"-"&amp;D1647&amp;"-"&amp;TEXT(SUMPRODUCT(($C$2:C1647=C1647)*($D$2:D1647=D1647)),"0000"))</f>
        <v/>
      </c>
      <c r="B1647" s="155" t="n"/>
      <c r="C1647" s="155" t="n"/>
      <c r="D1647" s="155" t="n"/>
      <c r="E1647" s="155" t="n"/>
      <c r="F1647" s="155" t="n"/>
      <c r="G1647" s="155" t="n"/>
      <c r="H1647" s="155" t="n"/>
      <c r="I1647" s="155" t="n"/>
      <c r="J1647" s="155" t="n"/>
      <c r="K1647" s="155" t="n"/>
      <c r="L1647" s="155" t="n"/>
      <c r="M1647" s="155" t="n"/>
      <c r="N1647" s="155" t="n"/>
      <c r="O1647" s="155" t="n"/>
      <c r="P1647" s="155" t="n"/>
      <c r="Q1647" s="151" t="n"/>
      <c r="R1647" s="155" t="n"/>
      <c r="S1647" s="155" t="n"/>
      <c r="T1647" s="155" t="n"/>
      <c r="U1647" s="155" t="n"/>
      <c r="V1647" s="155" t="n"/>
      <c r="W1647" s="155" t="n"/>
      <c r="X1647" s="155" t="n"/>
      <c r="Y1647" s="155" t="n"/>
      <c r="Z1647" s="155" t="n"/>
      <c r="AA1647" s="155" t="n"/>
      <c r="AB1647" s="155" t="n"/>
      <c r="AC1647" s="155" t="n"/>
      <c r="AD1647" s="155" t="n"/>
      <c r="AE1647" s="155" t="n"/>
      <c r="AF1647" s="155" t="n"/>
      <c r="AG1647" s="154">
        <f>IF(OR(C1647="",G1647="",G1647=0),"",IFERROR(INDEX(Lists!$K$2:$K$12,MATCH(C1647,Lists!$I$2:$I$12,0)),"AUD"))</f>
        <v/>
      </c>
      <c r="AH1647" s="154">
        <f>IF(OR(G1647="",G1647=0),"",IF(G1647&lt;1,TEXT(G1647*100,"0")&amp;IFERROR(INDEX(Lists!$U$2:$U$12,MATCH(C1647,Lists!$I$2:$I$12,0)),"c"),IFERROR(INDEX(Lists!$L$2:$L$12,MATCH(C1647,Lists!$I$2:$I$12,0)),"$")&amp;IF(G1647=INT(G1647),TEXT(G1647,"0"),TEXT(G1647,"0.00")))&amp;" "&amp;AG1647)</f>
        <v/>
      </c>
      <c r="AI1647" s="154">
        <f>IF(X1647="","",X1647*IFERROR(INDEX(Lists!$M$2:$M$12,MATCH(C1647,Lists!$I$2:$I$12,0)),1)/Lists!$Q$2)</f>
        <v/>
      </c>
      <c r="AJ1647" s="154">
        <f>IF(Y1647="","",Y1647*IFERROR(INDEX(Lists!$M$2:$M$12,MATCH(C1647,Lists!$I$2:$I$12,0)),1)/Lists!$Q$2)</f>
        <v/>
      </c>
      <c r="AK1647" s="106" t="n"/>
      <c r="AL1647" s="106" t="n"/>
      <c r="AM1647" s="106" t="n"/>
      <c r="AN1647" s="106" t="n"/>
      <c r="AO1647" s="106" t="n"/>
    </row>
    <row r="1648" ht="18" customHeight="1" s="74">
      <c r="A1648" s="154">
        <f>IF(OR(F1648="",C1648="",D1648=""),"",IFERROR(INDEX(Lists!$J$2:$J$12,MATCH(C1648,Lists!$I$2:$I$12,0)),"XX")&amp;"-"&amp;D1648&amp;"-"&amp;TEXT(SUMPRODUCT(($C$2:C1648=C1648)*($D$2:D1648=D1648)),"0000"))</f>
        <v/>
      </c>
      <c r="B1648" s="155" t="n"/>
      <c r="C1648" s="155" t="n"/>
      <c r="D1648" s="155" t="n"/>
      <c r="E1648" s="155" t="n"/>
      <c r="F1648" s="155" t="n"/>
      <c r="G1648" s="155" t="n"/>
      <c r="H1648" s="155" t="n"/>
      <c r="I1648" s="155" t="n"/>
      <c r="J1648" s="155" t="n"/>
      <c r="K1648" s="155" t="n"/>
      <c r="L1648" s="155" t="n"/>
      <c r="M1648" s="155" t="n"/>
      <c r="N1648" s="155" t="n"/>
      <c r="O1648" s="155" t="n"/>
      <c r="P1648" s="155" t="n"/>
      <c r="Q1648" s="151" t="n"/>
      <c r="R1648" s="155" t="n"/>
      <c r="S1648" s="155" t="n"/>
      <c r="T1648" s="155" t="n"/>
      <c r="U1648" s="155" t="n"/>
      <c r="V1648" s="155" t="n"/>
      <c r="W1648" s="155" t="n"/>
      <c r="X1648" s="155" t="n"/>
      <c r="Y1648" s="155" t="n"/>
      <c r="Z1648" s="155" t="n"/>
      <c r="AA1648" s="155" t="n"/>
      <c r="AB1648" s="155" t="n"/>
      <c r="AC1648" s="155" t="n"/>
      <c r="AD1648" s="155" t="n"/>
      <c r="AE1648" s="155" t="n"/>
      <c r="AF1648" s="155" t="n"/>
      <c r="AG1648" s="154">
        <f>IF(OR(C1648="",G1648="",G1648=0),"",IFERROR(INDEX(Lists!$K$2:$K$12,MATCH(C1648,Lists!$I$2:$I$12,0)),"AUD"))</f>
        <v/>
      </c>
      <c r="AH1648" s="154">
        <f>IF(OR(G1648="",G1648=0),"",IF(G1648&lt;1,TEXT(G1648*100,"0")&amp;IFERROR(INDEX(Lists!$U$2:$U$12,MATCH(C1648,Lists!$I$2:$I$12,0)),"c"),IFERROR(INDEX(Lists!$L$2:$L$12,MATCH(C1648,Lists!$I$2:$I$12,0)),"$")&amp;IF(G1648=INT(G1648),TEXT(G1648,"0"),TEXT(G1648,"0.00")))&amp;" "&amp;AG1648)</f>
        <v/>
      </c>
      <c r="AI1648" s="154">
        <f>IF(X1648="","",X1648*IFERROR(INDEX(Lists!$M$2:$M$12,MATCH(C1648,Lists!$I$2:$I$12,0)),1)/Lists!$Q$2)</f>
        <v/>
      </c>
      <c r="AJ1648" s="154">
        <f>IF(Y1648="","",Y1648*IFERROR(INDEX(Lists!$M$2:$M$12,MATCH(C1648,Lists!$I$2:$I$12,0)),1)/Lists!$Q$2)</f>
        <v/>
      </c>
      <c r="AK1648" s="106" t="n"/>
      <c r="AL1648" s="106" t="n"/>
      <c r="AM1648" s="106" t="n"/>
      <c r="AN1648" s="106" t="n"/>
      <c r="AO1648" s="106" t="n"/>
    </row>
    <row r="1649" ht="18" customHeight="1" s="74">
      <c r="A1649" s="154">
        <f>IF(OR(F1649="",C1649="",D1649=""),"",IFERROR(INDEX(Lists!$J$2:$J$12,MATCH(C1649,Lists!$I$2:$I$12,0)),"XX")&amp;"-"&amp;D1649&amp;"-"&amp;TEXT(SUMPRODUCT(($C$2:C1649=C1649)*($D$2:D1649=D1649)),"0000"))</f>
        <v/>
      </c>
      <c r="B1649" s="155" t="n"/>
      <c r="C1649" s="155" t="n"/>
      <c r="D1649" s="155" t="n"/>
      <c r="E1649" s="155" t="n"/>
      <c r="F1649" s="155" t="n"/>
      <c r="G1649" s="155" t="n"/>
      <c r="H1649" s="155" t="n"/>
      <c r="I1649" s="155" t="n"/>
      <c r="J1649" s="155" t="n"/>
      <c r="K1649" s="155" t="n"/>
      <c r="L1649" s="155" t="n"/>
      <c r="M1649" s="155" t="n"/>
      <c r="N1649" s="155" t="n"/>
      <c r="O1649" s="155" t="n"/>
      <c r="P1649" s="155" t="n"/>
      <c r="Q1649" s="151" t="n"/>
      <c r="R1649" s="155" t="n"/>
      <c r="S1649" s="155" t="n"/>
      <c r="T1649" s="155" t="n"/>
      <c r="U1649" s="155" t="n"/>
      <c r="V1649" s="155" t="n"/>
      <c r="W1649" s="155" t="n"/>
      <c r="X1649" s="155" t="n"/>
      <c r="Y1649" s="155" t="n"/>
      <c r="Z1649" s="155" t="n"/>
      <c r="AA1649" s="155" t="n"/>
      <c r="AB1649" s="155" t="n"/>
      <c r="AC1649" s="155" t="n"/>
      <c r="AD1649" s="155" t="n"/>
      <c r="AE1649" s="155" t="n"/>
      <c r="AF1649" s="155" t="n"/>
      <c r="AG1649" s="154">
        <f>IF(OR(C1649="",G1649="",G1649=0),"",IFERROR(INDEX(Lists!$K$2:$K$12,MATCH(C1649,Lists!$I$2:$I$12,0)),"AUD"))</f>
        <v/>
      </c>
      <c r="AH1649" s="154">
        <f>IF(OR(G1649="",G1649=0),"",IF(G1649&lt;1,TEXT(G1649*100,"0")&amp;IFERROR(INDEX(Lists!$U$2:$U$12,MATCH(C1649,Lists!$I$2:$I$12,0)),"c"),IFERROR(INDEX(Lists!$L$2:$L$12,MATCH(C1649,Lists!$I$2:$I$12,0)),"$")&amp;IF(G1649=INT(G1649),TEXT(G1649,"0"),TEXT(G1649,"0.00")))&amp;" "&amp;AG1649)</f>
        <v/>
      </c>
      <c r="AI1649" s="154">
        <f>IF(X1649="","",X1649*IFERROR(INDEX(Lists!$M$2:$M$12,MATCH(C1649,Lists!$I$2:$I$12,0)),1)/Lists!$Q$2)</f>
        <v/>
      </c>
      <c r="AJ1649" s="154">
        <f>IF(Y1649="","",Y1649*IFERROR(INDEX(Lists!$M$2:$M$12,MATCH(C1649,Lists!$I$2:$I$12,0)),1)/Lists!$Q$2)</f>
        <v/>
      </c>
      <c r="AK1649" s="106" t="n"/>
      <c r="AL1649" s="106" t="n"/>
      <c r="AM1649" s="106" t="n"/>
      <c r="AN1649" s="106" t="n"/>
      <c r="AO1649" s="106" t="n"/>
    </row>
    <row r="1650" ht="18" customHeight="1" s="74">
      <c r="A1650" s="154">
        <f>IF(OR(F1650="",C1650="",D1650=""),"",IFERROR(INDEX(Lists!$J$2:$J$12,MATCH(C1650,Lists!$I$2:$I$12,0)),"XX")&amp;"-"&amp;D1650&amp;"-"&amp;TEXT(SUMPRODUCT(($C$2:C1650=C1650)*($D$2:D1650=D1650)),"0000"))</f>
        <v/>
      </c>
      <c r="B1650" s="155" t="n"/>
      <c r="C1650" s="155" t="n"/>
      <c r="D1650" s="155" t="n"/>
      <c r="E1650" s="155" t="n"/>
      <c r="F1650" s="155" t="n"/>
      <c r="G1650" s="155" t="n"/>
      <c r="H1650" s="155" t="n"/>
      <c r="I1650" s="155" t="n"/>
      <c r="J1650" s="155" t="n"/>
      <c r="K1650" s="155" t="n"/>
      <c r="L1650" s="155" t="n"/>
      <c r="M1650" s="155" t="n"/>
      <c r="N1650" s="155" t="n"/>
      <c r="O1650" s="155" t="n"/>
      <c r="P1650" s="155" t="n"/>
      <c r="Q1650" s="151" t="n"/>
      <c r="R1650" s="155" t="n"/>
      <c r="S1650" s="155" t="n"/>
      <c r="T1650" s="155" t="n"/>
      <c r="U1650" s="155" t="n"/>
      <c r="V1650" s="155" t="n"/>
      <c r="W1650" s="155" t="n"/>
      <c r="X1650" s="155" t="n"/>
      <c r="Y1650" s="155" t="n"/>
      <c r="Z1650" s="155" t="n"/>
      <c r="AA1650" s="155" t="n"/>
      <c r="AB1650" s="155" t="n"/>
      <c r="AC1650" s="155" t="n"/>
      <c r="AD1650" s="155" t="n"/>
      <c r="AE1650" s="155" t="n"/>
      <c r="AF1650" s="155" t="n"/>
      <c r="AG1650" s="154">
        <f>IF(OR(C1650="",G1650="",G1650=0),"",IFERROR(INDEX(Lists!$K$2:$K$12,MATCH(C1650,Lists!$I$2:$I$12,0)),"AUD"))</f>
        <v/>
      </c>
      <c r="AH1650" s="154">
        <f>IF(OR(G1650="",G1650=0),"",IF(G1650&lt;1,TEXT(G1650*100,"0")&amp;IFERROR(INDEX(Lists!$U$2:$U$12,MATCH(C1650,Lists!$I$2:$I$12,0)),"c"),IFERROR(INDEX(Lists!$L$2:$L$12,MATCH(C1650,Lists!$I$2:$I$12,0)),"$")&amp;IF(G1650=INT(G1650),TEXT(G1650,"0"),TEXT(G1650,"0.00")))&amp;" "&amp;AG1650)</f>
        <v/>
      </c>
      <c r="AI1650" s="154">
        <f>IF(X1650="","",X1650*IFERROR(INDEX(Lists!$M$2:$M$12,MATCH(C1650,Lists!$I$2:$I$12,0)),1)/Lists!$Q$2)</f>
        <v/>
      </c>
      <c r="AJ1650" s="154">
        <f>IF(Y1650="","",Y1650*IFERROR(INDEX(Lists!$M$2:$M$12,MATCH(C1650,Lists!$I$2:$I$12,0)),1)/Lists!$Q$2)</f>
        <v/>
      </c>
      <c r="AK1650" s="106" t="n"/>
      <c r="AL1650" s="106" t="n"/>
      <c r="AM1650" s="106" t="n"/>
      <c r="AN1650" s="106" t="n"/>
      <c r="AO1650" s="106" t="n"/>
    </row>
    <row r="1651" ht="18" customHeight="1" s="74">
      <c r="A1651" s="154">
        <f>IF(OR(F1651="",C1651="",D1651=""),"",IFERROR(INDEX(Lists!$J$2:$J$12,MATCH(C1651,Lists!$I$2:$I$12,0)),"XX")&amp;"-"&amp;D1651&amp;"-"&amp;TEXT(SUMPRODUCT(($C$2:C1651=C1651)*($D$2:D1651=D1651)),"0000"))</f>
        <v/>
      </c>
      <c r="B1651" s="155" t="n"/>
      <c r="C1651" s="155" t="n"/>
      <c r="D1651" s="155" t="n"/>
      <c r="E1651" s="155" t="n"/>
      <c r="F1651" s="155" t="n"/>
      <c r="G1651" s="155" t="n"/>
      <c r="H1651" s="155" t="n"/>
      <c r="I1651" s="155" t="n"/>
      <c r="J1651" s="155" t="n"/>
      <c r="K1651" s="155" t="n"/>
      <c r="L1651" s="155" t="n"/>
      <c r="M1651" s="155" t="n"/>
      <c r="N1651" s="155" t="n"/>
      <c r="O1651" s="155" t="n"/>
      <c r="P1651" s="155" t="n"/>
      <c r="Q1651" s="151" t="n"/>
      <c r="R1651" s="155" t="n"/>
      <c r="S1651" s="155" t="n"/>
      <c r="T1651" s="155" t="n"/>
      <c r="U1651" s="155" t="n"/>
      <c r="V1651" s="155" t="n"/>
      <c r="W1651" s="155" t="n"/>
      <c r="X1651" s="155" t="n"/>
      <c r="Y1651" s="155" t="n"/>
      <c r="Z1651" s="155" t="n"/>
      <c r="AA1651" s="155" t="n"/>
      <c r="AB1651" s="155" t="n"/>
      <c r="AC1651" s="155" t="n"/>
      <c r="AD1651" s="155" t="n"/>
      <c r="AE1651" s="155" t="n"/>
      <c r="AF1651" s="155" t="n"/>
      <c r="AG1651" s="154">
        <f>IF(OR(C1651="",G1651="",G1651=0),"",IFERROR(INDEX(Lists!$K$2:$K$12,MATCH(C1651,Lists!$I$2:$I$12,0)),"AUD"))</f>
        <v/>
      </c>
      <c r="AH1651" s="154">
        <f>IF(OR(G1651="",G1651=0),"",IF(G1651&lt;1,TEXT(G1651*100,"0")&amp;IFERROR(INDEX(Lists!$U$2:$U$12,MATCH(C1651,Lists!$I$2:$I$12,0)),"c"),IFERROR(INDEX(Lists!$L$2:$L$12,MATCH(C1651,Lists!$I$2:$I$12,0)),"$")&amp;IF(G1651=INT(G1651),TEXT(G1651,"0"),TEXT(G1651,"0.00")))&amp;" "&amp;AG1651)</f>
        <v/>
      </c>
      <c r="AI1651" s="154">
        <f>IF(X1651="","",X1651*IFERROR(INDEX(Lists!$M$2:$M$12,MATCH(C1651,Lists!$I$2:$I$12,0)),1)/Lists!$Q$2)</f>
        <v/>
      </c>
      <c r="AJ1651" s="154">
        <f>IF(Y1651="","",Y1651*IFERROR(INDEX(Lists!$M$2:$M$12,MATCH(C1651,Lists!$I$2:$I$12,0)),1)/Lists!$Q$2)</f>
        <v/>
      </c>
      <c r="AK1651" s="106" t="n"/>
      <c r="AL1651" s="106" t="n"/>
      <c r="AM1651" s="106" t="n"/>
      <c r="AN1651" s="106" t="n"/>
      <c r="AO1651" s="106" t="n"/>
    </row>
    <row r="1652" ht="18" customHeight="1" s="74">
      <c r="A1652" s="154">
        <f>IF(OR(F1652="",C1652="",D1652=""),"",IFERROR(INDEX(Lists!$J$2:$J$12,MATCH(C1652,Lists!$I$2:$I$12,0)),"XX")&amp;"-"&amp;D1652&amp;"-"&amp;TEXT(SUMPRODUCT(($C$2:C1652=C1652)*($D$2:D1652=D1652)),"0000"))</f>
        <v/>
      </c>
      <c r="B1652" s="155" t="n"/>
      <c r="C1652" s="155" t="n"/>
      <c r="D1652" s="155" t="n"/>
      <c r="E1652" s="155" t="n"/>
      <c r="F1652" s="155" t="n"/>
      <c r="G1652" s="155" t="n"/>
      <c r="H1652" s="155" t="n"/>
      <c r="I1652" s="155" t="n"/>
      <c r="J1652" s="155" t="n"/>
      <c r="K1652" s="155" t="n"/>
      <c r="L1652" s="155" t="n"/>
      <c r="M1652" s="155" t="n"/>
      <c r="N1652" s="155" t="n"/>
      <c r="O1652" s="155" t="n"/>
      <c r="P1652" s="155" t="n"/>
      <c r="Q1652" s="151" t="n"/>
      <c r="R1652" s="155" t="n"/>
      <c r="S1652" s="155" t="n"/>
      <c r="T1652" s="155" t="n"/>
      <c r="U1652" s="155" t="n"/>
      <c r="V1652" s="155" t="n"/>
      <c r="W1652" s="155" t="n"/>
      <c r="X1652" s="155" t="n"/>
      <c r="Y1652" s="155" t="n"/>
      <c r="Z1652" s="155" t="n"/>
      <c r="AA1652" s="155" t="n"/>
      <c r="AB1652" s="155" t="n"/>
      <c r="AC1652" s="155" t="n"/>
      <c r="AD1652" s="155" t="n"/>
      <c r="AE1652" s="155" t="n"/>
      <c r="AF1652" s="155" t="n"/>
      <c r="AG1652" s="154">
        <f>IF(OR(C1652="",G1652="",G1652=0),"",IFERROR(INDEX(Lists!$K$2:$K$12,MATCH(C1652,Lists!$I$2:$I$12,0)),"AUD"))</f>
        <v/>
      </c>
      <c r="AH1652" s="154">
        <f>IF(OR(G1652="",G1652=0),"",IF(G1652&lt;1,TEXT(G1652*100,"0")&amp;IFERROR(INDEX(Lists!$U$2:$U$12,MATCH(C1652,Lists!$I$2:$I$12,0)),"c"),IFERROR(INDEX(Lists!$L$2:$L$12,MATCH(C1652,Lists!$I$2:$I$12,0)),"$")&amp;IF(G1652=INT(G1652),TEXT(G1652,"0"),TEXT(G1652,"0.00")))&amp;" "&amp;AG1652)</f>
        <v/>
      </c>
      <c r="AI1652" s="154">
        <f>IF(X1652="","",X1652*IFERROR(INDEX(Lists!$M$2:$M$12,MATCH(C1652,Lists!$I$2:$I$12,0)),1)/Lists!$Q$2)</f>
        <v/>
      </c>
      <c r="AJ1652" s="154">
        <f>IF(Y1652="","",Y1652*IFERROR(INDEX(Lists!$M$2:$M$12,MATCH(C1652,Lists!$I$2:$I$12,0)),1)/Lists!$Q$2)</f>
        <v/>
      </c>
      <c r="AK1652" s="106" t="n"/>
      <c r="AL1652" s="106" t="n"/>
      <c r="AM1652" s="106" t="n"/>
      <c r="AN1652" s="106" t="n"/>
      <c r="AO1652" s="106" t="n"/>
    </row>
    <row r="1653" ht="18" customHeight="1" s="74">
      <c r="A1653" s="154">
        <f>IF(OR(F1653="",C1653="",D1653=""),"",IFERROR(INDEX(Lists!$J$2:$J$12,MATCH(C1653,Lists!$I$2:$I$12,0)),"XX")&amp;"-"&amp;D1653&amp;"-"&amp;TEXT(SUMPRODUCT(($C$2:C1653=C1653)*($D$2:D1653=D1653)),"0000"))</f>
        <v/>
      </c>
      <c r="B1653" s="155" t="n"/>
      <c r="C1653" s="155" t="n"/>
      <c r="D1653" s="155" t="n"/>
      <c r="E1653" s="155" t="n"/>
      <c r="F1653" s="155" t="n"/>
      <c r="G1653" s="155" t="n"/>
      <c r="H1653" s="155" t="n"/>
      <c r="I1653" s="155" t="n"/>
      <c r="J1653" s="155" t="n"/>
      <c r="K1653" s="155" t="n"/>
      <c r="L1653" s="155" t="n"/>
      <c r="M1653" s="155" t="n"/>
      <c r="N1653" s="155" t="n"/>
      <c r="O1653" s="155" t="n"/>
      <c r="P1653" s="155" t="n"/>
      <c r="Q1653" s="151" t="n"/>
      <c r="R1653" s="155" t="n"/>
      <c r="S1653" s="155" t="n"/>
      <c r="T1653" s="155" t="n"/>
      <c r="U1653" s="155" t="n"/>
      <c r="V1653" s="155" t="n"/>
      <c r="W1653" s="155" t="n"/>
      <c r="X1653" s="155" t="n"/>
      <c r="Y1653" s="155" t="n"/>
      <c r="Z1653" s="155" t="n"/>
      <c r="AA1653" s="155" t="n"/>
      <c r="AB1653" s="155" t="n"/>
      <c r="AC1653" s="155" t="n"/>
      <c r="AD1653" s="155" t="n"/>
      <c r="AE1653" s="155" t="n"/>
      <c r="AF1653" s="155" t="n"/>
      <c r="AG1653" s="154">
        <f>IF(OR(C1653="",G1653="",G1653=0),"",IFERROR(INDEX(Lists!$K$2:$K$12,MATCH(C1653,Lists!$I$2:$I$12,0)),"AUD"))</f>
        <v/>
      </c>
      <c r="AH1653" s="154">
        <f>IF(OR(G1653="",G1653=0),"",IF(G1653&lt;1,TEXT(G1653*100,"0")&amp;IFERROR(INDEX(Lists!$U$2:$U$12,MATCH(C1653,Lists!$I$2:$I$12,0)),"c"),IFERROR(INDEX(Lists!$L$2:$L$12,MATCH(C1653,Lists!$I$2:$I$12,0)),"$")&amp;IF(G1653=INT(G1653),TEXT(G1653,"0"),TEXT(G1653,"0.00")))&amp;" "&amp;AG1653)</f>
        <v/>
      </c>
      <c r="AI1653" s="154">
        <f>IF(X1653="","",X1653*IFERROR(INDEX(Lists!$M$2:$M$12,MATCH(C1653,Lists!$I$2:$I$12,0)),1)/Lists!$Q$2)</f>
        <v/>
      </c>
      <c r="AJ1653" s="154">
        <f>IF(Y1653="","",Y1653*IFERROR(INDEX(Lists!$M$2:$M$12,MATCH(C1653,Lists!$I$2:$I$12,0)),1)/Lists!$Q$2)</f>
        <v/>
      </c>
      <c r="AK1653" s="106" t="n"/>
      <c r="AL1653" s="106" t="n"/>
      <c r="AM1653" s="106" t="n"/>
      <c r="AN1653" s="106" t="n"/>
      <c r="AO1653" s="106" t="n"/>
    </row>
    <row r="1654" ht="18" customHeight="1" s="74">
      <c r="A1654" s="154">
        <f>IF(OR(F1654="",C1654="",D1654=""),"",IFERROR(INDEX(Lists!$J$2:$J$12,MATCH(C1654,Lists!$I$2:$I$12,0)),"XX")&amp;"-"&amp;D1654&amp;"-"&amp;TEXT(SUMPRODUCT(($C$2:C1654=C1654)*($D$2:D1654=D1654)),"0000"))</f>
        <v/>
      </c>
      <c r="B1654" s="155" t="n"/>
      <c r="C1654" s="155" t="n"/>
      <c r="D1654" s="155" t="n"/>
      <c r="E1654" s="155" t="n"/>
      <c r="F1654" s="155" t="n"/>
      <c r="G1654" s="155" t="n"/>
      <c r="H1654" s="155" t="n"/>
      <c r="I1654" s="155" t="n"/>
      <c r="J1654" s="155" t="n"/>
      <c r="K1654" s="155" t="n"/>
      <c r="L1654" s="155" t="n"/>
      <c r="M1654" s="155" t="n"/>
      <c r="N1654" s="155" t="n"/>
      <c r="O1654" s="155" t="n"/>
      <c r="P1654" s="155" t="n"/>
      <c r="Q1654" s="151" t="n"/>
      <c r="R1654" s="155" t="n"/>
      <c r="S1654" s="155" t="n"/>
      <c r="T1654" s="155" t="n"/>
      <c r="U1654" s="155" t="n"/>
      <c r="V1654" s="155" t="n"/>
      <c r="W1654" s="155" t="n"/>
      <c r="X1654" s="155" t="n"/>
      <c r="Y1654" s="155" t="n"/>
      <c r="Z1654" s="155" t="n"/>
      <c r="AA1654" s="155" t="n"/>
      <c r="AB1654" s="155" t="n"/>
      <c r="AC1654" s="155" t="n"/>
      <c r="AD1654" s="155" t="n"/>
      <c r="AE1654" s="155" t="n"/>
      <c r="AF1654" s="155" t="n"/>
      <c r="AG1654" s="154">
        <f>IF(OR(C1654="",G1654="",G1654=0),"",IFERROR(INDEX(Lists!$K$2:$K$12,MATCH(C1654,Lists!$I$2:$I$12,0)),"AUD"))</f>
        <v/>
      </c>
      <c r="AH1654" s="154">
        <f>IF(OR(G1654="",G1654=0),"",IF(G1654&lt;1,TEXT(G1654*100,"0")&amp;IFERROR(INDEX(Lists!$U$2:$U$12,MATCH(C1654,Lists!$I$2:$I$12,0)),"c"),IFERROR(INDEX(Lists!$L$2:$L$12,MATCH(C1654,Lists!$I$2:$I$12,0)),"$")&amp;IF(G1654=INT(G1654),TEXT(G1654,"0"),TEXT(G1654,"0.00")))&amp;" "&amp;AG1654)</f>
        <v/>
      </c>
      <c r="AI1654" s="154">
        <f>IF(X1654="","",X1654*IFERROR(INDEX(Lists!$M$2:$M$12,MATCH(C1654,Lists!$I$2:$I$12,0)),1)/Lists!$Q$2)</f>
        <v/>
      </c>
      <c r="AJ1654" s="154">
        <f>IF(Y1654="","",Y1654*IFERROR(INDEX(Lists!$M$2:$M$12,MATCH(C1654,Lists!$I$2:$I$12,0)),1)/Lists!$Q$2)</f>
        <v/>
      </c>
      <c r="AK1654" s="106" t="n"/>
      <c r="AL1654" s="106" t="n"/>
      <c r="AM1654" s="106" t="n"/>
      <c r="AN1654" s="106" t="n"/>
      <c r="AO1654" s="106" t="n"/>
    </row>
    <row r="1655" ht="18" customHeight="1" s="74">
      <c r="A1655" s="154">
        <f>IF(OR(F1655="",C1655="",D1655=""),"",IFERROR(INDEX(Lists!$J$2:$J$12,MATCH(C1655,Lists!$I$2:$I$12,0)),"XX")&amp;"-"&amp;D1655&amp;"-"&amp;TEXT(SUMPRODUCT(($C$2:C1655=C1655)*($D$2:D1655=D1655)),"0000"))</f>
        <v/>
      </c>
      <c r="B1655" s="155" t="n"/>
      <c r="C1655" s="155" t="n"/>
      <c r="D1655" s="155" t="n"/>
      <c r="E1655" s="155" t="n"/>
      <c r="F1655" s="155" t="n"/>
      <c r="G1655" s="155" t="n"/>
      <c r="H1655" s="155" t="n"/>
      <c r="I1655" s="155" t="n"/>
      <c r="J1655" s="155" t="n"/>
      <c r="K1655" s="155" t="n"/>
      <c r="L1655" s="155" t="n"/>
      <c r="M1655" s="155" t="n"/>
      <c r="N1655" s="155" t="n"/>
      <c r="O1655" s="155" t="n"/>
      <c r="P1655" s="155" t="n"/>
      <c r="Q1655" s="151" t="n"/>
      <c r="R1655" s="155" t="n"/>
      <c r="S1655" s="155" t="n"/>
      <c r="T1655" s="155" t="n"/>
      <c r="U1655" s="155" t="n"/>
      <c r="V1655" s="155" t="n"/>
      <c r="W1655" s="155" t="n"/>
      <c r="X1655" s="155" t="n"/>
      <c r="Y1655" s="155" t="n"/>
      <c r="Z1655" s="155" t="n"/>
      <c r="AA1655" s="155" t="n"/>
      <c r="AB1655" s="155" t="n"/>
      <c r="AC1655" s="155" t="n"/>
      <c r="AD1655" s="155" t="n"/>
      <c r="AE1655" s="155" t="n"/>
      <c r="AF1655" s="155" t="n"/>
      <c r="AG1655" s="154">
        <f>IF(OR(C1655="",G1655="",G1655=0),"",IFERROR(INDEX(Lists!$K$2:$K$12,MATCH(C1655,Lists!$I$2:$I$12,0)),"AUD"))</f>
        <v/>
      </c>
      <c r="AH1655" s="154">
        <f>IF(OR(G1655="",G1655=0),"",IF(G1655&lt;1,TEXT(G1655*100,"0")&amp;IFERROR(INDEX(Lists!$U$2:$U$12,MATCH(C1655,Lists!$I$2:$I$12,0)),"c"),IFERROR(INDEX(Lists!$L$2:$L$12,MATCH(C1655,Lists!$I$2:$I$12,0)),"$")&amp;IF(G1655=INT(G1655),TEXT(G1655,"0"),TEXT(G1655,"0.00")))&amp;" "&amp;AG1655)</f>
        <v/>
      </c>
      <c r="AI1655" s="154">
        <f>IF(X1655="","",X1655*IFERROR(INDEX(Lists!$M$2:$M$12,MATCH(C1655,Lists!$I$2:$I$12,0)),1)/Lists!$Q$2)</f>
        <v/>
      </c>
      <c r="AJ1655" s="154">
        <f>IF(Y1655="","",Y1655*IFERROR(INDEX(Lists!$M$2:$M$12,MATCH(C1655,Lists!$I$2:$I$12,0)),1)/Lists!$Q$2)</f>
        <v/>
      </c>
      <c r="AK1655" s="106" t="n"/>
      <c r="AL1655" s="106" t="n"/>
      <c r="AM1655" s="106" t="n"/>
      <c r="AN1655" s="106" t="n"/>
      <c r="AO1655" s="106" t="n"/>
    </row>
    <row r="1656" ht="18" customHeight="1" s="74">
      <c r="A1656" s="154">
        <f>IF(OR(F1656="",C1656="",D1656=""),"",IFERROR(INDEX(Lists!$J$2:$J$12,MATCH(C1656,Lists!$I$2:$I$12,0)),"XX")&amp;"-"&amp;D1656&amp;"-"&amp;TEXT(SUMPRODUCT(($C$2:C1656=C1656)*($D$2:D1656=D1656)),"0000"))</f>
        <v/>
      </c>
      <c r="B1656" s="155" t="n"/>
      <c r="C1656" s="155" t="n"/>
      <c r="D1656" s="155" t="n"/>
      <c r="E1656" s="155" t="n"/>
      <c r="F1656" s="155" t="n"/>
      <c r="G1656" s="155" t="n"/>
      <c r="H1656" s="155" t="n"/>
      <c r="I1656" s="155" t="n"/>
      <c r="J1656" s="155" t="n"/>
      <c r="K1656" s="155" t="n"/>
      <c r="L1656" s="155" t="n"/>
      <c r="M1656" s="155" t="n"/>
      <c r="N1656" s="155" t="n"/>
      <c r="O1656" s="155" t="n"/>
      <c r="P1656" s="155" t="n"/>
      <c r="Q1656" s="151" t="n"/>
      <c r="R1656" s="155" t="n"/>
      <c r="S1656" s="155" t="n"/>
      <c r="T1656" s="155" t="n"/>
      <c r="U1656" s="155" t="n"/>
      <c r="V1656" s="155" t="n"/>
      <c r="W1656" s="155" t="n"/>
      <c r="X1656" s="155" t="n"/>
      <c r="Y1656" s="155" t="n"/>
      <c r="Z1656" s="155" t="n"/>
      <c r="AA1656" s="155" t="n"/>
      <c r="AB1656" s="155" t="n"/>
      <c r="AC1656" s="155" t="n"/>
      <c r="AD1656" s="155" t="n"/>
      <c r="AE1656" s="155" t="n"/>
      <c r="AF1656" s="155" t="n"/>
      <c r="AG1656" s="154">
        <f>IF(OR(C1656="",G1656="",G1656=0),"",IFERROR(INDEX(Lists!$K$2:$K$12,MATCH(C1656,Lists!$I$2:$I$12,0)),"AUD"))</f>
        <v/>
      </c>
      <c r="AH1656" s="154">
        <f>IF(OR(G1656="",G1656=0),"",IF(G1656&lt;1,TEXT(G1656*100,"0")&amp;IFERROR(INDEX(Lists!$U$2:$U$12,MATCH(C1656,Lists!$I$2:$I$12,0)),"c"),IFERROR(INDEX(Lists!$L$2:$L$12,MATCH(C1656,Lists!$I$2:$I$12,0)),"$")&amp;IF(G1656=INT(G1656),TEXT(G1656,"0"),TEXT(G1656,"0.00")))&amp;" "&amp;AG1656)</f>
        <v/>
      </c>
      <c r="AI1656" s="154">
        <f>IF(X1656="","",X1656*IFERROR(INDEX(Lists!$M$2:$M$12,MATCH(C1656,Lists!$I$2:$I$12,0)),1)/Lists!$Q$2)</f>
        <v/>
      </c>
      <c r="AJ1656" s="154">
        <f>IF(Y1656="","",Y1656*IFERROR(INDEX(Lists!$M$2:$M$12,MATCH(C1656,Lists!$I$2:$I$12,0)),1)/Lists!$Q$2)</f>
        <v/>
      </c>
      <c r="AK1656" s="106" t="n"/>
      <c r="AL1656" s="106" t="n"/>
      <c r="AM1656" s="106" t="n"/>
      <c r="AN1656" s="106" t="n"/>
      <c r="AO1656" s="106" t="n"/>
    </row>
    <row r="1657" ht="18" customHeight="1" s="74">
      <c r="A1657" s="154">
        <f>IF(OR(F1657="",C1657="",D1657=""),"",IFERROR(INDEX(Lists!$J$2:$J$12,MATCH(C1657,Lists!$I$2:$I$12,0)),"XX")&amp;"-"&amp;D1657&amp;"-"&amp;TEXT(SUMPRODUCT(($C$2:C1657=C1657)*($D$2:D1657=D1657)),"0000"))</f>
        <v/>
      </c>
      <c r="B1657" s="155" t="n"/>
      <c r="C1657" s="155" t="n"/>
      <c r="D1657" s="155" t="n"/>
      <c r="E1657" s="155" t="n"/>
      <c r="F1657" s="155" t="n"/>
      <c r="G1657" s="155" t="n"/>
      <c r="H1657" s="155" t="n"/>
      <c r="I1657" s="155" t="n"/>
      <c r="J1657" s="155" t="n"/>
      <c r="K1657" s="155" t="n"/>
      <c r="L1657" s="155" t="n"/>
      <c r="M1657" s="155" t="n"/>
      <c r="N1657" s="155" t="n"/>
      <c r="O1657" s="155" t="n"/>
      <c r="P1657" s="155" t="n"/>
      <c r="Q1657" s="151" t="n"/>
      <c r="R1657" s="155" t="n"/>
      <c r="S1657" s="155" t="n"/>
      <c r="T1657" s="155" t="n"/>
      <c r="U1657" s="155" t="n"/>
      <c r="V1657" s="155" t="n"/>
      <c r="W1657" s="155" t="n"/>
      <c r="X1657" s="155" t="n"/>
      <c r="Y1657" s="155" t="n"/>
      <c r="Z1657" s="155" t="n"/>
      <c r="AA1657" s="155" t="n"/>
      <c r="AB1657" s="155" t="n"/>
      <c r="AC1657" s="155" t="n"/>
      <c r="AD1657" s="155" t="n"/>
      <c r="AE1657" s="155" t="n"/>
      <c r="AF1657" s="155" t="n"/>
      <c r="AG1657" s="154">
        <f>IF(OR(C1657="",G1657="",G1657=0),"",IFERROR(INDEX(Lists!$K$2:$K$12,MATCH(C1657,Lists!$I$2:$I$12,0)),"AUD"))</f>
        <v/>
      </c>
      <c r="AH1657" s="154">
        <f>IF(OR(G1657="",G1657=0),"",IF(G1657&lt;1,TEXT(G1657*100,"0")&amp;IFERROR(INDEX(Lists!$U$2:$U$12,MATCH(C1657,Lists!$I$2:$I$12,0)),"c"),IFERROR(INDEX(Lists!$L$2:$L$12,MATCH(C1657,Lists!$I$2:$I$12,0)),"$")&amp;IF(G1657=INT(G1657),TEXT(G1657,"0"),TEXT(G1657,"0.00")))&amp;" "&amp;AG1657)</f>
        <v/>
      </c>
      <c r="AI1657" s="154">
        <f>IF(X1657="","",X1657*IFERROR(INDEX(Lists!$M$2:$M$12,MATCH(C1657,Lists!$I$2:$I$12,0)),1)/Lists!$Q$2)</f>
        <v/>
      </c>
      <c r="AJ1657" s="154">
        <f>IF(Y1657="","",Y1657*IFERROR(INDEX(Lists!$M$2:$M$12,MATCH(C1657,Lists!$I$2:$I$12,0)),1)/Lists!$Q$2)</f>
        <v/>
      </c>
      <c r="AK1657" s="106" t="n"/>
      <c r="AL1657" s="106" t="n"/>
      <c r="AM1657" s="106" t="n"/>
      <c r="AN1657" s="106" t="n"/>
      <c r="AO1657" s="106" t="n"/>
    </row>
    <row r="1658" ht="18" customHeight="1" s="74">
      <c r="A1658" s="154">
        <f>IF(OR(F1658="",C1658="",D1658=""),"",IFERROR(INDEX(Lists!$J$2:$J$12,MATCH(C1658,Lists!$I$2:$I$12,0)),"XX")&amp;"-"&amp;D1658&amp;"-"&amp;TEXT(SUMPRODUCT(($C$2:C1658=C1658)*($D$2:D1658=D1658)),"0000"))</f>
        <v/>
      </c>
      <c r="B1658" s="155" t="n"/>
      <c r="C1658" s="155" t="n"/>
      <c r="D1658" s="155" t="n"/>
      <c r="E1658" s="155" t="n"/>
      <c r="F1658" s="155" t="n"/>
      <c r="G1658" s="155" t="n"/>
      <c r="H1658" s="155" t="n"/>
      <c r="I1658" s="155" t="n"/>
      <c r="J1658" s="155" t="n"/>
      <c r="K1658" s="155" t="n"/>
      <c r="L1658" s="155" t="n"/>
      <c r="M1658" s="155" t="n"/>
      <c r="N1658" s="155" t="n"/>
      <c r="O1658" s="155" t="n"/>
      <c r="P1658" s="155" t="n"/>
      <c r="Q1658" s="151" t="n"/>
      <c r="R1658" s="155" t="n"/>
      <c r="S1658" s="155" t="n"/>
      <c r="T1658" s="155" t="n"/>
      <c r="U1658" s="155" t="n"/>
      <c r="V1658" s="155" t="n"/>
      <c r="W1658" s="155" t="n"/>
      <c r="X1658" s="155" t="n"/>
      <c r="Y1658" s="155" t="n"/>
      <c r="Z1658" s="155" t="n"/>
      <c r="AA1658" s="155" t="n"/>
      <c r="AB1658" s="155" t="n"/>
      <c r="AC1658" s="155" t="n"/>
      <c r="AD1658" s="155" t="n"/>
      <c r="AE1658" s="155" t="n"/>
      <c r="AF1658" s="155" t="n"/>
      <c r="AG1658" s="154">
        <f>IF(OR(C1658="",G1658="",G1658=0),"",IFERROR(INDEX(Lists!$K$2:$K$12,MATCH(C1658,Lists!$I$2:$I$12,0)),"AUD"))</f>
        <v/>
      </c>
      <c r="AH1658" s="154">
        <f>IF(OR(G1658="",G1658=0),"",IF(G1658&lt;1,TEXT(G1658*100,"0")&amp;IFERROR(INDEX(Lists!$U$2:$U$12,MATCH(C1658,Lists!$I$2:$I$12,0)),"c"),IFERROR(INDEX(Lists!$L$2:$L$12,MATCH(C1658,Lists!$I$2:$I$12,0)),"$")&amp;IF(G1658=INT(G1658),TEXT(G1658,"0"),TEXT(G1658,"0.00")))&amp;" "&amp;AG1658)</f>
        <v/>
      </c>
      <c r="AI1658" s="154">
        <f>IF(X1658="","",X1658*IFERROR(INDEX(Lists!$M$2:$M$12,MATCH(C1658,Lists!$I$2:$I$12,0)),1)/Lists!$Q$2)</f>
        <v/>
      </c>
      <c r="AJ1658" s="154">
        <f>IF(Y1658="","",Y1658*IFERROR(INDEX(Lists!$M$2:$M$12,MATCH(C1658,Lists!$I$2:$I$12,0)),1)/Lists!$Q$2)</f>
        <v/>
      </c>
      <c r="AK1658" s="106" t="n"/>
      <c r="AL1658" s="106" t="n"/>
      <c r="AM1658" s="106" t="n"/>
      <c r="AN1658" s="106" t="n"/>
      <c r="AO1658" s="106" t="n"/>
    </row>
    <row r="1659" ht="18" customHeight="1" s="74">
      <c r="A1659" s="154">
        <f>IF(OR(F1659="",C1659="",D1659=""),"",IFERROR(INDEX(Lists!$J$2:$J$12,MATCH(C1659,Lists!$I$2:$I$12,0)),"XX")&amp;"-"&amp;D1659&amp;"-"&amp;TEXT(SUMPRODUCT(($C$2:C1659=C1659)*($D$2:D1659=D1659)),"0000"))</f>
        <v/>
      </c>
      <c r="B1659" s="155" t="n"/>
      <c r="C1659" s="155" t="n"/>
      <c r="D1659" s="155" t="n"/>
      <c r="E1659" s="155" t="n"/>
      <c r="F1659" s="155" t="n"/>
      <c r="G1659" s="155" t="n"/>
      <c r="H1659" s="155" t="n"/>
      <c r="I1659" s="155" t="n"/>
      <c r="J1659" s="155" t="n"/>
      <c r="K1659" s="155" t="n"/>
      <c r="L1659" s="155" t="n"/>
      <c r="M1659" s="155" t="n"/>
      <c r="N1659" s="155" t="n"/>
      <c r="O1659" s="155" t="n"/>
      <c r="P1659" s="155" t="n"/>
      <c r="Q1659" s="151" t="n"/>
      <c r="R1659" s="155" t="n"/>
      <c r="S1659" s="155" t="n"/>
      <c r="T1659" s="155" t="n"/>
      <c r="U1659" s="155" t="n"/>
      <c r="V1659" s="155" t="n"/>
      <c r="W1659" s="155" t="n"/>
      <c r="X1659" s="155" t="n"/>
      <c r="Y1659" s="155" t="n"/>
      <c r="Z1659" s="155" t="n"/>
      <c r="AA1659" s="155" t="n"/>
      <c r="AB1659" s="155" t="n"/>
      <c r="AC1659" s="155" t="n"/>
      <c r="AD1659" s="155" t="n"/>
      <c r="AE1659" s="155" t="n"/>
      <c r="AF1659" s="155" t="n"/>
      <c r="AG1659" s="154">
        <f>IF(OR(C1659="",G1659="",G1659=0),"",IFERROR(INDEX(Lists!$K$2:$K$12,MATCH(C1659,Lists!$I$2:$I$12,0)),"AUD"))</f>
        <v/>
      </c>
      <c r="AH1659" s="154">
        <f>IF(OR(G1659="",G1659=0),"",IF(G1659&lt;1,TEXT(G1659*100,"0")&amp;IFERROR(INDEX(Lists!$U$2:$U$12,MATCH(C1659,Lists!$I$2:$I$12,0)),"c"),IFERROR(INDEX(Lists!$L$2:$L$12,MATCH(C1659,Lists!$I$2:$I$12,0)),"$")&amp;IF(G1659=INT(G1659),TEXT(G1659,"0"),TEXT(G1659,"0.00")))&amp;" "&amp;AG1659)</f>
        <v/>
      </c>
      <c r="AI1659" s="154">
        <f>IF(X1659="","",X1659*IFERROR(INDEX(Lists!$M$2:$M$12,MATCH(C1659,Lists!$I$2:$I$12,0)),1)/Lists!$Q$2)</f>
        <v/>
      </c>
      <c r="AJ1659" s="154">
        <f>IF(Y1659="","",Y1659*IFERROR(INDEX(Lists!$M$2:$M$12,MATCH(C1659,Lists!$I$2:$I$12,0)),1)/Lists!$Q$2)</f>
        <v/>
      </c>
      <c r="AK1659" s="106" t="n"/>
      <c r="AL1659" s="106" t="n"/>
      <c r="AM1659" s="106" t="n"/>
      <c r="AN1659" s="106" t="n"/>
      <c r="AO1659" s="106" t="n"/>
    </row>
    <row r="1660" ht="18" customHeight="1" s="74">
      <c r="A1660" s="154">
        <f>IF(OR(F1660="",C1660="",D1660=""),"",IFERROR(INDEX(Lists!$J$2:$J$12,MATCH(C1660,Lists!$I$2:$I$12,0)),"XX")&amp;"-"&amp;D1660&amp;"-"&amp;TEXT(SUMPRODUCT(($C$2:C1660=C1660)*($D$2:D1660=D1660)),"0000"))</f>
        <v/>
      </c>
      <c r="B1660" s="155" t="n"/>
      <c r="C1660" s="155" t="n"/>
      <c r="D1660" s="155" t="n"/>
      <c r="E1660" s="155" t="n"/>
      <c r="F1660" s="155" t="n"/>
      <c r="G1660" s="155" t="n"/>
      <c r="H1660" s="155" t="n"/>
      <c r="I1660" s="155" t="n"/>
      <c r="J1660" s="155" t="n"/>
      <c r="K1660" s="155" t="n"/>
      <c r="L1660" s="155" t="n"/>
      <c r="M1660" s="155" t="n"/>
      <c r="N1660" s="155" t="n"/>
      <c r="O1660" s="155" t="n"/>
      <c r="P1660" s="155" t="n"/>
      <c r="Q1660" s="151" t="n"/>
      <c r="R1660" s="155" t="n"/>
      <c r="S1660" s="155" t="n"/>
      <c r="T1660" s="155" t="n"/>
      <c r="U1660" s="155" t="n"/>
      <c r="V1660" s="155" t="n"/>
      <c r="W1660" s="155" t="n"/>
      <c r="X1660" s="155" t="n"/>
      <c r="Y1660" s="155" t="n"/>
      <c r="Z1660" s="155" t="n"/>
      <c r="AA1660" s="155" t="n"/>
      <c r="AB1660" s="155" t="n"/>
      <c r="AC1660" s="155" t="n"/>
      <c r="AD1660" s="155" t="n"/>
      <c r="AE1660" s="155" t="n"/>
      <c r="AF1660" s="155" t="n"/>
      <c r="AG1660" s="154">
        <f>IF(OR(C1660="",G1660="",G1660=0),"",IFERROR(INDEX(Lists!$K$2:$K$12,MATCH(C1660,Lists!$I$2:$I$12,0)),"AUD"))</f>
        <v/>
      </c>
      <c r="AH1660" s="154">
        <f>IF(OR(G1660="",G1660=0),"",IF(G1660&lt;1,TEXT(G1660*100,"0")&amp;IFERROR(INDEX(Lists!$U$2:$U$12,MATCH(C1660,Lists!$I$2:$I$12,0)),"c"),IFERROR(INDEX(Lists!$L$2:$L$12,MATCH(C1660,Lists!$I$2:$I$12,0)),"$")&amp;IF(G1660=INT(G1660),TEXT(G1660,"0"),TEXT(G1660,"0.00")))&amp;" "&amp;AG1660)</f>
        <v/>
      </c>
      <c r="AI1660" s="154">
        <f>IF(X1660="","",X1660*IFERROR(INDEX(Lists!$M$2:$M$12,MATCH(C1660,Lists!$I$2:$I$12,0)),1)/Lists!$Q$2)</f>
        <v/>
      </c>
      <c r="AJ1660" s="154">
        <f>IF(Y1660="","",Y1660*IFERROR(INDEX(Lists!$M$2:$M$12,MATCH(C1660,Lists!$I$2:$I$12,0)),1)/Lists!$Q$2)</f>
        <v/>
      </c>
      <c r="AK1660" s="106" t="n"/>
      <c r="AL1660" s="106" t="n"/>
      <c r="AM1660" s="106" t="n"/>
      <c r="AN1660" s="106" t="n"/>
      <c r="AO1660" s="106" t="n"/>
    </row>
    <row r="1661" ht="18" customHeight="1" s="74">
      <c r="A1661" s="154">
        <f>IF(OR(F1661="",C1661="",D1661=""),"",IFERROR(INDEX(Lists!$J$2:$J$12,MATCH(C1661,Lists!$I$2:$I$12,0)),"XX")&amp;"-"&amp;D1661&amp;"-"&amp;TEXT(SUMPRODUCT(($C$2:C1661=C1661)*($D$2:D1661=D1661)),"0000"))</f>
        <v/>
      </c>
      <c r="B1661" s="155" t="n"/>
      <c r="C1661" s="155" t="n"/>
      <c r="D1661" s="155" t="n"/>
      <c r="E1661" s="155" t="n"/>
      <c r="F1661" s="155" t="n"/>
      <c r="G1661" s="155" t="n"/>
      <c r="H1661" s="155" t="n"/>
      <c r="I1661" s="155" t="n"/>
      <c r="J1661" s="155" t="n"/>
      <c r="K1661" s="155" t="n"/>
      <c r="L1661" s="155" t="n"/>
      <c r="M1661" s="155" t="n"/>
      <c r="N1661" s="155" t="n"/>
      <c r="O1661" s="155" t="n"/>
      <c r="P1661" s="155" t="n"/>
      <c r="Q1661" s="151" t="n"/>
      <c r="R1661" s="155" t="n"/>
      <c r="S1661" s="155" t="n"/>
      <c r="T1661" s="155" t="n"/>
      <c r="U1661" s="155" t="n"/>
      <c r="V1661" s="155" t="n"/>
      <c r="W1661" s="155" t="n"/>
      <c r="X1661" s="155" t="n"/>
      <c r="Y1661" s="155" t="n"/>
      <c r="Z1661" s="155" t="n"/>
      <c r="AA1661" s="155" t="n"/>
      <c r="AB1661" s="155" t="n"/>
      <c r="AC1661" s="155" t="n"/>
      <c r="AD1661" s="155" t="n"/>
      <c r="AE1661" s="155" t="n"/>
      <c r="AF1661" s="155" t="n"/>
      <c r="AG1661" s="154">
        <f>IF(OR(C1661="",G1661="",G1661=0),"",IFERROR(INDEX(Lists!$K$2:$K$12,MATCH(C1661,Lists!$I$2:$I$12,0)),"AUD"))</f>
        <v/>
      </c>
      <c r="AH1661" s="154">
        <f>IF(OR(G1661="",G1661=0),"",IF(G1661&lt;1,TEXT(G1661*100,"0")&amp;IFERROR(INDEX(Lists!$U$2:$U$12,MATCH(C1661,Lists!$I$2:$I$12,0)),"c"),IFERROR(INDEX(Lists!$L$2:$L$12,MATCH(C1661,Lists!$I$2:$I$12,0)),"$")&amp;IF(G1661=INT(G1661),TEXT(G1661,"0"),TEXT(G1661,"0.00")))&amp;" "&amp;AG1661)</f>
        <v/>
      </c>
      <c r="AI1661" s="154">
        <f>IF(X1661="","",X1661*IFERROR(INDEX(Lists!$M$2:$M$12,MATCH(C1661,Lists!$I$2:$I$12,0)),1)/Lists!$Q$2)</f>
        <v/>
      </c>
      <c r="AJ1661" s="154">
        <f>IF(Y1661="","",Y1661*IFERROR(INDEX(Lists!$M$2:$M$12,MATCH(C1661,Lists!$I$2:$I$12,0)),1)/Lists!$Q$2)</f>
        <v/>
      </c>
      <c r="AK1661" s="106" t="n"/>
      <c r="AL1661" s="106" t="n"/>
      <c r="AM1661" s="106" t="n"/>
      <c r="AN1661" s="106" t="n"/>
      <c r="AO1661" s="106" t="n"/>
    </row>
    <row r="1662" ht="18" customHeight="1" s="74">
      <c r="A1662" s="154">
        <f>IF(OR(F1662="",C1662="",D1662=""),"",IFERROR(INDEX(Lists!$J$2:$J$12,MATCH(C1662,Lists!$I$2:$I$12,0)),"XX")&amp;"-"&amp;D1662&amp;"-"&amp;TEXT(SUMPRODUCT(($C$2:C1662=C1662)*($D$2:D1662=D1662)),"0000"))</f>
        <v/>
      </c>
      <c r="B1662" s="155" t="n"/>
      <c r="C1662" s="155" t="n"/>
      <c r="D1662" s="155" t="n"/>
      <c r="E1662" s="155" t="n"/>
      <c r="F1662" s="155" t="n"/>
      <c r="G1662" s="155" t="n"/>
      <c r="H1662" s="155" t="n"/>
      <c r="I1662" s="155" t="n"/>
      <c r="J1662" s="155" t="n"/>
      <c r="K1662" s="155" t="n"/>
      <c r="L1662" s="155" t="n"/>
      <c r="M1662" s="155" t="n"/>
      <c r="N1662" s="155" t="n"/>
      <c r="O1662" s="155" t="n"/>
      <c r="P1662" s="155" t="n"/>
      <c r="Q1662" s="151" t="n"/>
      <c r="R1662" s="155" t="n"/>
      <c r="S1662" s="155" t="n"/>
      <c r="T1662" s="155" t="n"/>
      <c r="U1662" s="155" t="n"/>
      <c r="V1662" s="155" t="n"/>
      <c r="W1662" s="155" t="n"/>
      <c r="X1662" s="155" t="n"/>
      <c r="Y1662" s="155" t="n"/>
      <c r="Z1662" s="155" t="n"/>
      <c r="AA1662" s="155" t="n"/>
      <c r="AB1662" s="155" t="n"/>
      <c r="AC1662" s="155" t="n"/>
      <c r="AD1662" s="155" t="n"/>
      <c r="AE1662" s="155" t="n"/>
      <c r="AF1662" s="155" t="n"/>
      <c r="AG1662" s="154">
        <f>IF(OR(C1662="",G1662="",G1662=0),"",IFERROR(INDEX(Lists!$K$2:$K$12,MATCH(C1662,Lists!$I$2:$I$12,0)),"AUD"))</f>
        <v/>
      </c>
      <c r="AH1662" s="154">
        <f>IF(OR(G1662="",G1662=0),"",IF(G1662&lt;1,TEXT(G1662*100,"0")&amp;IFERROR(INDEX(Lists!$U$2:$U$12,MATCH(C1662,Lists!$I$2:$I$12,0)),"c"),IFERROR(INDEX(Lists!$L$2:$L$12,MATCH(C1662,Lists!$I$2:$I$12,0)),"$")&amp;IF(G1662=INT(G1662),TEXT(G1662,"0"),TEXT(G1662,"0.00")))&amp;" "&amp;AG1662)</f>
        <v/>
      </c>
      <c r="AI1662" s="154">
        <f>IF(X1662="","",X1662*IFERROR(INDEX(Lists!$M$2:$M$12,MATCH(C1662,Lists!$I$2:$I$12,0)),1)/Lists!$Q$2)</f>
        <v/>
      </c>
      <c r="AJ1662" s="154">
        <f>IF(Y1662="","",Y1662*IFERROR(INDEX(Lists!$M$2:$M$12,MATCH(C1662,Lists!$I$2:$I$12,0)),1)/Lists!$Q$2)</f>
        <v/>
      </c>
      <c r="AK1662" s="106" t="n"/>
      <c r="AL1662" s="106" t="n"/>
      <c r="AM1662" s="106" t="n"/>
      <c r="AN1662" s="106" t="n"/>
      <c r="AO1662" s="106" t="n"/>
    </row>
    <row r="1663" ht="18" customHeight="1" s="74">
      <c r="A1663" s="154">
        <f>IF(OR(F1663="",C1663="",D1663=""),"",IFERROR(INDEX(Lists!$J$2:$J$12,MATCH(C1663,Lists!$I$2:$I$12,0)),"XX")&amp;"-"&amp;D1663&amp;"-"&amp;TEXT(SUMPRODUCT(($C$2:C1663=C1663)*($D$2:D1663=D1663)),"0000"))</f>
        <v/>
      </c>
      <c r="B1663" s="155" t="n"/>
      <c r="C1663" s="155" t="n"/>
      <c r="D1663" s="155" t="n"/>
      <c r="E1663" s="155" t="n"/>
      <c r="F1663" s="155" t="n"/>
      <c r="G1663" s="155" t="n"/>
      <c r="H1663" s="155" t="n"/>
      <c r="I1663" s="155" t="n"/>
      <c r="J1663" s="155" t="n"/>
      <c r="K1663" s="155" t="n"/>
      <c r="L1663" s="155" t="n"/>
      <c r="M1663" s="155" t="n"/>
      <c r="N1663" s="155" t="n"/>
      <c r="O1663" s="155" t="n"/>
      <c r="P1663" s="155" t="n"/>
      <c r="Q1663" s="151" t="n"/>
      <c r="R1663" s="155" t="n"/>
      <c r="S1663" s="155" t="n"/>
      <c r="T1663" s="155" t="n"/>
      <c r="U1663" s="155" t="n"/>
      <c r="V1663" s="155" t="n"/>
      <c r="W1663" s="155" t="n"/>
      <c r="X1663" s="155" t="n"/>
      <c r="Y1663" s="155" t="n"/>
      <c r="Z1663" s="155" t="n"/>
      <c r="AA1663" s="155" t="n"/>
      <c r="AB1663" s="155" t="n"/>
      <c r="AC1663" s="155" t="n"/>
      <c r="AD1663" s="155" t="n"/>
      <c r="AE1663" s="155" t="n"/>
      <c r="AF1663" s="155" t="n"/>
      <c r="AG1663" s="154">
        <f>IF(OR(C1663="",G1663="",G1663=0),"",IFERROR(INDEX(Lists!$K$2:$K$12,MATCH(C1663,Lists!$I$2:$I$12,0)),"AUD"))</f>
        <v/>
      </c>
      <c r="AH1663" s="154">
        <f>IF(OR(G1663="",G1663=0),"",IF(G1663&lt;1,TEXT(G1663*100,"0")&amp;IFERROR(INDEX(Lists!$U$2:$U$12,MATCH(C1663,Lists!$I$2:$I$12,0)),"c"),IFERROR(INDEX(Lists!$L$2:$L$12,MATCH(C1663,Lists!$I$2:$I$12,0)),"$")&amp;IF(G1663=INT(G1663),TEXT(G1663,"0"),TEXT(G1663,"0.00")))&amp;" "&amp;AG1663)</f>
        <v/>
      </c>
      <c r="AI1663" s="154">
        <f>IF(X1663="","",X1663*IFERROR(INDEX(Lists!$M$2:$M$12,MATCH(C1663,Lists!$I$2:$I$12,0)),1)/Lists!$Q$2)</f>
        <v/>
      </c>
      <c r="AJ1663" s="154">
        <f>IF(Y1663="","",Y1663*IFERROR(INDEX(Lists!$M$2:$M$12,MATCH(C1663,Lists!$I$2:$I$12,0)),1)/Lists!$Q$2)</f>
        <v/>
      </c>
      <c r="AK1663" s="106" t="n"/>
      <c r="AL1663" s="106" t="n"/>
      <c r="AM1663" s="106" t="n"/>
      <c r="AN1663" s="106" t="n"/>
      <c r="AO1663" s="106" t="n"/>
    </row>
    <row r="1664" ht="18" customHeight="1" s="74">
      <c r="A1664" s="154">
        <f>IF(OR(F1664="",C1664="",D1664=""),"",IFERROR(INDEX(Lists!$J$2:$J$12,MATCH(C1664,Lists!$I$2:$I$12,0)),"XX")&amp;"-"&amp;D1664&amp;"-"&amp;TEXT(SUMPRODUCT(($C$2:C1664=C1664)*($D$2:D1664=D1664)),"0000"))</f>
        <v/>
      </c>
      <c r="B1664" s="155" t="n"/>
      <c r="C1664" s="155" t="n"/>
      <c r="D1664" s="155" t="n"/>
      <c r="E1664" s="155" t="n"/>
      <c r="F1664" s="155" t="n"/>
      <c r="G1664" s="155" t="n"/>
      <c r="H1664" s="155" t="n"/>
      <c r="I1664" s="155" t="n"/>
      <c r="J1664" s="155" t="n"/>
      <c r="K1664" s="155" t="n"/>
      <c r="L1664" s="155" t="n"/>
      <c r="M1664" s="155" t="n"/>
      <c r="N1664" s="155" t="n"/>
      <c r="O1664" s="155" t="n"/>
      <c r="P1664" s="155" t="n"/>
      <c r="Q1664" s="151" t="n"/>
      <c r="R1664" s="155" t="n"/>
      <c r="S1664" s="155" t="n"/>
      <c r="T1664" s="155" t="n"/>
      <c r="U1664" s="155" t="n"/>
      <c r="V1664" s="155" t="n"/>
      <c r="W1664" s="155" t="n"/>
      <c r="X1664" s="155" t="n"/>
      <c r="Y1664" s="155" t="n"/>
      <c r="Z1664" s="155" t="n"/>
      <c r="AA1664" s="155" t="n"/>
      <c r="AB1664" s="155" t="n"/>
      <c r="AC1664" s="155" t="n"/>
      <c r="AD1664" s="155" t="n"/>
      <c r="AE1664" s="155" t="n"/>
      <c r="AF1664" s="155" t="n"/>
      <c r="AG1664" s="154">
        <f>IF(OR(C1664="",G1664="",G1664=0),"",IFERROR(INDEX(Lists!$K$2:$K$12,MATCH(C1664,Lists!$I$2:$I$12,0)),"AUD"))</f>
        <v/>
      </c>
      <c r="AH1664" s="154">
        <f>IF(OR(G1664="",G1664=0),"",IF(G1664&lt;1,TEXT(G1664*100,"0")&amp;IFERROR(INDEX(Lists!$U$2:$U$12,MATCH(C1664,Lists!$I$2:$I$12,0)),"c"),IFERROR(INDEX(Lists!$L$2:$L$12,MATCH(C1664,Lists!$I$2:$I$12,0)),"$")&amp;IF(G1664=INT(G1664),TEXT(G1664,"0"),TEXT(G1664,"0.00")))&amp;" "&amp;AG1664)</f>
        <v/>
      </c>
      <c r="AI1664" s="154">
        <f>IF(X1664="","",X1664*IFERROR(INDEX(Lists!$M$2:$M$12,MATCH(C1664,Lists!$I$2:$I$12,0)),1)/Lists!$Q$2)</f>
        <v/>
      </c>
      <c r="AJ1664" s="154">
        <f>IF(Y1664="","",Y1664*IFERROR(INDEX(Lists!$M$2:$M$12,MATCH(C1664,Lists!$I$2:$I$12,0)),1)/Lists!$Q$2)</f>
        <v/>
      </c>
      <c r="AK1664" s="106" t="n"/>
      <c r="AL1664" s="106" t="n"/>
      <c r="AM1664" s="106" t="n"/>
      <c r="AN1664" s="106" t="n"/>
      <c r="AO1664" s="106" t="n"/>
    </row>
    <row r="1665" ht="18" customHeight="1" s="74">
      <c r="A1665" s="154">
        <f>IF(OR(F1665="",C1665="",D1665=""),"",IFERROR(INDEX(Lists!$J$2:$J$12,MATCH(C1665,Lists!$I$2:$I$12,0)),"XX")&amp;"-"&amp;D1665&amp;"-"&amp;TEXT(SUMPRODUCT(($C$2:C1665=C1665)*($D$2:D1665=D1665)),"0000"))</f>
        <v/>
      </c>
      <c r="B1665" s="155" t="n"/>
      <c r="C1665" s="155" t="n"/>
      <c r="D1665" s="155" t="n"/>
      <c r="E1665" s="155" t="n"/>
      <c r="F1665" s="155" t="n"/>
      <c r="G1665" s="155" t="n"/>
      <c r="H1665" s="155" t="n"/>
      <c r="I1665" s="155" t="n"/>
      <c r="J1665" s="155" t="n"/>
      <c r="K1665" s="155" t="n"/>
      <c r="L1665" s="155" t="n"/>
      <c r="M1665" s="155" t="n"/>
      <c r="N1665" s="155" t="n"/>
      <c r="O1665" s="155" t="n"/>
      <c r="P1665" s="155" t="n"/>
      <c r="Q1665" s="151" t="n"/>
      <c r="R1665" s="155" t="n"/>
      <c r="S1665" s="155" t="n"/>
      <c r="T1665" s="155" t="n"/>
      <c r="U1665" s="155" t="n"/>
      <c r="V1665" s="155" t="n"/>
      <c r="W1665" s="155" t="n"/>
      <c r="X1665" s="155" t="n"/>
      <c r="Y1665" s="155" t="n"/>
      <c r="Z1665" s="155" t="n"/>
      <c r="AA1665" s="155" t="n"/>
      <c r="AB1665" s="155" t="n"/>
      <c r="AC1665" s="155" t="n"/>
      <c r="AD1665" s="155" t="n"/>
      <c r="AE1665" s="155" t="n"/>
      <c r="AF1665" s="155" t="n"/>
      <c r="AG1665" s="154">
        <f>IF(OR(C1665="",G1665="",G1665=0),"",IFERROR(INDEX(Lists!$K$2:$K$12,MATCH(C1665,Lists!$I$2:$I$12,0)),"AUD"))</f>
        <v/>
      </c>
      <c r="AH1665" s="154">
        <f>IF(OR(G1665="",G1665=0),"",IF(G1665&lt;1,TEXT(G1665*100,"0")&amp;IFERROR(INDEX(Lists!$U$2:$U$12,MATCH(C1665,Lists!$I$2:$I$12,0)),"c"),IFERROR(INDEX(Lists!$L$2:$L$12,MATCH(C1665,Lists!$I$2:$I$12,0)),"$")&amp;IF(G1665=INT(G1665),TEXT(G1665,"0"),TEXT(G1665,"0.00")))&amp;" "&amp;AG1665)</f>
        <v/>
      </c>
      <c r="AI1665" s="154">
        <f>IF(X1665="","",X1665*IFERROR(INDEX(Lists!$M$2:$M$12,MATCH(C1665,Lists!$I$2:$I$12,0)),1)/Lists!$Q$2)</f>
        <v/>
      </c>
      <c r="AJ1665" s="154">
        <f>IF(Y1665="","",Y1665*IFERROR(INDEX(Lists!$M$2:$M$12,MATCH(C1665,Lists!$I$2:$I$12,0)),1)/Lists!$Q$2)</f>
        <v/>
      </c>
      <c r="AK1665" s="106" t="n"/>
      <c r="AL1665" s="106" t="n"/>
      <c r="AM1665" s="106" t="n"/>
      <c r="AN1665" s="106" t="n"/>
      <c r="AO1665" s="106" t="n"/>
    </row>
    <row r="1666" ht="18" customHeight="1" s="74">
      <c r="A1666" s="154">
        <f>IF(OR(F1666="",C1666="",D1666=""),"",IFERROR(INDEX(Lists!$J$2:$J$12,MATCH(C1666,Lists!$I$2:$I$12,0)),"XX")&amp;"-"&amp;D1666&amp;"-"&amp;TEXT(SUMPRODUCT(($C$2:C1666=C1666)*($D$2:D1666=D1666)),"0000"))</f>
        <v/>
      </c>
      <c r="B1666" s="155" t="n"/>
      <c r="C1666" s="155" t="n"/>
      <c r="D1666" s="155" t="n"/>
      <c r="E1666" s="155" t="n"/>
      <c r="F1666" s="155" t="n"/>
      <c r="G1666" s="155" t="n"/>
      <c r="H1666" s="155" t="n"/>
      <c r="I1666" s="155" t="n"/>
      <c r="J1666" s="155" t="n"/>
      <c r="K1666" s="155" t="n"/>
      <c r="L1666" s="155" t="n"/>
      <c r="M1666" s="155" t="n"/>
      <c r="N1666" s="155" t="n"/>
      <c r="O1666" s="155" t="n"/>
      <c r="P1666" s="155" t="n"/>
      <c r="Q1666" s="151" t="n"/>
      <c r="R1666" s="155" t="n"/>
      <c r="S1666" s="155" t="n"/>
      <c r="T1666" s="155" t="n"/>
      <c r="U1666" s="155" t="n"/>
      <c r="V1666" s="155" t="n"/>
      <c r="W1666" s="155" t="n"/>
      <c r="X1666" s="155" t="n"/>
      <c r="Y1666" s="155" t="n"/>
      <c r="Z1666" s="155" t="n"/>
      <c r="AA1666" s="155" t="n"/>
      <c r="AB1666" s="155" t="n"/>
      <c r="AC1666" s="155" t="n"/>
      <c r="AD1666" s="155" t="n"/>
      <c r="AE1666" s="155" t="n"/>
      <c r="AF1666" s="155" t="n"/>
      <c r="AG1666" s="154">
        <f>IF(OR(C1666="",G1666="",G1666=0),"",IFERROR(INDEX(Lists!$K$2:$K$12,MATCH(C1666,Lists!$I$2:$I$12,0)),"AUD"))</f>
        <v/>
      </c>
      <c r="AH1666" s="154">
        <f>IF(OR(G1666="",G1666=0),"",IF(G1666&lt;1,TEXT(G1666*100,"0")&amp;IFERROR(INDEX(Lists!$U$2:$U$12,MATCH(C1666,Lists!$I$2:$I$12,0)),"c"),IFERROR(INDEX(Lists!$L$2:$L$12,MATCH(C1666,Lists!$I$2:$I$12,0)),"$")&amp;IF(G1666=INT(G1666),TEXT(G1666,"0"),TEXT(G1666,"0.00")))&amp;" "&amp;AG1666)</f>
        <v/>
      </c>
      <c r="AI1666" s="154">
        <f>IF(X1666="","",X1666*IFERROR(INDEX(Lists!$M$2:$M$12,MATCH(C1666,Lists!$I$2:$I$12,0)),1)/Lists!$Q$2)</f>
        <v/>
      </c>
      <c r="AJ1666" s="154">
        <f>IF(Y1666="","",Y1666*IFERROR(INDEX(Lists!$M$2:$M$12,MATCH(C1666,Lists!$I$2:$I$12,0)),1)/Lists!$Q$2)</f>
        <v/>
      </c>
      <c r="AK1666" s="106" t="n"/>
      <c r="AL1666" s="106" t="n"/>
      <c r="AM1666" s="106" t="n"/>
      <c r="AN1666" s="106" t="n"/>
      <c r="AO1666" s="106" t="n"/>
    </row>
    <row r="1667" ht="18" customHeight="1" s="74">
      <c r="A1667" s="154">
        <f>IF(OR(F1667="",C1667="",D1667=""),"",IFERROR(INDEX(Lists!$J$2:$J$12,MATCH(C1667,Lists!$I$2:$I$12,0)),"XX")&amp;"-"&amp;D1667&amp;"-"&amp;TEXT(SUMPRODUCT(($C$2:C1667=C1667)*($D$2:D1667=D1667)),"0000"))</f>
        <v/>
      </c>
      <c r="B1667" s="155" t="n"/>
      <c r="C1667" s="155" t="n"/>
      <c r="D1667" s="155" t="n"/>
      <c r="E1667" s="155" t="n"/>
      <c r="F1667" s="155" t="n"/>
      <c r="G1667" s="155" t="n"/>
      <c r="H1667" s="155" t="n"/>
      <c r="I1667" s="155" t="n"/>
      <c r="J1667" s="155" t="n"/>
      <c r="K1667" s="155" t="n"/>
      <c r="L1667" s="155" t="n"/>
      <c r="M1667" s="155" t="n"/>
      <c r="N1667" s="155" t="n"/>
      <c r="O1667" s="155" t="n"/>
      <c r="P1667" s="155" t="n"/>
      <c r="Q1667" s="151" t="n"/>
      <c r="R1667" s="155" t="n"/>
      <c r="S1667" s="155" t="n"/>
      <c r="T1667" s="155" t="n"/>
      <c r="U1667" s="155" t="n"/>
      <c r="V1667" s="155" t="n"/>
      <c r="W1667" s="155" t="n"/>
      <c r="X1667" s="155" t="n"/>
      <c r="Y1667" s="155" t="n"/>
      <c r="Z1667" s="155" t="n"/>
      <c r="AA1667" s="155" t="n"/>
      <c r="AB1667" s="155" t="n"/>
      <c r="AC1667" s="155" t="n"/>
      <c r="AD1667" s="155" t="n"/>
      <c r="AE1667" s="155" t="n"/>
      <c r="AF1667" s="155" t="n"/>
      <c r="AG1667" s="154">
        <f>IF(OR(C1667="",G1667="",G1667=0),"",IFERROR(INDEX(Lists!$K$2:$K$12,MATCH(C1667,Lists!$I$2:$I$12,0)),"AUD"))</f>
        <v/>
      </c>
      <c r="AH1667" s="154">
        <f>IF(OR(G1667="",G1667=0),"",IF(G1667&lt;1,TEXT(G1667*100,"0")&amp;IFERROR(INDEX(Lists!$U$2:$U$12,MATCH(C1667,Lists!$I$2:$I$12,0)),"c"),IFERROR(INDEX(Lists!$L$2:$L$12,MATCH(C1667,Lists!$I$2:$I$12,0)),"$")&amp;IF(G1667=INT(G1667),TEXT(G1667,"0"),TEXT(G1667,"0.00")))&amp;" "&amp;AG1667)</f>
        <v/>
      </c>
      <c r="AI1667" s="154">
        <f>IF(X1667="","",X1667*IFERROR(INDEX(Lists!$M$2:$M$12,MATCH(C1667,Lists!$I$2:$I$12,0)),1)/Lists!$Q$2)</f>
        <v/>
      </c>
      <c r="AJ1667" s="154">
        <f>IF(Y1667="","",Y1667*IFERROR(INDEX(Lists!$M$2:$M$12,MATCH(C1667,Lists!$I$2:$I$12,0)),1)/Lists!$Q$2)</f>
        <v/>
      </c>
      <c r="AK1667" s="106" t="n"/>
      <c r="AL1667" s="106" t="n"/>
      <c r="AM1667" s="106" t="n"/>
      <c r="AN1667" s="106" t="n"/>
      <c r="AO1667" s="106" t="n"/>
    </row>
    <row r="1668" ht="18" customHeight="1" s="74">
      <c r="A1668" s="154">
        <f>IF(OR(F1668="",C1668="",D1668=""),"",IFERROR(INDEX(Lists!$J$2:$J$12,MATCH(C1668,Lists!$I$2:$I$12,0)),"XX")&amp;"-"&amp;D1668&amp;"-"&amp;TEXT(SUMPRODUCT(($C$2:C1668=C1668)*($D$2:D1668=D1668)),"0000"))</f>
        <v/>
      </c>
      <c r="B1668" s="155" t="n"/>
      <c r="C1668" s="155" t="n"/>
      <c r="D1668" s="155" t="n"/>
      <c r="E1668" s="155" t="n"/>
      <c r="F1668" s="155" t="n"/>
      <c r="G1668" s="155" t="n"/>
      <c r="H1668" s="155" t="n"/>
      <c r="I1668" s="155" t="n"/>
      <c r="J1668" s="155" t="n"/>
      <c r="K1668" s="155" t="n"/>
      <c r="L1668" s="155" t="n"/>
      <c r="M1668" s="155" t="n"/>
      <c r="N1668" s="155" t="n"/>
      <c r="O1668" s="155" t="n"/>
      <c r="P1668" s="155" t="n"/>
      <c r="Q1668" s="151" t="n"/>
      <c r="R1668" s="155" t="n"/>
      <c r="S1668" s="155" t="n"/>
      <c r="T1668" s="155" t="n"/>
      <c r="U1668" s="155" t="n"/>
      <c r="V1668" s="155" t="n"/>
      <c r="W1668" s="155" t="n"/>
      <c r="X1668" s="155" t="n"/>
      <c r="Y1668" s="155" t="n"/>
      <c r="Z1668" s="155" t="n"/>
      <c r="AA1668" s="155" t="n"/>
      <c r="AB1668" s="155" t="n"/>
      <c r="AC1668" s="155" t="n"/>
      <c r="AD1668" s="155" t="n"/>
      <c r="AE1668" s="155" t="n"/>
      <c r="AF1668" s="155" t="n"/>
      <c r="AG1668" s="154">
        <f>IF(OR(C1668="",G1668="",G1668=0),"",IFERROR(INDEX(Lists!$K$2:$K$12,MATCH(C1668,Lists!$I$2:$I$12,0)),"AUD"))</f>
        <v/>
      </c>
      <c r="AH1668" s="154">
        <f>IF(OR(G1668="",G1668=0),"",IF(G1668&lt;1,TEXT(G1668*100,"0")&amp;IFERROR(INDEX(Lists!$U$2:$U$12,MATCH(C1668,Lists!$I$2:$I$12,0)),"c"),IFERROR(INDEX(Lists!$L$2:$L$12,MATCH(C1668,Lists!$I$2:$I$12,0)),"$")&amp;IF(G1668=INT(G1668),TEXT(G1668,"0"),TEXT(G1668,"0.00")))&amp;" "&amp;AG1668)</f>
        <v/>
      </c>
      <c r="AI1668" s="154">
        <f>IF(X1668="","",X1668*IFERROR(INDEX(Lists!$M$2:$M$12,MATCH(C1668,Lists!$I$2:$I$12,0)),1)/Lists!$Q$2)</f>
        <v/>
      </c>
      <c r="AJ1668" s="154">
        <f>IF(Y1668="","",Y1668*IFERROR(INDEX(Lists!$M$2:$M$12,MATCH(C1668,Lists!$I$2:$I$12,0)),1)/Lists!$Q$2)</f>
        <v/>
      </c>
      <c r="AK1668" s="106" t="n"/>
      <c r="AL1668" s="106" t="n"/>
      <c r="AM1668" s="106" t="n"/>
      <c r="AN1668" s="106" t="n"/>
      <c r="AO1668" s="106" t="n"/>
    </row>
    <row r="1669" ht="18" customHeight="1" s="74">
      <c r="A1669" s="154">
        <f>IF(OR(F1669="",C1669="",D1669=""),"",IFERROR(INDEX(Lists!$J$2:$J$12,MATCH(C1669,Lists!$I$2:$I$12,0)),"XX")&amp;"-"&amp;D1669&amp;"-"&amp;TEXT(SUMPRODUCT(($C$2:C1669=C1669)*($D$2:D1669=D1669)),"0000"))</f>
        <v/>
      </c>
      <c r="B1669" s="155" t="n"/>
      <c r="C1669" s="155" t="n"/>
      <c r="D1669" s="155" t="n"/>
      <c r="E1669" s="155" t="n"/>
      <c r="F1669" s="155" t="n"/>
      <c r="G1669" s="155" t="n"/>
      <c r="H1669" s="155" t="n"/>
      <c r="I1669" s="155" t="n"/>
      <c r="J1669" s="155" t="n"/>
      <c r="K1669" s="155" t="n"/>
      <c r="L1669" s="155" t="n"/>
      <c r="M1669" s="155" t="n"/>
      <c r="N1669" s="155" t="n"/>
      <c r="O1669" s="155" t="n"/>
      <c r="P1669" s="155" t="n"/>
      <c r="Q1669" s="151" t="n"/>
      <c r="R1669" s="155" t="n"/>
      <c r="S1669" s="155" t="n"/>
      <c r="T1669" s="155" t="n"/>
      <c r="U1669" s="155" t="n"/>
      <c r="V1669" s="155" t="n"/>
      <c r="W1669" s="155" t="n"/>
      <c r="X1669" s="155" t="n"/>
      <c r="Y1669" s="155" t="n"/>
      <c r="Z1669" s="155" t="n"/>
      <c r="AA1669" s="155" t="n"/>
      <c r="AB1669" s="155" t="n"/>
      <c r="AC1669" s="155" t="n"/>
      <c r="AD1669" s="155" t="n"/>
      <c r="AE1669" s="155" t="n"/>
      <c r="AF1669" s="155" t="n"/>
      <c r="AG1669" s="154">
        <f>IF(OR(C1669="",G1669="",G1669=0),"",IFERROR(INDEX(Lists!$K$2:$K$12,MATCH(C1669,Lists!$I$2:$I$12,0)),"AUD"))</f>
        <v/>
      </c>
      <c r="AH1669" s="154">
        <f>IF(OR(G1669="",G1669=0),"",IF(G1669&lt;1,TEXT(G1669*100,"0")&amp;IFERROR(INDEX(Lists!$U$2:$U$12,MATCH(C1669,Lists!$I$2:$I$12,0)),"c"),IFERROR(INDEX(Lists!$L$2:$L$12,MATCH(C1669,Lists!$I$2:$I$12,0)),"$")&amp;IF(G1669=INT(G1669),TEXT(G1669,"0"),TEXT(G1669,"0.00")))&amp;" "&amp;AG1669)</f>
        <v/>
      </c>
      <c r="AI1669" s="154">
        <f>IF(X1669="","",X1669*IFERROR(INDEX(Lists!$M$2:$M$12,MATCH(C1669,Lists!$I$2:$I$12,0)),1)/Lists!$Q$2)</f>
        <v/>
      </c>
      <c r="AJ1669" s="154">
        <f>IF(Y1669="","",Y1669*IFERROR(INDEX(Lists!$M$2:$M$12,MATCH(C1669,Lists!$I$2:$I$12,0)),1)/Lists!$Q$2)</f>
        <v/>
      </c>
      <c r="AK1669" s="106" t="n"/>
      <c r="AL1669" s="106" t="n"/>
      <c r="AM1669" s="106" t="n"/>
      <c r="AN1669" s="106" t="n"/>
      <c r="AO1669" s="106" t="n"/>
    </row>
    <row r="1670" ht="18" customHeight="1" s="74">
      <c r="A1670" s="154">
        <f>IF(OR(F1670="",C1670="",D1670=""),"",IFERROR(INDEX(Lists!$J$2:$J$12,MATCH(C1670,Lists!$I$2:$I$12,0)),"XX")&amp;"-"&amp;D1670&amp;"-"&amp;TEXT(SUMPRODUCT(($C$2:C1670=C1670)*($D$2:D1670=D1670)),"0000"))</f>
        <v/>
      </c>
      <c r="B1670" s="155" t="n"/>
      <c r="C1670" s="155" t="n"/>
      <c r="D1670" s="155" t="n"/>
      <c r="E1670" s="155" t="n"/>
      <c r="F1670" s="155" t="n"/>
      <c r="G1670" s="155" t="n"/>
      <c r="H1670" s="155" t="n"/>
      <c r="I1670" s="155" t="n"/>
      <c r="J1670" s="155" t="n"/>
      <c r="K1670" s="155" t="n"/>
      <c r="L1670" s="155" t="n"/>
      <c r="M1670" s="155" t="n"/>
      <c r="N1670" s="155" t="n"/>
      <c r="O1670" s="155" t="n"/>
      <c r="P1670" s="155" t="n"/>
      <c r="Q1670" s="151" t="n"/>
      <c r="R1670" s="155" t="n"/>
      <c r="S1670" s="155" t="n"/>
      <c r="T1670" s="155" t="n"/>
      <c r="U1670" s="155" t="n"/>
      <c r="V1670" s="155" t="n"/>
      <c r="W1670" s="155" t="n"/>
      <c r="X1670" s="155" t="n"/>
      <c r="Y1670" s="155" t="n"/>
      <c r="Z1670" s="155" t="n"/>
      <c r="AA1670" s="155" t="n"/>
      <c r="AB1670" s="155" t="n"/>
      <c r="AC1670" s="155" t="n"/>
      <c r="AD1670" s="155" t="n"/>
      <c r="AE1670" s="155" t="n"/>
      <c r="AF1670" s="155" t="n"/>
      <c r="AG1670" s="154">
        <f>IF(OR(C1670="",G1670="",G1670=0),"",IFERROR(INDEX(Lists!$K$2:$K$12,MATCH(C1670,Lists!$I$2:$I$12,0)),"AUD"))</f>
        <v/>
      </c>
      <c r="AH1670" s="154">
        <f>IF(OR(G1670="",G1670=0),"",IF(G1670&lt;1,TEXT(G1670*100,"0")&amp;IFERROR(INDEX(Lists!$U$2:$U$12,MATCH(C1670,Lists!$I$2:$I$12,0)),"c"),IFERROR(INDEX(Lists!$L$2:$L$12,MATCH(C1670,Lists!$I$2:$I$12,0)),"$")&amp;IF(G1670=INT(G1670),TEXT(G1670,"0"),TEXT(G1670,"0.00")))&amp;" "&amp;AG1670)</f>
        <v/>
      </c>
      <c r="AI1670" s="154">
        <f>IF(X1670="","",X1670*IFERROR(INDEX(Lists!$M$2:$M$12,MATCH(C1670,Lists!$I$2:$I$12,0)),1)/Lists!$Q$2)</f>
        <v/>
      </c>
      <c r="AJ1670" s="154">
        <f>IF(Y1670="","",Y1670*IFERROR(INDEX(Lists!$M$2:$M$12,MATCH(C1670,Lists!$I$2:$I$12,0)),1)/Lists!$Q$2)</f>
        <v/>
      </c>
      <c r="AK1670" s="106" t="n"/>
      <c r="AL1670" s="106" t="n"/>
      <c r="AM1670" s="106" t="n"/>
      <c r="AN1670" s="106" t="n"/>
      <c r="AO1670" s="106" t="n"/>
    </row>
    <row r="1671" ht="18" customHeight="1" s="74">
      <c r="A1671" s="154">
        <f>IF(OR(F1671="",C1671="",D1671=""),"",IFERROR(INDEX(Lists!$J$2:$J$12,MATCH(C1671,Lists!$I$2:$I$12,0)),"XX")&amp;"-"&amp;D1671&amp;"-"&amp;TEXT(SUMPRODUCT(($C$2:C1671=C1671)*($D$2:D1671=D1671)),"0000"))</f>
        <v/>
      </c>
      <c r="B1671" s="155" t="n"/>
      <c r="C1671" s="155" t="n"/>
      <c r="D1671" s="155" t="n"/>
      <c r="E1671" s="155" t="n"/>
      <c r="F1671" s="155" t="n"/>
      <c r="G1671" s="155" t="n"/>
      <c r="H1671" s="155" t="n"/>
      <c r="I1671" s="155" t="n"/>
      <c r="J1671" s="155" t="n"/>
      <c r="K1671" s="155" t="n"/>
      <c r="L1671" s="155" t="n"/>
      <c r="M1671" s="155" t="n"/>
      <c r="N1671" s="155" t="n"/>
      <c r="O1671" s="155" t="n"/>
      <c r="P1671" s="155" t="n"/>
      <c r="Q1671" s="151" t="n"/>
      <c r="R1671" s="155" t="n"/>
      <c r="S1671" s="155" t="n"/>
      <c r="T1671" s="155" t="n"/>
      <c r="U1671" s="155" t="n"/>
      <c r="V1671" s="155" t="n"/>
      <c r="W1671" s="155" t="n"/>
      <c r="X1671" s="155" t="n"/>
      <c r="Y1671" s="155" t="n"/>
      <c r="Z1671" s="155" t="n"/>
      <c r="AA1671" s="155" t="n"/>
      <c r="AB1671" s="155" t="n"/>
      <c r="AC1671" s="155" t="n"/>
      <c r="AD1671" s="155" t="n"/>
      <c r="AE1671" s="155" t="n"/>
      <c r="AF1671" s="155" t="n"/>
      <c r="AG1671" s="154">
        <f>IF(OR(C1671="",G1671="",G1671=0),"",IFERROR(INDEX(Lists!$K$2:$K$12,MATCH(C1671,Lists!$I$2:$I$12,0)),"AUD"))</f>
        <v/>
      </c>
      <c r="AH1671" s="154">
        <f>IF(OR(G1671="",G1671=0),"",IF(G1671&lt;1,TEXT(G1671*100,"0")&amp;IFERROR(INDEX(Lists!$U$2:$U$12,MATCH(C1671,Lists!$I$2:$I$12,0)),"c"),IFERROR(INDEX(Lists!$L$2:$L$12,MATCH(C1671,Lists!$I$2:$I$12,0)),"$")&amp;IF(G1671=INT(G1671),TEXT(G1671,"0"),TEXT(G1671,"0.00")))&amp;" "&amp;AG1671)</f>
        <v/>
      </c>
      <c r="AI1671" s="154">
        <f>IF(X1671="","",X1671*IFERROR(INDEX(Lists!$M$2:$M$12,MATCH(C1671,Lists!$I$2:$I$12,0)),1)/Lists!$Q$2)</f>
        <v/>
      </c>
      <c r="AJ1671" s="154">
        <f>IF(Y1671="","",Y1671*IFERROR(INDEX(Lists!$M$2:$M$12,MATCH(C1671,Lists!$I$2:$I$12,0)),1)/Lists!$Q$2)</f>
        <v/>
      </c>
      <c r="AK1671" s="106" t="n"/>
      <c r="AL1671" s="106" t="n"/>
      <c r="AM1671" s="106" t="n"/>
      <c r="AN1671" s="106" t="n"/>
      <c r="AO1671" s="106" t="n"/>
    </row>
    <row r="1672" ht="18" customHeight="1" s="74">
      <c r="A1672" s="154">
        <f>IF(OR(F1672="",C1672="",D1672=""),"",IFERROR(INDEX(Lists!$J$2:$J$12,MATCH(C1672,Lists!$I$2:$I$12,0)),"XX")&amp;"-"&amp;D1672&amp;"-"&amp;TEXT(SUMPRODUCT(($C$2:C1672=C1672)*($D$2:D1672=D1672)),"0000"))</f>
        <v/>
      </c>
      <c r="B1672" s="155" t="n"/>
      <c r="C1672" s="155" t="n"/>
      <c r="D1672" s="155" t="n"/>
      <c r="E1672" s="155" t="n"/>
      <c r="F1672" s="155" t="n"/>
      <c r="G1672" s="155" t="n"/>
      <c r="H1672" s="155" t="n"/>
      <c r="I1672" s="155" t="n"/>
      <c r="J1672" s="155" t="n"/>
      <c r="K1672" s="155" t="n"/>
      <c r="L1672" s="155" t="n"/>
      <c r="M1672" s="155" t="n"/>
      <c r="N1672" s="155" t="n"/>
      <c r="O1672" s="155" t="n"/>
      <c r="P1672" s="155" t="n"/>
      <c r="Q1672" s="151" t="n"/>
      <c r="R1672" s="155" t="n"/>
      <c r="S1672" s="155" t="n"/>
      <c r="T1672" s="155" t="n"/>
      <c r="U1672" s="155" t="n"/>
      <c r="V1672" s="155" t="n"/>
      <c r="W1672" s="155" t="n"/>
      <c r="X1672" s="155" t="n"/>
      <c r="Y1672" s="155" t="n"/>
      <c r="Z1672" s="155" t="n"/>
      <c r="AA1672" s="155" t="n"/>
      <c r="AB1672" s="155" t="n"/>
      <c r="AC1672" s="155" t="n"/>
      <c r="AD1672" s="155" t="n"/>
      <c r="AE1672" s="155" t="n"/>
      <c r="AF1672" s="155" t="n"/>
      <c r="AG1672" s="154">
        <f>IF(OR(C1672="",G1672="",G1672=0),"",IFERROR(INDEX(Lists!$K$2:$K$12,MATCH(C1672,Lists!$I$2:$I$12,0)),"AUD"))</f>
        <v/>
      </c>
      <c r="AH1672" s="154">
        <f>IF(OR(G1672="",G1672=0),"",IF(G1672&lt;1,TEXT(G1672*100,"0")&amp;IFERROR(INDEX(Lists!$U$2:$U$12,MATCH(C1672,Lists!$I$2:$I$12,0)),"c"),IFERROR(INDEX(Lists!$L$2:$L$12,MATCH(C1672,Lists!$I$2:$I$12,0)),"$")&amp;IF(G1672=INT(G1672),TEXT(G1672,"0"),TEXT(G1672,"0.00")))&amp;" "&amp;AG1672)</f>
        <v/>
      </c>
      <c r="AI1672" s="154">
        <f>IF(X1672="","",X1672*IFERROR(INDEX(Lists!$M$2:$M$12,MATCH(C1672,Lists!$I$2:$I$12,0)),1)/Lists!$Q$2)</f>
        <v/>
      </c>
      <c r="AJ1672" s="154">
        <f>IF(Y1672="","",Y1672*IFERROR(INDEX(Lists!$M$2:$M$12,MATCH(C1672,Lists!$I$2:$I$12,0)),1)/Lists!$Q$2)</f>
        <v/>
      </c>
      <c r="AK1672" s="106" t="n"/>
      <c r="AL1672" s="106" t="n"/>
      <c r="AM1672" s="106" t="n"/>
      <c r="AN1672" s="106" t="n"/>
      <c r="AO1672" s="106" t="n"/>
    </row>
    <row r="1673" ht="18" customHeight="1" s="74">
      <c r="A1673" s="154">
        <f>IF(OR(F1673="",C1673="",D1673=""),"",IFERROR(INDEX(Lists!$J$2:$J$12,MATCH(C1673,Lists!$I$2:$I$12,0)),"XX")&amp;"-"&amp;D1673&amp;"-"&amp;TEXT(SUMPRODUCT(($C$2:C1673=C1673)*($D$2:D1673=D1673)),"0000"))</f>
        <v/>
      </c>
      <c r="B1673" s="155" t="n"/>
      <c r="C1673" s="155" t="n"/>
      <c r="D1673" s="155" t="n"/>
      <c r="E1673" s="155" t="n"/>
      <c r="F1673" s="155" t="n"/>
      <c r="G1673" s="155" t="n"/>
      <c r="H1673" s="155" t="n"/>
      <c r="I1673" s="155" t="n"/>
      <c r="J1673" s="155" t="n"/>
      <c r="K1673" s="155" t="n"/>
      <c r="L1673" s="155" t="n"/>
      <c r="M1673" s="155" t="n"/>
      <c r="N1673" s="155" t="n"/>
      <c r="O1673" s="155" t="n"/>
      <c r="P1673" s="155" t="n"/>
      <c r="Q1673" s="151" t="n"/>
      <c r="R1673" s="155" t="n"/>
      <c r="S1673" s="155" t="n"/>
      <c r="T1673" s="155" t="n"/>
      <c r="U1673" s="155" t="n"/>
      <c r="V1673" s="155" t="n"/>
      <c r="W1673" s="155" t="n"/>
      <c r="X1673" s="155" t="n"/>
      <c r="Y1673" s="155" t="n"/>
      <c r="Z1673" s="155" t="n"/>
      <c r="AA1673" s="155" t="n"/>
      <c r="AB1673" s="155" t="n"/>
      <c r="AC1673" s="155" t="n"/>
      <c r="AD1673" s="155" t="n"/>
      <c r="AE1673" s="155" t="n"/>
      <c r="AF1673" s="155" t="n"/>
      <c r="AG1673" s="154">
        <f>IF(OR(C1673="",G1673="",G1673=0),"",IFERROR(INDEX(Lists!$K$2:$K$12,MATCH(C1673,Lists!$I$2:$I$12,0)),"AUD"))</f>
        <v/>
      </c>
      <c r="AH1673" s="154">
        <f>IF(OR(G1673="",G1673=0),"",IF(G1673&lt;1,TEXT(G1673*100,"0")&amp;IFERROR(INDEX(Lists!$U$2:$U$12,MATCH(C1673,Lists!$I$2:$I$12,0)),"c"),IFERROR(INDEX(Lists!$L$2:$L$12,MATCH(C1673,Lists!$I$2:$I$12,0)),"$")&amp;IF(G1673=INT(G1673),TEXT(G1673,"0"),TEXT(G1673,"0.00")))&amp;" "&amp;AG1673)</f>
        <v/>
      </c>
      <c r="AI1673" s="154">
        <f>IF(X1673="","",X1673*IFERROR(INDEX(Lists!$M$2:$M$12,MATCH(C1673,Lists!$I$2:$I$12,0)),1)/Lists!$Q$2)</f>
        <v/>
      </c>
      <c r="AJ1673" s="154">
        <f>IF(Y1673="","",Y1673*IFERROR(INDEX(Lists!$M$2:$M$12,MATCH(C1673,Lists!$I$2:$I$12,0)),1)/Lists!$Q$2)</f>
        <v/>
      </c>
      <c r="AK1673" s="106" t="n"/>
      <c r="AL1673" s="106" t="n"/>
      <c r="AM1673" s="106" t="n"/>
      <c r="AN1673" s="106" t="n"/>
      <c r="AO1673" s="106" t="n"/>
    </row>
    <row r="1674" ht="18" customHeight="1" s="74">
      <c r="A1674" s="154">
        <f>IF(OR(F1674="",C1674="",D1674=""),"",IFERROR(INDEX(Lists!$J$2:$J$12,MATCH(C1674,Lists!$I$2:$I$12,0)),"XX")&amp;"-"&amp;D1674&amp;"-"&amp;TEXT(SUMPRODUCT(($C$2:C1674=C1674)*($D$2:D1674=D1674)),"0000"))</f>
        <v/>
      </c>
      <c r="B1674" s="155" t="n"/>
      <c r="C1674" s="155" t="n"/>
      <c r="D1674" s="155" t="n"/>
      <c r="E1674" s="155" t="n"/>
      <c r="F1674" s="155" t="n"/>
      <c r="G1674" s="155" t="n"/>
      <c r="H1674" s="155" t="n"/>
      <c r="I1674" s="155" t="n"/>
      <c r="J1674" s="155" t="n"/>
      <c r="K1674" s="155" t="n"/>
      <c r="L1674" s="155" t="n"/>
      <c r="M1674" s="155" t="n"/>
      <c r="N1674" s="155" t="n"/>
      <c r="O1674" s="155" t="n"/>
      <c r="P1674" s="155" t="n"/>
      <c r="Q1674" s="151" t="n"/>
      <c r="R1674" s="155" t="n"/>
      <c r="S1674" s="155" t="n"/>
      <c r="T1674" s="155" t="n"/>
      <c r="U1674" s="155" t="n"/>
      <c r="V1674" s="155" t="n"/>
      <c r="W1674" s="155" t="n"/>
      <c r="X1674" s="155" t="n"/>
      <c r="Y1674" s="155" t="n"/>
      <c r="Z1674" s="155" t="n"/>
      <c r="AA1674" s="155" t="n"/>
      <c r="AB1674" s="155" t="n"/>
      <c r="AC1674" s="155" t="n"/>
      <c r="AD1674" s="155" t="n"/>
      <c r="AE1674" s="155" t="n"/>
      <c r="AF1674" s="155" t="n"/>
      <c r="AG1674" s="154">
        <f>IF(OR(C1674="",G1674="",G1674=0),"",IFERROR(INDEX(Lists!$K$2:$K$12,MATCH(C1674,Lists!$I$2:$I$12,0)),"AUD"))</f>
        <v/>
      </c>
      <c r="AH1674" s="154">
        <f>IF(OR(G1674="",G1674=0),"",IF(G1674&lt;1,TEXT(G1674*100,"0")&amp;IFERROR(INDEX(Lists!$U$2:$U$12,MATCH(C1674,Lists!$I$2:$I$12,0)),"c"),IFERROR(INDEX(Lists!$L$2:$L$12,MATCH(C1674,Lists!$I$2:$I$12,0)),"$")&amp;IF(G1674=INT(G1674),TEXT(G1674,"0"),TEXT(G1674,"0.00")))&amp;" "&amp;AG1674)</f>
        <v/>
      </c>
      <c r="AI1674" s="154">
        <f>IF(X1674="","",X1674*IFERROR(INDEX(Lists!$M$2:$M$12,MATCH(C1674,Lists!$I$2:$I$12,0)),1)/Lists!$Q$2)</f>
        <v/>
      </c>
      <c r="AJ1674" s="154">
        <f>IF(Y1674="","",Y1674*IFERROR(INDEX(Lists!$M$2:$M$12,MATCH(C1674,Lists!$I$2:$I$12,0)),1)/Lists!$Q$2)</f>
        <v/>
      </c>
      <c r="AK1674" s="106" t="n"/>
      <c r="AL1674" s="106" t="n"/>
      <c r="AM1674" s="106" t="n"/>
      <c r="AN1674" s="106" t="n"/>
      <c r="AO1674" s="106" t="n"/>
    </row>
    <row r="1675" ht="18" customHeight="1" s="74">
      <c r="A1675" s="154">
        <f>IF(OR(F1675="",C1675="",D1675=""),"",IFERROR(INDEX(Lists!$J$2:$J$12,MATCH(C1675,Lists!$I$2:$I$12,0)),"XX")&amp;"-"&amp;D1675&amp;"-"&amp;TEXT(SUMPRODUCT(($C$2:C1675=C1675)*($D$2:D1675=D1675)),"0000"))</f>
        <v/>
      </c>
      <c r="B1675" s="155" t="n"/>
      <c r="C1675" s="155" t="n"/>
      <c r="D1675" s="155" t="n"/>
      <c r="E1675" s="155" t="n"/>
      <c r="F1675" s="155" t="n"/>
      <c r="G1675" s="155" t="n"/>
      <c r="H1675" s="155" t="n"/>
      <c r="I1675" s="155" t="n"/>
      <c r="J1675" s="155" t="n"/>
      <c r="K1675" s="155" t="n"/>
      <c r="L1675" s="155" t="n"/>
      <c r="M1675" s="155" t="n"/>
      <c r="N1675" s="155" t="n"/>
      <c r="O1675" s="155" t="n"/>
      <c r="P1675" s="155" t="n"/>
      <c r="Q1675" s="151" t="n"/>
      <c r="R1675" s="155" t="n"/>
      <c r="S1675" s="155" t="n"/>
      <c r="T1675" s="155" t="n"/>
      <c r="U1675" s="155" t="n"/>
      <c r="V1675" s="155" t="n"/>
      <c r="W1675" s="155" t="n"/>
      <c r="X1675" s="155" t="n"/>
      <c r="Y1675" s="155" t="n"/>
      <c r="Z1675" s="155" t="n"/>
      <c r="AA1675" s="155" t="n"/>
      <c r="AB1675" s="155" t="n"/>
      <c r="AC1675" s="155" t="n"/>
      <c r="AD1675" s="155" t="n"/>
      <c r="AE1675" s="155" t="n"/>
      <c r="AF1675" s="155" t="n"/>
      <c r="AG1675" s="154">
        <f>IF(OR(C1675="",G1675="",G1675=0),"",IFERROR(INDEX(Lists!$K$2:$K$12,MATCH(C1675,Lists!$I$2:$I$12,0)),"AUD"))</f>
        <v/>
      </c>
      <c r="AH1675" s="154">
        <f>IF(OR(G1675="",G1675=0),"",IF(G1675&lt;1,TEXT(G1675*100,"0")&amp;IFERROR(INDEX(Lists!$U$2:$U$12,MATCH(C1675,Lists!$I$2:$I$12,0)),"c"),IFERROR(INDEX(Lists!$L$2:$L$12,MATCH(C1675,Lists!$I$2:$I$12,0)),"$")&amp;IF(G1675=INT(G1675),TEXT(G1675,"0"),TEXT(G1675,"0.00")))&amp;" "&amp;AG1675)</f>
        <v/>
      </c>
      <c r="AI1675" s="154">
        <f>IF(X1675="","",X1675*IFERROR(INDEX(Lists!$M$2:$M$12,MATCH(C1675,Lists!$I$2:$I$12,0)),1)/Lists!$Q$2)</f>
        <v/>
      </c>
      <c r="AJ1675" s="154">
        <f>IF(Y1675="","",Y1675*IFERROR(INDEX(Lists!$M$2:$M$12,MATCH(C1675,Lists!$I$2:$I$12,0)),1)/Lists!$Q$2)</f>
        <v/>
      </c>
      <c r="AK1675" s="106" t="n"/>
      <c r="AL1675" s="106" t="n"/>
      <c r="AM1675" s="106" t="n"/>
      <c r="AN1675" s="106" t="n"/>
      <c r="AO1675" s="106" t="n"/>
    </row>
    <row r="1676" ht="18" customHeight="1" s="74">
      <c r="A1676" s="154">
        <f>IF(OR(F1676="",C1676="",D1676=""),"",IFERROR(INDEX(Lists!$J$2:$J$12,MATCH(C1676,Lists!$I$2:$I$12,0)),"XX")&amp;"-"&amp;D1676&amp;"-"&amp;TEXT(SUMPRODUCT(($C$2:C1676=C1676)*($D$2:D1676=D1676)),"0000"))</f>
        <v/>
      </c>
      <c r="B1676" s="155" t="n"/>
      <c r="C1676" s="155" t="n"/>
      <c r="D1676" s="155" t="n"/>
      <c r="E1676" s="155" t="n"/>
      <c r="F1676" s="155" t="n"/>
      <c r="G1676" s="155" t="n"/>
      <c r="H1676" s="155" t="n"/>
      <c r="I1676" s="155" t="n"/>
      <c r="J1676" s="155" t="n"/>
      <c r="K1676" s="155" t="n"/>
      <c r="L1676" s="155" t="n"/>
      <c r="M1676" s="155" t="n"/>
      <c r="N1676" s="155" t="n"/>
      <c r="O1676" s="155" t="n"/>
      <c r="P1676" s="155" t="n"/>
      <c r="Q1676" s="151" t="n"/>
      <c r="R1676" s="155" t="n"/>
      <c r="S1676" s="155" t="n"/>
      <c r="T1676" s="155" t="n"/>
      <c r="U1676" s="155" t="n"/>
      <c r="V1676" s="155" t="n"/>
      <c r="W1676" s="155" t="n"/>
      <c r="X1676" s="155" t="n"/>
      <c r="Y1676" s="155" t="n"/>
      <c r="Z1676" s="155" t="n"/>
      <c r="AA1676" s="155" t="n"/>
      <c r="AB1676" s="155" t="n"/>
      <c r="AC1676" s="155" t="n"/>
      <c r="AD1676" s="155" t="n"/>
      <c r="AE1676" s="155" t="n"/>
      <c r="AF1676" s="155" t="n"/>
      <c r="AG1676" s="154">
        <f>IF(OR(C1676="",G1676="",G1676=0),"",IFERROR(INDEX(Lists!$K$2:$K$12,MATCH(C1676,Lists!$I$2:$I$12,0)),"AUD"))</f>
        <v/>
      </c>
      <c r="AH1676" s="154">
        <f>IF(OR(G1676="",G1676=0),"",IF(G1676&lt;1,TEXT(G1676*100,"0")&amp;IFERROR(INDEX(Lists!$U$2:$U$12,MATCH(C1676,Lists!$I$2:$I$12,0)),"c"),IFERROR(INDEX(Lists!$L$2:$L$12,MATCH(C1676,Lists!$I$2:$I$12,0)),"$")&amp;IF(G1676=INT(G1676),TEXT(G1676,"0"),TEXT(G1676,"0.00")))&amp;" "&amp;AG1676)</f>
        <v/>
      </c>
      <c r="AI1676" s="154">
        <f>IF(X1676="","",X1676*IFERROR(INDEX(Lists!$M$2:$M$12,MATCH(C1676,Lists!$I$2:$I$12,0)),1)/Lists!$Q$2)</f>
        <v/>
      </c>
      <c r="AJ1676" s="154">
        <f>IF(Y1676="","",Y1676*IFERROR(INDEX(Lists!$M$2:$M$12,MATCH(C1676,Lists!$I$2:$I$12,0)),1)/Lists!$Q$2)</f>
        <v/>
      </c>
      <c r="AK1676" s="106" t="n"/>
      <c r="AL1676" s="106" t="n"/>
      <c r="AM1676" s="106" t="n"/>
      <c r="AN1676" s="106" t="n"/>
      <c r="AO1676" s="106" t="n"/>
    </row>
    <row r="1677" ht="18" customHeight="1" s="74">
      <c r="A1677" s="154">
        <f>IF(OR(F1677="",C1677="",D1677=""),"",IFERROR(INDEX(Lists!$J$2:$J$12,MATCH(C1677,Lists!$I$2:$I$12,0)),"XX")&amp;"-"&amp;D1677&amp;"-"&amp;TEXT(SUMPRODUCT(($C$2:C1677=C1677)*($D$2:D1677=D1677)),"0000"))</f>
        <v/>
      </c>
      <c r="B1677" s="155" t="n"/>
      <c r="C1677" s="155" t="n"/>
      <c r="D1677" s="155" t="n"/>
      <c r="E1677" s="155" t="n"/>
      <c r="F1677" s="155" t="n"/>
      <c r="G1677" s="155" t="n"/>
      <c r="H1677" s="155" t="n"/>
      <c r="I1677" s="155" t="n"/>
      <c r="J1677" s="155" t="n"/>
      <c r="K1677" s="155" t="n"/>
      <c r="L1677" s="155" t="n"/>
      <c r="M1677" s="155" t="n"/>
      <c r="N1677" s="155" t="n"/>
      <c r="O1677" s="155" t="n"/>
      <c r="P1677" s="155" t="n"/>
      <c r="Q1677" s="151" t="n"/>
      <c r="R1677" s="155" t="n"/>
      <c r="S1677" s="155" t="n"/>
      <c r="T1677" s="155" t="n"/>
      <c r="U1677" s="155" t="n"/>
      <c r="V1677" s="155" t="n"/>
      <c r="W1677" s="155" t="n"/>
      <c r="X1677" s="155" t="n"/>
      <c r="Y1677" s="155" t="n"/>
      <c r="Z1677" s="155" t="n"/>
      <c r="AA1677" s="155" t="n"/>
      <c r="AB1677" s="155" t="n"/>
      <c r="AC1677" s="155" t="n"/>
      <c r="AD1677" s="155" t="n"/>
      <c r="AE1677" s="155" t="n"/>
      <c r="AF1677" s="155" t="n"/>
      <c r="AG1677" s="154">
        <f>IF(OR(C1677="",G1677="",G1677=0),"",IFERROR(INDEX(Lists!$K$2:$K$12,MATCH(C1677,Lists!$I$2:$I$12,0)),"AUD"))</f>
        <v/>
      </c>
      <c r="AH1677" s="154">
        <f>IF(OR(G1677="",G1677=0),"",IF(G1677&lt;1,TEXT(G1677*100,"0")&amp;IFERROR(INDEX(Lists!$U$2:$U$12,MATCH(C1677,Lists!$I$2:$I$12,0)),"c"),IFERROR(INDEX(Lists!$L$2:$L$12,MATCH(C1677,Lists!$I$2:$I$12,0)),"$")&amp;IF(G1677=INT(G1677),TEXT(G1677,"0"),TEXT(G1677,"0.00")))&amp;" "&amp;AG1677)</f>
        <v/>
      </c>
      <c r="AI1677" s="154">
        <f>IF(X1677="","",X1677*IFERROR(INDEX(Lists!$M$2:$M$12,MATCH(C1677,Lists!$I$2:$I$12,0)),1)/Lists!$Q$2)</f>
        <v/>
      </c>
      <c r="AJ1677" s="154">
        <f>IF(Y1677="","",Y1677*IFERROR(INDEX(Lists!$M$2:$M$12,MATCH(C1677,Lists!$I$2:$I$12,0)),1)/Lists!$Q$2)</f>
        <v/>
      </c>
      <c r="AK1677" s="106" t="n"/>
      <c r="AL1677" s="106" t="n"/>
      <c r="AM1677" s="106" t="n"/>
      <c r="AN1677" s="106" t="n"/>
      <c r="AO1677" s="106" t="n"/>
    </row>
    <row r="1678" ht="18" customHeight="1" s="74">
      <c r="A1678" s="154">
        <f>IF(OR(F1678="",C1678="",D1678=""),"",IFERROR(INDEX(Lists!$J$2:$J$12,MATCH(C1678,Lists!$I$2:$I$12,0)),"XX")&amp;"-"&amp;D1678&amp;"-"&amp;TEXT(SUMPRODUCT(($C$2:C1678=C1678)*($D$2:D1678=D1678)),"0000"))</f>
        <v/>
      </c>
      <c r="B1678" s="155" t="n"/>
      <c r="C1678" s="155" t="n"/>
      <c r="D1678" s="155" t="n"/>
      <c r="E1678" s="155" t="n"/>
      <c r="F1678" s="155" t="n"/>
      <c r="G1678" s="155" t="n"/>
      <c r="H1678" s="155" t="n"/>
      <c r="I1678" s="155" t="n"/>
      <c r="J1678" s="155" t="n"/>
      <c r="K1678" s="155" t="n"/>
      <c r="L1678" s="155" t="n"/>
      <c r="M1678" s="155" t="n"/>
      <c r="N1678" s="155" t="n"/>
      <c r="O1678" s="155" t="n"/>
      <c r="P1678" s="155" t="n"/>
      <c r="Q1678" s="151" t="n"/>
      <c r="R1678" s="155" t="n"/>
      <c r="S1678" s="155" t="n"/>
      <c r="T1678" s="155" t="n"/>
      <c r="U1678" s="155" t="n"/>
      <c r="V1678" s="155" t="n"/>
      <c r="W1678" s="155" t="n"/>
      <c r="X1678" s="155" t="n"/>
      <c r="Y1678" s="155" t="n"/>
      <c r="Z1678" s="155" t="n"/>
      <c r="AA1678" s="155" t="n"/>
      <c r="AB1678" s="155" t="n"/>
      <c r="AC1678" s="155" t="n"/>
      <c r="AD1678" s="155" t="n"/>
      <c r="AE1678" s="155" t="n"/>
      <c r="AF1678" s="155" t="n"/>
      <c r="AG1678" s="154">
        <f>IF(OR(C1678="",G1678="",G1678=0),"",IFERROR(INDEX(Lists!$K$2:$K$12,MATCH(C1678,Lists!$I$2:$I$12,0)),"AUD"))</f>
        <v/>
      </c>
      <c r="AH1678" s="154">
        <f>IF(OR(G1678="",G1678=0),"",IF(G1678&lt;1,TEXT(G1678*100,"0")&amp;IFERROR(INDEX(Lists!$U$2:$U$12,MATCH(C1678,Lists!$I$2:$I$12,0)),"c"),IFERROR(INDEX(Lists!$L$2:$L$12,MATCH(C1678,Lists!$I$2:$I$12,0)),"$")&amp;IF(G1678=INT(G1678),TEXT(G1678,"0"),TEXT(G1678,"0.00")))&amp;" "&amp;AG1678)</f>
        <v/>
      </c>
      <c r="AI1678" s="154">
        <f>IF(X1678="","",X1678*IFERROR(INDEX(Lists!$M$2:$M$12,MATCH(C1678,Lists!$I$2:$I$12,0)),1)/Lists!$Q$2)</f>
        <v/>
      </c>
      <c r="AJ1678" s="154">
        <f>IF(Y1678="","",Y1678*IFERROR(INDEX(Lists!$M$2:$M$12,MATCH(C1678,Lists!$I$2:$I$12,0)),1)/Lists!$Q$2)</f>
        <v/>
      </c>
      <c r="AK1678" s="106" t="n"/>
      <c r="AL1678" s="106" t="n"/>
      <c r="AM1678" s="106" t="n"/>
      <c r="AN1678" s="106" t="n"/>
      <c r="AO1678" s="106" t="n"/>
    </row>
    <row r="1679" ht="18" customHeight="1" s="74">
      <c r="A1679" s="154">
        <f>IF(OR(F1679="",C1679="",D1679=""),"",IFERROR(INDEX(Lists!$J$2:$J$12,MATCH(C1679,Lists!$I$2:$I$12,0)),"XX")&amp;"-"&amp;D1679&amp;"-"&amp;TEXT(SUMPRODUCT(($C$2:C1679=C1679)*($D$2:D1679=D1679)),"0000"))</f>
        <v/>
      </c>
      <c r="B1679" s="155" t="n"/>
      <c r="C1679" s="155" t="n"/>
      <c r="D1679" s="155" t="n"/>
      <c r="E1679" s="155" t="n"/>
      <c r="F1679" s="155" t="n"/>
      <c r="G1679" s="155" t="n"/>
      <c r="H1679" s="155" t="n"/>
      <c r="I1679" s="155" t="n"/>
      <c r="J1679" s="155" t="n"/>
      <c r="K1679" s="155" t="n"/>
      <c r="L1679" s="155" t="n"/>
      <c r="M1679" s="155" t="n"/>
      <c r="N1679" s="155" t="n"/>
      <c r="O1679" s="155" t="n"/>
      <c r="P1679" s="155" t="n"/>
      <c r="Q1679" s="151" t="n"/>
      <c r="R1679" s="155" t="n"/>
      <c r="S1679" s="155" t="n"/>
      <c r="T1679" s="155" t="n"/>
      <c r="U1679" s="155" t="n"/>
      <c r="V1679" s="155" t="n"/>
      <c r="W1679" s="155" t="n"/>
      <c r="X1679" s="155" t="n"/>
      <c r="Y1679" s="155" t="n"/>
      <c r="Z1679" s="155" t="n"/>
      <c r="AA1679" s="155" t="n"/>
      <c r="AB1679" s="155" t="n"/>
      <c r="AC1679" s="155" t="n"/>
      <c r="AD1679" s="155" t="n"/>
      <c r="AE1679" s="155" t="n"/>
      <c r="AF1679" s="155" t="n"/>
      <c r="AG1679" s="154">
        <f>IF(OR(C1679="",G1679="",G1679=0),"",IFERROR(INDEX(Lists!$K$2:$K$12,MATCH(C1679,Lists!$I$2:$I$12,0)),"AUD"))</f>
        <v/>
      </c>
      <c r="AH1679" s="154">
        <f>IF(OR(G1679="",G1679=0),"",IF(G1679&lt;1,TEXT(G1679*100,"0")&amp;IFERROR(INDEX(Lists!$U$2:$U$12,MATCH(C1679,Lists!$I$2:$I$12,0)),"c"),IFERROR(INDEX(Lists!$L$2:$L$12,MATCH(C1679,Lists!$I$2:$I$12,0)),"$")&amp;IF(G1679=INT(G1679),TEXT(G1679,"0"),TEXT(G1679,"0.00")))&amp;" "&amp;AG1679)</f>
        <v/>
      </c>
      <c r="AI1679" s="154">
        <f>IF(X1679="","",X1679*IFERROR(INDEX(Lists!$M$2:$M$12,MATCH(C1679,Lists!$I$2:$I$12,0)),1)/Lists!$Q$2)</f>
        <v/>
      </c>
      <c r="AJ1679" s="154">
        <f>IF(Y1679="","",Y1679*IFERROR(INDEX(Lists!$M$2:$M$12,MATCH(C1679,Lists!$I$2:$I$12,0)),1)/Lists!$Q$2)</f>
        <v/>
      </c>
      <c r="AK1679" s="106" t="n"/>
      <c r="AL1679" s="106" t="n"/>
      <c r="AM1679" s="106" t="n"/>
      <c r="AN1679" s="106" t="n"/>
      <c r="AO1679" s="106" t="n"/>
    </row>
    <row r="1680" ht="18" customHeight="1" s="74">
      <c r="A1680" s="154">
        <f>IF(OR(F1680="",C1680="",D1680=""),"",IFERROR(INDEX(Lists!$J$2:$J$12,MATCH(C1680,Lists!$I$2:$I$12,0)),"XX")&amp;"-"&amp;D1680&amp;"-"&amp;TEXT(SUMPRODUCT(($C$2:C1680=C1680)*($D$2:D1680=D1680)),"0000"))</f>
        <v/>
      </c>
      <c r="B1680" s="155" t="n"/>
      <c r="C1680" s="155" t="n"/>
      <c r="D1680" s="155" t="n"/>
      <c r="E1680" s="155" t="n"/>
      <c r="F1680" s="155" t="n"/>
      <c r="G1680" s="155" t="n"/>
      <c r="H1680" s="155" t="n"/>
      <c r="I1680" s="155" t="n"/>
      <c r="J1680" s="155" t="n"/>
      <c r="K1680" s="155" t="n"/>
      <c r="L1680" s="155" t="n"/>
      <c r="M1680" s="155" t="n"/>
      <c r="N1680" s="155" t="n"/>
      <c r="O1680" s="155" t="n"/>
      <c r="P1680" s="155" t="n"/>
      <c r="Q1680" s="151" t="n"/>
      <c r="R1680" s="155" t="n"/>
      <c r="S1680" s="155" t="n"/>
      <c r="T1680" s="155" t="n"/>
      <c r="U1680" s="155" t="n"/>
      <c r="V1680" s="155" t="n"/>
      <c r="W1680" s="155" t="n"/>
      <c r="X1680" s="155" t="n"/>
      <c r="Y1680" s="155" t="n"/>
      <c r="Z1680" s="155" t="n"/>
      <c r="AA1680" s="155" t="n"/>
      <c r="AB1680" s="155" t="n"/>
      <c r="AC1680" s="155" t="n"/>
      <c r="AD1680" s="155" t="n"/>
      <c r="AE1680" s="155" t="n"/>
      <c r="AF1680" s="155" t="n"/>
      <c r="AG1680" s="154">
        <f>IF(OR(C1680="",G1680="",G1680=0),"",IFERROR(INDEX(Lists!$K$2:$K$12,MATCH(C1680,Lists!$I$2:$I$12,0)),"AUD"))</f>
        <v/>
      </c>
      <c r="AH1680" s="154">
        <f>IF(OR(G1680="",G1680=0),"",IF(G1680&lt;1,TEXT(G1680*100,"0")&amp;IFERROR(INDEX(Lists!$U$2:$U$12,MATCH(C1680,Lists!$I$2:$I$12,0)),"c"),IFERROR(INDEX(Lists!$L$2:$L$12,MATCH(C1680,Lists!$I$2:$I$12,0)),"$")&amp;IF(G1680=INT(G1680),TEXT(G1680,"0"),TEXT(G1680,"0.00")))&amp;" "&amp;AG1680)</f>
        <v/>
      </c>
      <c r="AI1680" s="154">
        <f>IF(X1680="","",X1680*IFERROR(INDEX(Lists!$M$2:$M$12,MATCH(C1680,Lists!$I$2:$I$12,0)),1)/Lists!$Q$2)</f>
        <v/>
      </c>
      <c r="AJ1680" s="154">
        <f>IF(Y1680="","",Y1680*IFERROR(INDEX(Lists!$M$2:$M$12,MATCH(C1680,Lists!$I$2:$I$12,0)),1)/Lists!$Q$2)</f>
        <v/>
      </c>
      <c r="AK1680" s="106" t="n"/>
      <c r="AL1680" s="106" t="n"/>
      <c r="AM1680" s="106" t="n"/>
      <c r="AN1680" s="106" t="n"/>
      <c r="AO1680" s="106" t="n"/>
    </row>
    <row r="1681" ht="18" customHeight="1" s="74">
      <c r="A1681" s="154">
        <f>IF(OR(F1681="",C1681="",D1681=""),"",IFERROR(INDEX(Lists!$J$2:$J$12,MATCH(C1681,Lists!$I$2:$I$12,0)),"XX")&amp;"-"&amp;D1681&amp;"-"&amp;TEXT(SUMPRODUCT(($C$2:C1681=C1681)*($D$2:D1681=D1681)),"0000"))</f>
        <v/>
      </c>
      <c r="B1681" s="155" t="n"/>
      <c r="C1681" s="155" t="n"/>
      <c r="D1681" s="155" t="n"/>
      <c r="E1681" s="155" t="n"/>
      <c r="F1681" s="155" t="n"/>
      <c r="G1681" s="155" t="n"/>
      <c r="H1681" s="155" t="n"/>
      <c r="I1681" s="155" t="n"/>
      <c r="J1681" s="155" t="n"/>
      <c r="K1681" s="155" t="n"/>
      <c r="L1681" s="155" t="n"/>
      <c r="M1681" s="155" t="n"/>
      <c r="N1681" s="155" t="n"/>
      <c r="O1681" s="155" t="n"/>
      <c r="P1681" s="155" t="n"/>
      <c r="Q1681" s="151" t="n"/>
      <c r="R1681" s="155" t="n"/>
      <c r="S1681" s="155" t="n"/>
      <c r="T1681" s="155" t="n"/>
      <c r="U1681" s="155" t="n"/>
      <c r="V1681" s="155" t="n"/>
      <c r="W1681" s="155" t="n"/>
      <c r="X1681" s="155" t="n"/>
      <c r="Y1681" s="155" t="n"/>
      <c r="Z1681" s="155" t="n"/>
      <c r="AA1681" s="155" t="n"/>
      <c r="AB1681" s="155" t="n"/>
      <c r="AC1681" s="155" t="n"/>
      <c r="AD1681" s="155" t="n"/>
      <c r="AE1681" s="155" t="n"/>
      <c r="AF1681" s="155" t="n"/>
      <c r="AG1681" s="154">
        <f>IF(OR(C1681="",G1681="",G1681=0),"",IFERROR(INDEX(Lists!$K$2:$K$12,MATCH(C1681,Lists!$I$2:$I$12,0)),"AUD"))</f>
        <v/>
      </c>
      <c r="AH1681" s="154">
        <f>IF(OR(G1681="",G1681=0),"",IF(G1681&lt;1,TEXT(G1681*100,"0")&amp;IFERROR(INDEX(Lists!$U$2:$U$12,MATCH(C1681,Lists!$I$2:$I$12,0)),"c"),IFERROR(INDEX(Lists!$L$2:$L$12,MATCH(C1681,Lists!$I$2:$I$12,0)),"$")&amp;IF(G1681=INT(G1681),TEXT(G1681,"0"),TEXT(G1681,"0.00")))&amp;" "&amp;AG1681)</f>
        <v/>
      </c>
      <c r="AI1681" s="154">
        <f>IF(X1681="","",X1681*IFERROR(INDEX(Lists!$M$2:$M$12,MATCH(C1681,Lists!$I$2:$I$12,0)),1)/Lists!$Q$2)</f>
        <v/>
      </c>
      <c r="AJ1681" s="154">
        <f>IF(Y1681="","",Y1681*IFERROR(INDEX(Lists!$M$2:$M$12,MATCH(C1681,Lists!$I$2:$I$12,0)),1)/Lists!$Q$2)</f>
        <v/>
      </c>
      <c r="AK1681" s="106" t="n"/>
      <c r="AL1681" s="106" t="n"/>
      <c r="AM1681" s="106" t="n"/>
      <c r="AN1681" s="106" t="n"/>
      <c r="AO1681" s="106" t="n"/>
    </row>
    <row r="1682" ht="18" customHeight="1" s="74">
      <c r="A1682" s="154">
        <f>IF(OR(F1682="",C1682="",D1682=""),"",IFERROR(INDEX(Lists!$J$2:$J$12,MATCH(C1682,Lists!$I$2:$I$12,0)),"XX")&amp;"-"&amp;D1682&amp;"-"&amp;TEXT(SUMPRODUCT(($C$2:C1682=C1682)*($D$2:D1682=D1682)),"0000"))</f>
        <v/>
      </c>
      <c r="B1682" s="155" t="n"/>
      <c r="C1682" s="155" t="n"/>
      <c r="D1682" s="155" t="n"/>
      <c r="E1682" s="155" t="n"/>
      <c r="F1682" s="155" t="n"/>
      <c r="G1682" s="155" t="n"/>
      <c r="H1682" s="155" t="n"/>
      <c r="I1682" s="155" t="n"/>
      <c r="J1682" s="155" t="n"/>
      <c r="K1682" s="155" t="n"/>
      <c r="L1682" s="155" t="n"/>
      <c r="M1682" s="155" t="n"/>
      <c r="N1682" s="155" t="n"/>
      <c r="O1682" s="155" t="n"/>
      <c r="P1682" s="155" t="n"/>
      <c r="Q1682" s="151" t="n"/>
      <c r="R1682" s="155" t="n"/>
      <c r="S1682" s="155" t="n"/>
      <c r="T1682" s="155" t="n"/>
      <c r="U1682" s="155" t="n"/>
      <c r="V1682" s="155" t="n"/>
      <c r="W1682" s="155" t="n"/>
      <c r="X1682" s="155" t="n"/>
      <c r="Y1682" s="155" t="n"/>
      <c r="Z1682" s="155" t="n"/>
      <c r="AA1682" s="155" t="n"/>
      <c r="AB1682" s="155" t="n"/>
      <c r="AC1682" s="155" t="n"/>
      <c r="AD1682" s="155" t="n"/>
      <c r="AE1682" s="155" t="n"/>
      <c r="AF1682" s="155" t="n"/>
      <c r="AG1682" s="154">
        <f>IF(OR(C1682="",G1682="",G1682=0),"",IFERROR(INDEX(Lists!$K$2:$K$12,MATCH(C1682,Lists!$I$2:$I$12,0)),"AUD"))</f>
        <v/>
      </c>
      <c r="AH1682" s="154">
        <f>IF(OR(G1682="",G1682=0),"",IF(G1682&lt;1,TEXT(G1682*100,"0")&amp;IFERROR(INDEX(Lists!$U$2:$U$12,MATCH(C1682,Lists!$I$2:$I$12,0)),"c"),IFERROR(INDEX(Lists!$L$2:$L$12,MATCH(C1682,Lists!$I$2:$I$12,0)),"$")&amp;IF(G1682=INT(G1682),TEXT(G1682,"0"),TEXT(G1682,"0.00")))&amp;" "&amp;AG1682)</f>
        <v/>
      </c>
      <c r="AI1682" s="154">
        <f>IF(X1682="","",X1682*IFERROR(INDEX(Lists!$M$2:$M$12,MATCH(C1682,Lists!$I$2:$I$12,0)),1)/Lists!$Q$2)</f>
        <v/>
      </c>
      <c r="AJ1682" s="154">
        <f>IF(Y1682="","",Y1682*IFERROR(INDEX(Lists!$M$2:$M$12,MATCH(C1682,Lists!$I$2:$I$12,0)),1)/Lists!$Q$2)</f>
        <v/>
      </c>
      <c r="AK1682" s="106" t="n"/>
      <c r="AL1682" s="106" t="n"/>
      <c r="AM1682" s="106" t="n"/>
      <c r="AN1682" s="106" t="n"/>
      <c r="AO1682" s="106" t="n"/>
    </row>
    <row r="1683" ht="18" customHeight="1" s="74">
      <c r="A1683" s="154">
        <f>IF(OR(F1683="",C1683="",D1683=""),"",IFERROR(INDEX(Lists!$J$2:$J$12,MATCH(C1683,Lists!$I$2:$I$12,0)),"XX")&amp;"-"&amp;D1683&amp;"-"&amp;TEXT(SUMPRODUCT(($C$2:C1683=C1683)*($D$2:D1683=D1683)),"0000"))</f>
        <v/>
      </c>
      <c r="B1683" s="155" t="n"/>
      <c r="C1683" s="155" t="n"/>
      <c r="D1683" s="155" t="n"/>
      <c r="E1683" s="155" t="n"/>
      <c r="F1683" s="155" t="n"/>
      <c r="G1683" s="155" t="n"/>
      <c r="H1683" s="155" t="n"/>
      <c r="I1683" s="155" t="n"/>
      <c r="J1683" s="155" t="n"/>
      <c r="K1683" s="155" t="n"/>
      <c r="L1683" s="155" t="n"/>
      <c r="M1683" s="155" t="n"/>
      <c r="N1683" s="155" t="n"/>
      <c r="O1683" s="155" t="n"/>
      <c r="P1683" s="155" t="n"/>
      <c r="Q1683" s="151" t="n"/>
      <c r="R1683" s="155" t="n"/>
      <c r="S1683" s="155" t="n"/>
      <c r="T1683" s="155" t="n"/>
      <c r="U1683" s="155" t="n"/>
      <c r="V1683" s="155" t="n"/>
      <c r="W1683" s="155" t="n"/>
      <c r="X1683" s="155" t="n"/>
      <c r="Y1683" s="155" t="n"/>
      <c r="Z1683" s="155" t="n"/>
      <c r="AA1683" s="155" t="n"/>
      <c r="AB1683" s="155" t="n"/>
      <c r="AC1683" s="155" t="n"/>
      <c r="AD1683" s="155" t="n"/>
      <c r="AE1683" s="155" t="n"/>
      <c r="AF1683" s="155" t="n"/>
      <c r="AG1683" s="154">
        <f>IF(OR(C1683="",G1683="",G1683=0),"",IFERROR(INDEX(Lists!$K$2:$K$12,MATCH(C1683,Lists!$I$2:$I$12,0)),"AUD"))</f>
        <v/>
      </c>
      <c r="AH1683" s="154">
        <f>IF(OR(G1683="",G1683=0),"",IF(G1683&lt;1,TEXT(G1683*100,"0")&amp;IFERROR(INDEX(Lists!$U$2:$U$12,MATCH(C1683,Lists!$I$2:$I$12,0)),"c"),IFERROR(INDEX(Lists!$L$2:$L$12,MATCH(C1683,Lists!$I$2:$I$12,0)),"$")&amp;IF(G1683=INT(G1683),TEXT(G1683,"0"),TEXT(G1683,"0.00")))&amp;" "&amp;AG1683)</f>
        <v/>
      </c>
      <c r="AI1683" s="154">
        <f>IF(X1683="","",X1683*IFERROR(INDEX(Lists!$M$2:$M$12,MATCH(C1683,Lists!$I$2:$I$12,0)),1)/Lists!$Q$2)</f>
        <v/>
      </c>
      <c r="AJ1683" s="154">
        <f>IF(Y1683="","",Y1683*IFERROR(INDEX(Lists!$M$2:$M$12,MATCH(C1683,Lists!$I$2:$I$12,0)),1)/Lists!$Q$2)</f>
        <v/>
      </c>
      <c r="AK1683" s="106" t="n"/>
      <c r="AL1683" s="106" t="n"/>
      <c r="AM1683" s="106" t="n"/>
      <c r="AN1683" s="106" t="n"/>
      <c r="AO1683" s="106" t="n"/>
    </row>
    <row r="1684" ht="18" customHeight="1" s="74">
      <c r="A1684" s="154">
        <f>IF(OR(F1684="",C1684="",D1684=""),"",IFERROR(INDEX(Lists!$J$2:$J$12,MATCH(C1684,Lists!$I$2:$I$12,0)),"XX")&amp;"-"&amp;D1684&amp;"-"&amp;TEXT(SUMPRODUCT(($C$2:C1684=C1684)*($D$2:D1684=D1684)),"0000"))</f>
        <v/>
      </c>
      <c r="B1684" s="155" t="n"/>
      <c r="C1684" s="155" t="n"/>
      <c r="D1684" s="155" t="n"/>
      <c r="E1684" s="155" t="n"/>
      <c r="F1684" s="155" t="n"/>
      <c r="G1684" s="155" t="n"/>
      <c r="H1684" s="155" t="n"/>
      <c r="I1684" s="155" t="n"/>
      <c r="J1684" s="155" t="n"/>
      <c r="K1684" s="155" t="n"/>
      <c r="L1684" s="155" t="n"/>
      <c r="M1684" s="155" t="n"/>
      <c r="N1684" s="155" t="n"/>
      <c r="O1684" s="155" t="n"/>
      <c r="P1684" s="155" t="n"/>
      <c r="Q1684" s="151" t="n"/>
      <c r="R1684" s="155" t="n"/>
      <c r="S1684" s="155" t="n"/>
      <c r="T1684" s="155" t="n"/>
      <c r="U1684" s="155" t="n"/>
      <c r="V1684" s="155" t="n"/>
      <c r="W1684" s="155" t="n"/>
      <c r="X1684" s="155" t="n"/>
      <c r="Y1684" s="155" t="n"/>
      <c r="Z1684" s="155" t="n"/>
      <c r="AA1684" s="155" t="n"/>
      <c r="AB1684" s="155" t="n"/>
      <c r="AC1684" s="155" t="n"/>
      <c r="AD1684" s="155" t="n"/>
      <c r="AE1684" s="155" t="n"/>
      <c r="AF1684" s="155" t="n"/>
      <c r="AG1684" s="154">
        <f>IF(OR(C1684="",G1684="",G1684=0),"",IFERROR(INDEX(Lists!$K$2:$K$12,MATCH(C1684,Lists!$I$2:$I$12,0)),"AUD"))</f>
        <v/>
      </c>
      <c r="AH1684" s="154">
        <f>IF(OR(G1684="",G1684=0),"",IF(G1684&lt;1,TEXT(G1684*100,"0")&amp;IFERROR(INDEX(Lists!$U$2:$U$12,MATCH(C1684,Lists!$I$2:$I$12,0)),"c"),IFERROR(INDEX(Lists!$L$2:$L$12,MATCH(C1684,Lists!$I$2:$I$12,0)),"$")&amp;IF(G1684=INT(G1684),TEXT(G1684,"0"),TEXT(G1684,"0.00")))&amp;" "&amp;AG1684)</f>
        <v/>
      </c>
      <c r="AI1684" s="154">
        <f>IF(X1684="","",X1684*IFERROR(INDEX(Lists!$M$2:$M$12,MATCH(C1684,Lists!$I$2:$I$12,0)),1)/Lists!$Q$2)</f>
        <v/>
      </c>
      <c r="AJ1684" s="154">
        <f>IF(Y1684="","",Y1684*IFERROR(INDEX(Lists!$M$2:$M$12,MATCH(C1684,Lists!$I$2:$I$12,0)),1)/Lists!$Q$2)</f>
        <v/>
      </c>
      <c r="AK1684" s="106" t="n"/>
      <c r="AL1684" s="106" t="n"/>
      <c r="AM1684" s="106" t="n"/>
      <c r="AN1684" s="106" t="n"/>
      <c r="AO1684" s="106" t="n"/>
    </row>
    <row r="1685" ht="18" customHeight="1" s="74">
      <c r="A1685" s="154">
        <f>IF(OR(F1685="",C1685="",D1685=""),"",IFERROR(INDEX(Lists!$J$2:$J$12,MATCH(C1685,Lists!$I$2:$I$12,0)),"XX")&amp;"-"&amp;D1685&amp;"-"&amp;TEXT(SUMPRODUCT(($C$2:C1685=C1685)*($D$2:D1685=D1685)),"0000"))</f>
        <v/>
      </c>
      <c r="B1685" s="155" t="n"/>
      <c r="C1685" s="155" t="n"/>
      <c r="D1685" s="155" t="n"/>
      <c r="E1685" s="155" t="n"/>
      <c r="F1685" s="155" t="n"/>
      <c r="G1685" s="155" t="n"/>
      <c r="H1685" s="155" t="n"/>
      <c r="I1685" s="155" t="n"/>
      <c r="J1685" s="155" t="n"/>
      <c r="K1685" s="155" t="n"/>
      <c r="L1685" s="155" t="n"/>
      <c r="M1685" s="155" t="n"/>
      <c r="N1685" s="155" t="n"/>
      <c r="O1685" s="155" t="n"/>
      <c r="P1685" s="155" t="n"/>
      <c r="Q1685" s="151" t="n"/>
      <c r="R1685" s="155" t="n"/>
      <c r="S1685" s="155" t="n"/>
      <c r="T1685" s="155" t="n"/>
      <c r="U1685" s="155" t="n"/>
      <c r="V1685" s="155" t="n"/>
      <c r="W1685" s="155" t="n"/>
      <c r="X1685" s="155" t="n"/>
      <c r="Y1685" s="155" t="n"/>
      <c r="Z1685" s="155" t="n"/>
      <c r="AA1685" s="155" t="n"/>
      <c r="AB1685" s="155" t="n"/>
      <c r="AC1685" s="155" t="n"/>
      <c r="AD1685" s="155" t="n"/>
      <c r="AE1685" s="155" t="n"/>
      <c r="AF1685" s="155" t="n"/>
      <c r="AG1685" s="154">
        <f>IF(OR(C1685="",G1685="",G1685=0),"",IFERROR(INDEX(Lists!$K$2:$K$12,MATCH(C1685,Lists!$I$2:$I$12,0)),"AUD"))</f>
        <v/>
      </c>
      <c r="AH1685" s="154">
        <f>IF(OR(G1685="",G1685=0),"",IF(G1685&lt;1,TEXT(G1685*100,"0")&amp;IFERROR(INDEX(Lists!$U$2:$U$12,MATCH(C1685,Lists!$I$2:$I$12,0)),"c"),IFERROR(INDEX(Lists!$L$2:$L$12,MATCH(C1685,Lists!$I$2:$I$12,0)),"$")&amp;IF(G1685=INT(G1685),TEXT(G1685,"0"),TEXT(G1685,"0.00")))&amp;" "&amp;AG1685)</f>
        <v/>
      </c>
      <c r="AI1685" s="154">
        <f>IF(X1685="","",X1685*IFERROR(INDEX(Lists!$M$2:$M$12,MATCH(C1685,Lists!$I$2:$I$12,0)),1)/Lists!$Q$2)</f>
        <v/>
      </c>
      <c r="AJ1685" s="154">
        <f>IF(Y1685="","",Y1685*IFERROR(INDEX(Lists!$M$2:$M$12,MATCH(C1685,Lists!$I$2:$I$12,0)),1)/Lists!$Q$2)</f>
        <v/>
      </c>
      <c r="AK1685" s="106" t="n"/>
      <c r="AL1685" s="106" t="n"/>
      <c r="AM1685" s="106" t="n"/>
      <c r="AN1685" s="106" t="n"/>
      <c r="AO1685" s="106" t="n"/>
    </row>
    <row r="1686" ht="18" customHeight="1" s="74">
      <c r="A1686" s="154">
        <f>IF(OR(F1686="",C1686="",D1686=""),"",IFERROR(INDEX(Lists!$J$2:$J$12,MATCH(C1686,Lists!$I$2:$I$12,0)),"XX")&amp;"-"&amp;D1686&amp;"-"&amp;TEXT(SUMPRODUCT(($C$2:C1686=C1686)*($D$2:D1686=D1686)),"0000"))</f>
        <v/>
      </c>
      <c r="B1686" s="155" t="n"/>
      <c r="C1686" s="155" t="n"/>
      <c r="D1686" s="155" t="n"/>
      <c r="E1686" s="155" t="n"/>
      <c r="F1686" s="155" t="n"/>
      <c r="G1686" s="155" t="n"/>
      <c r="H1686" s="155" t="n"/>
      <c r="I1686" s="155" t="n"/>
      <c r="J1686" s="155" t="n"/>
      <c r="K1686" s="155" t="n"/>
      <c r="L1686" s="155" t="n"/>
      <c r="M1686" s="155" t="n"/>
      <c r="N1686" s="155" t="n"/>
      <c r="O1686" s="155" t="n"/>
      <c r="P1686" s="155" t="n"/>
      <c r="Q1686" s="151" t="n"/>
      <c r="R1686" s="155" t="n"/>
      <c r="S1686" s="155" t="n"/>
      <c r="T1686" s="155" t="n"/>
      <c r="U1686" s="155" t="n"/>
      <c r="V1686" s="155" t="n"/>
      <c r="W1686" s="155" t="n"/>
      <c r="X1686" s="155" t="n"/>
      <c r="Y1686" s="155" t="n"/>
      <c r="Z1686" s="155" t="n"/>
      <c r="AA1686" s="155" t="n"/>
      <c r="AB1686" s="155" t="n"/>
      <c r="AC1686" s="155" t="n"/>
      <c r="AD1686" s="155" t="n"/>
      <c r="AE1686" s="155" t="n"/>
      <c r="AF1686" s="155" t="n"/>
      <c r="AG1686" s="154">
        <f>IF(OR(C1686="",G1686="",G1686=0),"",IFERROR(INDEX(Lists!$K$2:$K$12,MATCH(C1686,Lists!$I$2:$I$12,0)),"AUD"))</f>
        <v/>
      </c>
      <c r="AH1686" s="154">
        <f>IF(OR(G1686="",G1686=0),"",IF(G1686&lt;1,TEXT(G1686*100,"0")&amp;IFERROR(INDEX(Lists!$U$2:$U$12,MATCH(C1686,Lists!$I$2:$I$12,0)),"c"),IFERROR(INDEX(Lists!$L$2:$L$12,MATCH(C1686,Lists!$I$2:$I$12,0)),"$")&amp;IF(G1686=INT(G1686),TEXT(G1686,"0"),TEXT(G1686,"0.00")))&amp;" "&amp;AG1686)</f>
        <v/>
      </c>
      <c r="AI1686" s="154">
        <f>IF(X1686="","",X1686*IFERROR(INDEX(Lists!$M$2:$M$12,MATCH(C1686,Lists!$I$2:$I$12,0)),1)/Lists!$Q$2)</f>
        <v/>
      </c>
      <c r="AJ1686" s="154">
        <f>IF(Y1686="","",Y1686*IFERROR(INDEX(Lists!$M$2:$M$12,MATCH(C1686,Lists!$I$2:$I$12,0)),1)/Lists!$Q$2)</f>
        <v/>
      </c>
      <c r="AK1686" s="106" t="n"/>
      <c r="AL1686" s="106" t="n"/>
      <c r="AM1686" s="106" t="n"/>
      <c r="AN1686" s="106" t="n"/>
      <c r="AO1686" s="106" t="n"/>
    </row>
    <row r="1687" ht="18" customHeight="1" s="74">
      <c r="A1687" s="154">
        <f>IF(OR(F1687="",C1687="",D1687=""),"",IFERROR(INDEX(Lists!$J$2:$J$12,MATCH(C1687,Lists!$I$2:$I$12,0)),"XX")&amp;"-"&amp;D1687&amp;"-"&amp;TEXT(SUMPRODUCT(($C$2:C1687=C1687)*($D$2:D1687=D1687)),"0000"))</f>
        <v/>
      </c>
      <c r="B1687" s="155" t="n"/>
      <c r="C1687" s="155" t="n"/>
      <c r="D1687" s="155" t="n"/>
      <c r="E1687" s="155" t="n"/>
      <c r="F1687" s="155" t="n"/>
      <c r="G1687" s="155" t="n"/>
      <c r="H1687" s="155" t="n"/>
      <c r="I1687" s="155" t="n"/>
      <c r="J1687" s="155" t="n"/>
      <c r="K1687" s="155" t="n"/>
      <c r="L1687" s="155" t="n"/>
      <c r="M1687" s="155" t="n"/>
      <c r="N1687" s="155" t="n"/>
      <c r="O1687" s="155" t="n"/>
      <c r="P1687" s="155" t="n"/>
      <c r="Q1687" s="151" t="n"/>
      <c r="R1687" s="155" t="n"/>
      <c r="S1687" s="155" t="n"/>
      <c r="T1687" s="155" t="n"/>
      <c r="U1687" s="155" t="n"/>
      <c r="V1687" s="155" t="n"/>
      <c r="W1687" s="155" t="n"/>
      <c r="X1687" s="155" t="n"/>
      <c r="Y1687" s="155" t="n"/>
      <c r="Z1687" s="155" t="n"/>
      <c r="AA1687" s="155" t="n"/>
      <c r="AB1687" s="155" t="n"/>
      <c r="AC1687" s="155" t="n"/>
      <c r="AD1687" s="155" t="n"/>
      <c r="AE1687" s="155" t="n"/>
      <c r="AF1687" s="155" t="n"/>
      <c r="AG1687" s="154">
        <f>IF(OR(C1687="",G1687="",G1687=0),"",IFERROR(INDEX(Lists!$K$2:$K$12,MATCH(C1687,Lists!$I$2:$I$12,0)),"AUD"))</f>
        <v/>
      </c>
      <c r="AH1687" s="154">
        <f>IF(OR(G1687="",G1687=0),"",IF(G1687&lt;1,TEXT(G1687*100,"0")&amp;IFERROR(INDEX(Lists!$U$2:$U$12,MATCH(C1687,Lists!$I$2:$I$12,0)),"c"),IFERROR(INDEX(Lists!$L$2:$L$12,MATCH(C1687,Lists!$I$2:$I$12,0)),"$")&amp;IF(G1687=INT(G1687),TEXT(G1687,"0"),TEXT(G1687,"0.00")))&amp;" "&amp;AG1687)</f>
        <v/>
      </c>
      <c r="AI1687" s="154">
        <f>IF(X1687="","",X1687*IFERROR(INDEX(Lists!$M$2:$M$12,MATCH(C1687,Lists!$I$2:$I$12,0)),1)/Lists!$Q$2)</f>
        <v/>
      </c>
      <c r="AJ1687" s="154">
        <f>IF(Y1687="","",Y1687*IFERROR(INDEX(Lists!$M$2:$M$12,MATCH(C1687,Lists!$I$2:$I$12,0)),1)/Lists!$Q$2)</f>
        <v/>
      </c>
      <c r="AK1687" s="106" t="n"/>
      <c r="AL1687" s="106" t="n"/>
      <c r="AM1687" s="106" t="n"/>
      <c r="AN1687" s="106" t="n"/>
      <c r="AO1687" s="106" t="n"/>
    </row>
    <row r="1688" ht="18" customHeight="1" s="74">
      <c r="A1688" s="154">
        <f>IF(OR(F1688="",C1688="",D1688=""),"",IFERROR(INDEX(Lists!$J$2:$J$12,MATCH(C1688,Lists!$I$2:$I$12,0)),"XX")&amp;"-"&amp;D1688&amp;"-"&amp;TEXT(SUMPRODUCT(($C$2:C1688=C1688)*($D$2:D1688=D1688)),"0000"))</f>
        <v/>
      </c>
      <c r="B1688" s="155" t="n"/>
      <c r="C1688" s="155" t="n"/>
      <c r="D1688" s="155" t="n"/>
      <c r="E1688" s="155" t="n"/>
      <c r="F1688" s="155" t="n"/>
      <c r="G1688" s="155" t="n"/>
      <c r="H1688" s="155" t="n"/>
      <c r="I1688" s="155" t="n"/>
      <c r="J1688" s="155" t="n"/>
      <c r="K1688" s="155" t="n"/>
      <c r="L1688" s="155" t="n"/>
      <c r="M1688" s="155" t="n"/>
      <c r="N1688" s="155" t="n"/>
      <c r="O1688" s="155" t="n"/>
      <c r="P1688" s="155" t="n"/>
      <c r="Q1688" s="151" t="n"/>
      <c r="R1688" s="155" t="n"/>
      <c r="S1688" s="155" t="n"/>
      <c r="T1688" s="155" t="n"/>
      <c r="U1688" s="155" t="n"/>
      <c r="V1688" s="155" t="n"/>
      <c r="W1688" s="155" t="n"/>
      <c r="X1688" s="155" t="n"/>
      <c r="Y1688" s="155" t="n"/>
      <c r="Z1688" s="155" t="n"/>
      <c r="AA1688" s="155" t="n"/>
      <c r="AB1688" s="155" t="n"/>
      <c r="AC1688" s="155" t="n"/>
      <c r="AD1688" s="155" t="n"/>
      <c r="AE1688" s="155" t="n"/>
      <c r="AF1688" s="155" t="n"/>
      <c r="AG1688" s="154">
        <f>IF(OR(C1688="",G1688="",G1688=0),"",IFERROR(INDEX(Lists!$K$2:$K$12,MATCH(C1688,Lists!$I$2:$I$12,0)),"AUD"))</f>
        <v/>
      </c>
      <c r="AH1688" s="154">
        <f>IF(OR(G1688="",G1688=0),"",IF(G1688&lt;1,TEXT(G1688*100,"0")&amp;IFERROR(INDEX(Lists!$U$2:$U$12,MATCH(C1688,Lists!$I$2:$I$12,0)),"c"),IFERROR(INDEX(Lists!$L$2:$L$12,MATCH(C1688,Lists!$I$2:$I$12,0)),"$")&amp;IF(G1688=INT(G1688),TEXT(G1688,"0"),TEXT(G1688,"0.00")))&amp;" "&amp;AG1688)</f>
        <v/>
      </c>
      <c r="AI1688" s="154">
        <f>IF(X1688="","",X1688*IFERROR(INDEX(Lists!$M$2:$M$12,MATCH(C1688,Lists!$I$2:$I$12,0)),1)/Lists!$Q$2)</f>
        <v/>
      </c>
      <c r="AJ1688" s="154">
        <f>IF(Y1688="","",Y1688*IFERROR(INDEX(Lists!$M$2:$M$12,MATCH(C1688,Lists!$I$2:$I$12,0)),1)/Lists!$Q$2)</f>
        <v/>
      </c>
      <c r="AK1688" s="106" t="n"/>
      <c r="AL1688" s="106" t="n"/>
      <c r="AM1688" s="106" t="n"/>
      <c r="AN1688" s="106" t="n"/>
      <c r="AO1688" s="106" t="n"/>
    </row>
    <row r="1689" ht="18" customHeight="1" s="74">
      <c r="A1689" s="154">
        <f>IF(OR(F1689="",C1689="",D1689=""),"",IFERROR(INDEX(Lists!$J$2:$J$12,MATCH(C1689,Lists!$I$2:$I$12,0)),"XX")&amp;"-"&amp;D1689&amp;"-"&amp;TEXT(SUMPRODUCT(($C$2:C1689=C1689)*($D$2:D1689=D1689)),"0000"))</f>
        <v/>
      </c>
      <c r="B1689" s="155" t="n"/>
      <c r="C1689" s="155" t="n"/>
      <c r="D1689" s="155" t="n"/>
      <c r="E1689" s="155" t="n"/>
      <c r="F1689" s="155" t="n"/>
      <c r="G1689" s="155" t="n"/>
      <c r="H1689" s="155" t="n"/>
      <c r="I1689" s="155" t="n"/>
      <c r="J1689" s="155" t="n"/>
      <c r="K1689" s="155" t="n"/>
      <c r="L1689" s="155" t="n"/>
      <c r="M1689" s="155" t="n"/>
      <c r="N1689" s="155" t="n"/>
      <c r="O1689" s="155" t="n"/>
      <c r="P1689" s="155" t="n"/>
      <c r="Q1689" s="151" t="n"/>
      <c r="R1689" s="155" t="n"/>
      <c r="S1689" s="155" t="n"/>
      <c r="T1689" s="155" t="n"/>
      <c r="U1689" s="155" t="n"/>
      <c r="V1689" s="155" t="n"/>
      <c r="W1689" s="155" t="n"/>
      <c r="X1689" s="155" t="n"/>
      <c r="Y1689" s="155" t="n"/>
      <c r="Z1689" s="155" t="n"/>
      <c r="AA1689" s="155" t="n"/>
      <c r="AB1689" s="155" t="n"/>
      <c r="AC1689" s="155" t="n"/>
      <c r="AD1689" s="155" t="n"/>
      <c r="AE1689" s="155" t="n"/>
      <c r="AF1689" s="155" t="n"/>
      <c r="AG1689" s="154">
        <f>IF(OR(C1689="",G1689="",G1689=0),"",IFERROR(INDEX(Lists!$K$2:$K$12,MATCH(C1689,Lists!$I$2:$I$12,0)),"AUD"))</f>
        <v/>
      </c>
      <c r="AH1689" s="154">
        <f>IF(OR(G1689="",G1689=0),"",IF(G1689&lt;1,TEXT(G1689*100,"0")&amp;IFERROR(INDEX(Lists!$U$2:$U$12,MATCH(C1689,Lists!$I$2:$I$12,0)),"c"),IFERROR(INDEX(Lists!$L$2:$L$12,MATCH(C1689,Lists!$I$2:$I$12,0)),"$")&amp;IF(G1689=INT(G1689),TEXT(G1689,"0"),TEXT(G1689,"0.00")))&amp;" "&amp;AG1689)</f>
        <v/>
      </c>
      <c r="AI1689" s="154">
        <f>IF(X1689="","",X1689*IFERROR(INDEX(Lists!$M$2:$M$12,MATCH(C1689,Lists!$I$2:$I$12,0)),1)/Lists!$Q$2)</f>
        <v/>
      </c>
      <c r="AJ1689" s="154">
        <f>IF(Y1689="","",Y1689*IFERROR(INDEX(Lists!$M$2:$M$12,MATCH(C1689,Lists!$I$2:$I$12,0)),1)/Lists!$Q$2)</f>
        <v/>
      </c>
      <c r="AK1689" s="106" t="n"/>
      <c r="AL1689" s="106" t="n"/>
      <c r="AM1689" s="106" t="n"/>
      <c r="AN1689" s="106" t="n"/>
      <c r="AO1689" s="106" t="n"/>
    </row>
    <row r="1690" ht="18" customHeight="1" s="74">
      <c r="A1690" s="154">
        <f>IF(OR(F1690="",C1690="",D1690=""),"",IFERROR(INDEX(Lists!$J$2:$J$12,MATCH(C1690,Lists!$I$2:$I$12,0)),"XX")&amp;"-"&amp;D1690&amp;"-"&amp;TEXT(SUMPRODUCT(($C$2:C1690=C1690)*($D$2:D1690=D1690)),"0000"))</f>
        <v/>
      </c>
      <c r="B1690" s="155" t="n"/>
      <c r="C1690" s="155" t="n"/>
      <c r="D1690" s="155" t="n"/>
      <c r="E1690" s="155" t="n"/>
      <c r="F1690" s="155" t="n"/>
      <c r="G1690" s="155" t="n"/>
      <c r="H1690" s="155" t="n"/>
      <c r="I1690" s="155" t="n"/>
      <c r="J1690" s="155" t="n"/>
      <c r="K1690" s="155" t="n"/>
      <c r="L1690" s="155" t="n"/>
      <c r="M1690" s="155" t="n"/>
      <c r="N1690" s="155" t="n"/>
      <c r="O1690" s="155" t="n"/>
      <c r="P1690" s="155" t="n"/>
      <c r="Q1690" s="151" t="n"/>
      <c r="R1690" s="155" t="n"/>
      <c r="S1690" s="155" t="n"/>
      <c r="T1690" s="155" t="n"/>
      <c r="U1690" s="155" t="n"/>
      <c r="V1690" s="155" t="n"/>
      <c r="W1690" s="155" t="n"/>
      <c r="X1690" s="155" t="n"/>
      <c r="Y1690" s="155" t="n"/>
      <c r="Z1690" s="155" t="n"/>
      <c r="AA1690" s="155" t="n"/>
      <c r="AB1690" s="155" t="n"/>
      <c r="AC1690" s="155" t="n"/>
      <c r="AD1690" s="155" t="n"/>
      <c r="AE1690" s="155" t="n"/>
      <c r="AF1690" s="155" t="n"/>
      <c r="AG1690" s="154">
        <f>IF(OR(C1690="",G1690="",G1690=0),"",IFERROR(INDEX(Lists!$K$2:$K$12,MATCH(C1690,Lists!$I$2:$I$12,0)),"AUD"))</f>
        <v/>
      </c>
      <c r="AH1690" s="154">
        <f>IF(OR(G1690="",G1690=0),"",IF(G1690&lt;1,TEXT(G1690*100,"0")&amp;IFERROR(INDEX(Lists!$U$2:$U$12,MATCH(C1690,Lists!$I$2:$I$12,0)),"c"),IFERROR(INDEX(Lists!$L$2:$L$12,MATCH(C1690,Lists!$I$2:$I$12,0)),"$")&amp;IF(G1690=INT(G1690),TEXT(G1690,"0"),TEXT(G1690,"0.00")))&amp;" "&amp;AG1690)</f>
        <v/>
      </c>
      <c r="AI1690" s="154">
        <f>IF(X1690="","",X1690*IFERROR(INDEX(Lists!$M$2:$M$12,MATCH(C1690,Lists!$I$2:$I$12,0)),1)/Lists!$Q$2)</f>
        <v/>
      </c>
      <c r="AJ1690" s="154">
        <f>IF(Y1690="","",Y1690*IFERROR(INDEX(Lists!$M$2:$M$12,MATCH(C1690,Lists!$I$2:$I$12,0)),1)/Lists!$Q$2)</f>
        <v/>
      </c>
      <c r="AK1690" s="106" t="n"/>
      <c r="AL1690" s="106" t="n"/>
      <c r="AM1690" s="106" t="n"/>
      <c r="AN1690" s="106" t="n"/>
      <c r="AO1690" s="106" t="n"/>
    </row>
    <row r="1691" ht="18" customHeight="1" s="74">
      <c r="A1691" s="154">
        <f>IF(OR(F1691="",C1691="",D1691=""),"",IFERROR(INDEX(Lists!$J$2:$J$12,MATCH(C1691,Lists!$I$2:$I$12,0)),"XX")&amp;"-"&amp;D1691&amp;"-"&amp;TEXT(SUMPRODUCT(($C$2:C1691=C1691)*($D$2:D1691=D1691)),"0000"))</f>
        <v/>
      </c>
      <c r="B1691" s="155" t="n"/>
      <c r="C1691" s="155" t="n"/>
      <c r="D1691" s="155" t="n"/>
      <c r="E1691" s="155" t="n"/>
      <c r="F1691" s="155" t="n"/>
      <c r="G1691" s="155" t="n"/>
      <c r="H1691" s="155" t="n"/>
      <c r="I1691" s="155" t="n"/>
      <c r="J1691" s="155" t="n"/>
      <c r="K1691" s="155" t="n"/>
      <c r="L1691" s="155" t="n"/>
      <c r="M1691" s="155" t="n"/>
      <c r="N1691" s="155" t="n"/>
      <c r="O1691" s="155" t="n"/>
      <c r="P1691" s="155" t="n"/>
      <c r="Q1691" s="151" t="n"/>
      <c r="R1691" s="155" t="n"/>
      <c r="S1691" s="155" t="n"/>
      <c r="T1691" s="155" t="n"/>
      <c r="U1691" s="155" t="n"/>
      <c r="V1691" s="155" t="n"/>
      <c r="W1691" s="155" t="n"/>
      <c r="X1691" s="155" t="n"/>
      <c r="Y1691" s="155" t="n"/>
      <c r="Z1691" s="155" t="n"/>
      <c r="AA1691" s="155" t="n"/>
      <c r="AB1691" s="155" t="n"/>
      <c r="AC1691" s="155" t="n"/>
      <c r="AD1691" s="155" t="n"/>
      <c r="AE1691" s="155" t="n"/>
      <c r="AF1691" s="155" t="n"/>
      <c r="AG1691" s="154">
        <f>IF(OR(C1691="",G1691="",G1691=0),"",IFERROR(INDEX(Lists!$K$2:$K$12,MATCH(C1691,Lists!$I$2:$I$12,0)),"AUD"))</f>
        <v/>
      </c>
      <c r="AH1691" s="154">
        <f>IF(OR(G1691="",G1691=0),"",IF(G1691&lt;1,TEXT(G1691*100,"0")&amp;IFERROR(INDEX(Lists!$U$2:$U$12,MATCH(C1691,Lists!$I$2:$I$12,0)),"c"),IFERROR(INDEX(Lists!$L$2:$L$12,MATCH(C1691,Lists!$I$2:$I$12,0)),"$")&amp;IF(G1691=INT(G1691),TEXT(G1691,"0"),TEXT(G1691,"0.00")))&amp;" "&amp;AG1691)</f>
        <v/>
      </c>
      <c r="AI1691" s="154">
        <f>IF(X1691="","",X1691*IFERROR(INDEX(Lists!$M$2:$M$12,MATCH(C1691,Lists!$I$2:$I$12,0)),1)/Lists!$Q$2)</f>
        <v/>
      </c>
      <c r="AJ1691" s="154">
        <f>IF(Y1691="","",Y1691*IFERROR(INDEX(Lists!$M$2:$M$12,MATCH(C1691,Lists!$I$2:$I$12,0)),1)/Lists!$Q$2)</f>
        <v/>
      </c>
      <c r="AK1691" s="106" t="n"/>
      <c r="AL1691" s="106" t="n"/>
      <c r="AM1691" s="106" t="n"/>
      <c r="AN1691" s="106" t="n"/>
      <c r="AO1691" s="106" t="n"/>
    </row>
    <row r="1692" ht="18" customHeight="1" s="74">
      <c r="A1692" s="154">
        <f>IF(OR(F1692="",C1692="",D1692=""),"",IFERROR(INDEX(Lists!$J$2:$J$12,MATCH(C1692,Lists!$I$2:$I$12,0)),"XX")&amp;"-"&amp;D1692&amp;"-"&amp;TEXT(SUMPRODUCT(($C$2:C1692=C1692)*($D$2:D1692=D1692)),"0000"))</f>
        <v/>
      </c>
      <c r="B1692" s="155" t="n"/>
      <c r="C1692" s="155" t="n"/>
      <c r="D1692" s="155" t="n"/>
      <c r="E1692" s="155" t="n"/>
      <c r="F1692" s="155" t="n"/>
      <c r="G1692" s="155" t="n"/>
      <c r="H1692" s="155" t="n"/>
      <c r="I1692" s="155" t="n"/>
      <c r="J1692" s="155" t="n"/>
      <c r="K1692" s="155" t="n"/>
      <c r="L1692" s="155" t="n"/>
      <c r="M1692" s="155" t="n"/>
      <c r="N1692" s="155" t="n"/>
      <c r="O1692" s="155" t="n"/>
      <c r="P1692" s="155" t="n"/>
      <c r="Q1692" s="151" t="n"/>
      <c r="R1692" s="155" t="n"/>
      <c r="S1692" s="155" t="n"/>
      <c r="T1692" s="155" t="n"/>
      <c r="U1692" s="155" t="n"/>
      <c r="V1692" s="155" t="n"/>
      <c r="W1692" s="155" t="n"/>
      <c r="X1692" s="155" t="n"/>
      <c r="Y1692" s="155" t="n"/>
      <c r="Z1692" s="155" t="n"/>
      <c r="AA1692" s="155" t="n"/>
      <c r="AB1692" s="155" t="n"/>
      <c r="AC1692" s="155" t="n"/>
      <c r="AD1692" s="155" t="n"/>
      <c r="AE1692" s="155" t="n"/>
      <c r="AF1692" s="155" t="n"/>
      <c r="AG1692" s="154">
        <f>IF(OR(C1692="",G1692="",G1692=0),"",IFERROR(INDEX(Lists!$K$2:$K$12,MATCH(C1692,Lists!$I$2:$I$12,0)),"AUD"))</f>
        <v/>
      </c>
      <c r="AH1692" s="154">
        <f>IF(OR(G1692="",G1692=0),"",IF(G1692&lt;1,TEXT(G1692*100,"0")&amp;IFERROR(INDEX(Lists!$U$2:$U$12,MATCH(C1692,Lists!$I$2:$I$12,0)),"c"),IFERROR(INDEX(Lists!$L$2:$L$12,MATCH(C1692,Lists!$I$2:$I$12,0)),"$")&amp;IF(G1692=INT(G1692),TEXT(G1692,"0"),TEXT(G1692,"0.00")))&amp;" "&amp;AG1692)</f>
        <v/>
      </c>
      <c r="AI1692" s="154">
        <f>IF(X1692="","",X1692*IFERROR(INDEX(Lists!$M$2:$M$12,MATCH(C1692,Lists!$I$2:$I$12,0)),1)/Lists!$Q$2)</f>
        <v/>
      </c>
      <c r="AJ1692" s="154">
        <f>IF(Y1692="","",Y1692*IFERROR(INDEX(Lists!$M$2:$M$12,MATCH(C1692,Lists!$I$2:$I$12,0)),1)/Lists!$Q$2)</f>
        <v/>
      </c>
      <c r="AK1692" s="106" t="n"/>
      <c r="AL1692" s="106" t="n"/>
      <c r="AM1692" s="106" t="n"/>
      <c r="AN1692" s="106" t="n"/>
      <c r="AO1692" s="106" t="n"/>
    </row>
    <row r="1693" ht="18" customHeight="1" s="74">
      <c r="A1693" s="154">
        <f>IF(OR(F1693="",C1693="",D1693=""),"",IFERROR(INDEX(Lists!$J$2:$J$12,MATCH(C1693,Lists!$I$2:$I$12,0)),"XX")&amp;"-"&amp;D1693&amp;"-"&amp;TEXT(SUMPRODUCT(($C$2:C1693=C1693)*($D$2:D1693=D1693)),"0000"))</f>
        <v/>
      </c>
      <c r="B1693" s="155" t="n"/>
      <c r="C1693" s="155" t="n"/>
      <c r="D1693" s="155" t="n"/>
      <c r="E1693" s="155" t="n"/>
      <c r="F1693" s="155" t="n"/>
      <c r="G1693" s="155" t="n"/>
      <c r="H1693" s="155" t="n"/>
      <c r="I1693" s="155" t="n"/>
      <c r="J1693" s="155" t="n"/>
      <c r="K1693" s="155" t="n"/>
      <c r="L1693" s="155" t="n"/>
      <c r="M1693" s="155" t="n"/>
      <c r="N1693" s="155" t="n"/>
      <c r="O1693" s="155" t="n"/>
      <c r="P1693" s="155" t="n"/>
      <c r="Q1693" s="151" t="n"/>
      <c r="R1693" s="155" t="n"/>
      <c r="S1693" s="155" t="n"/>
      <c r="T1693" s="155" t="n"/>
      <c r="U1693" s="155" t="n"/>
      <c r="V1693" s="155" t="n"/>
      <c r="W1693" s="155" t="n"/>
      <c r="X1693" s="155" t="n"/>
      <c r="Y1693" s="155" t="n"/>
      <c r="Z1693" s="155" t="n"/>
      <c r="AA1693" s="155" t="n"/>
      <c r="AB1693" s="155" t="n"/>
      <c r="AC1693" s="155" t="n"/>
      <c r="AD1693" s="155" t="n"/>
      <c r="AE1693" s="155" t="n"/>
      <c r="AF1693" s="155" t="n"/>
      <c r="AG1693" s="154">
        <f>IF(OR(C1693="",G1693="",G1693=0),"",IFERROR(INDEX(Lists!$K$2:$K$12,MATCH(C1693,Lists!$I$2:$I$12,0)),"AUD"))</f>
        <v/>
      </c>
      <c r="AH1693" s="154">
        <f>IF(OR(G1693="",G1693=0),"",IF(G1693&lt;1,TEXT(G1693*100,"0")&amp;IFERROR(INDEX(Lists!$U$2:$U$12,MATCH(C1693,Lists!$I$2:$I$12,0)),"c"),IFERROR(INDEX(Lists!$L$2:$L$12,MATCH(C1693,Lists!$I$2:$I$12,0)),"$")&amp;IF(G1693=INT(G1693),TEXT(G1693,"0"),TEXT(G1693,"0.00")))&amp;" "&amp;AG1693)</f>
        <v/>
      </c>
      <c r="AI1693" s="154">
        <f>IF(X1693="","",X1693*IFERROR(INDEX(Lists!$M$2:$M$12,MATCH(C1693,Lists!$I$2:$I$12,0)),1)/Lists!$Q$2)</f>
        <v/>
      </c>
      <c r="AJ1693" s="154">
        <f>IF(Y1693="","",Y1693*IFERROR(INDEX(Lists!$M$2:$M$12,MATCH(C1693,Lists!$I$2:$I$12,0)),1)/Lists!$Q$2)</f>
        <v/>
      </c>
      <c r="AK1693" s="106" t="n"/>
      <c r="AL1693" s="106" t="n"/>
      <c r="AM1693" s="106" t="n"/>
      <c r="AN1693" s="106" t="n"/>
      <c r="AO1693" s="106" t="n"/>
    </row>
    <row r="1694" ht="18" customHeight="1" s="74">
      <c r="A1694" s="154">
        <f>IF(OR(F1694="",C1694="",D1694=""),"",IFERROR(INDEX(Lists!$J$2:$J$12,MATCH(C1694,Lists!$I$2:$I$12,0)),"XX")&amp;"-"&amp;D1694&amp;"-"&amp;TEXT(SUMPRODUCT(($C$2:C1694=C1694)*($D$2:D1694=D1694)),"0000"))</f>
        <v/>
      </c>
      <c r="B1694" s="155" t="n"/>
      <c r="C1694" s="155" t="n"/>
      <c r="D1694" s="155" t="n"/>
      <c r="E1694" s="155" t="n"/>
      <c r="F1694" s="155" t="n"/>
      <c r="G1694" s="155" t="n"/>
      <c r="H1694" s="155" t="n"/>
      <c r="I1694" s="155" t="n"/>
      <c r="J1694" s="155" t="n"/>
      <c r="K1694" s="155" t="n"/>
      <c r="L1694" s="155" t="n"/>
      <c r="M1694" s="155" t="n"/>
      <c r="N1694" s="155" t="n"/>
      <c r="O1694" s="155" t="n"/>
      <c r="P1694" s="155" t="n"/>
      <c r="Q1694" s="151" t="n"/>
      <c r="R1694" s="155" t="n"/>
      <c r="S1694" s="155" t="n"/>
      <c r="T1694" s="155" t="n"/>
      <c r="U1694" s="155" t="n"/>
      <c r="V1694" s="155" t="n"/>
      <c r="W1694" s="155" t="n"/>
      <c r="X1694" s="155" t="n"/>
      <c r="Y1694" s="155" t="n"/>
      <c r="Z1694" s="155" t="n"/>
      <c r="AA1694" s="155" t="n"/>
      <c r="AB1694" s="155" t="n"/>
      <c r="AC1694" s="155" t="n"/>
      <c r="AD1694" s="155" t="n"/>
      <c r="AE1694" s="155" t="n"/>
      <c r="AF1694" s="155" t="n"/>
      <c r="AG1694" s="154">
        <f>IF(OR(C1694="",G1694="",G1694=0),"",IFERROR(INDEX(Lists!$K$2:$K$12,MATCH(C1694,Lists!$I$2:$I$12,0)),"AUD"))</f>
        <v/>
      </c>
      <c r="AH1694" s="154">
        <f>IF(OR(G1694="",G1694=0),"",IF(G1694&lt;1,TEXT(G1694*100,"0")&amp;IFERROR(INDEX(Lists!$U$2:$U$12,MATCH(C1694,Lists!$I$2:$I$12,0)),"c"),IFERROR(INDEX(Lists!$L$2:$L$12,MATCH(C1694,Lists!$I$2:$I$12,0)),"$")&amp;IF(G1694=INT(G1694),TEXT(G1694,"0"),TEXT(G1694,"0.00")))&amp;" "&amp;AG1694)</f>
        <v/>
      </c>
      <c r="AI1694" s="154">
        <f>IF(X1694="","",X1694*IFERROR(INDEX(Lists!$M$2:$M$12,MATCH(C1694,Lists!$I$2:$I$12,0)),1)/Lists!$Q$2)</f>
        <v/>
      </c>
      <c r="AJ1694" s="154">
        <f>IF(Y1694="","",Y1694*IFERROR(INDEX(Lists!$M$2:$M$12,MATCH(C1694,Lists!$I$2:$I$12,0)),1)/Lists!$Q$2)</f>
        <v/>
      </c>
      <c r="AK1694" s="106" t="n"/>
      <c r="AL1694" s="106" t="n"/>
      <c r="AM1694" s="106" t="n"/>
      <c r="AN1694" s="106" t="n"/>
      <c r="AO1694" s="106" t="n"/>
    </row>
    <row r="1695" ht="18" customHeight="1" s="74">
      <c r="A1695" s="154">
        <f>IF(OR(F1695="",C1695="",D1695=""),"",IFERROR(INDEX(Lists!$J$2:$J$12,MATCH(C1695,Lists!$I$2:$I$12,0)),"XX")&amp;"-"&amp;D1695&amp;"-"&amp;TEXT(SUMPRODUCT(($C$2:C1695=C1695)*($D$2:D1695=D1695)),"0000"))</f>
        <v/>
      </c>
      <c r="B1695" s="155" t="n"/>
      <c r="C1695" s="155" t="n"/>
      <c r="D1695" s="155" t="n"/>
      <c r="E1695" s="155" t="n"/>
      <c r="F1695" s="155" t="n"/>
      <c r="G1695" s="155" t="n"/>
      <c r="H1695" s="155" t="n"/>
      <c r="I1695" s="155" t="n"/>
      <c r="J1695" s="155" t="n"/>
      <c r="K1695" s="155" t="n"/>
      <c r="L1695" s="155" t="n"/>
      <c r="M1695" s="155" t="n"/>
      <c r="N1695" s="155" t="n"/>
      <c r="O1695" s="155" t="n"/>
      <c r="P1695" s="155" t="n"/>
      <c r="Q1695" s="151" t="n"/>
      <c r="R1695" s="155" t="n"/>
      <c r="S1695" s="155" t="n"/>
      <c r="T1695" s="155" t="n"/>
      <c r="U1695" s="155" t="n"/>
      <c r="V1695" s="155" t="n"/>
      <c r="W1695" s="155" t="n"/>
      <c r="X1695" s="155" t="n"/>
      <c r="Y1695" s="155" t="n"/>
      <c r="Z1695" s="155" t="n"/>
      <c r="AA1695" s="155" t="n"/>
      <c r="AB1695" s="155" t="n"/>
      <c r="AC1695" s="155" t="n"/>
      <c r="AD1695" s="155" t="n"/>
      <c r="AE1695" s="155" t="n"/>
      <c r="AF1695" s="155" t="n"/>
      <c r="AG1695" s="154">
        <f>IF(OR(C1695="",G1695="",G1695=0),"",IFERROR(INDEX(Lists!$K$2:$K$12,MATCH(C1695,Lists!$I$2:$I$12,0)),"AUD"))</f>
        <v/>
      </c>
      <c r="AH1695" s="154">
        <f>IF(OR(G1695="",G1695=0),"",IF(G1695&lt;1,TEXT(G1695*100,"0")&amp;IFERROR(INDEX(Lists!$U$2:$U$12,MATCH(C1695,Lists!$I$2:$I$12,0)),"c"),IFERROR(INDEX(Lists!$L$2:$L$12,MATCH(C1695,Lists!$I$2:$I$12,0)),"$")&amp;IF(G1695=INT(G1695),TEXT(G1695,"0"),TEXT(G1695,"0.00")))&amp;" "&amp;AG1695)</f>
        <v/>
      </c>
      <c r="AI1695" s="154">
        <f>IF(X1695="","",X1695*IFERROR(INDEX(Lists!$M$2:$M$12,MATCH(C1695,Lists!$I$2:$I$12,0)),1)/Lists!$Q$2)</f>
        <v/>
      </c>
      <c r="AJ1695" s="154">
        <f>IF(Y1695="","",Y1695*IFERROR(INDEX(Lists!$M$2:$M$12,MATCH(C1695,Lists!$I$2:$I$12,0)),1)/Lists!$Q$2)</f>
        <v/>
      </c>
      <c r="AK1695" s="106" t="n"/>
      <c r="AL1695" s="106" t="n"/>
      <c r="AM1695" s="106" t="n"/>
      <c r="AN1695" s="106" t="n"/>
      <c r="AO1695" s="106" t="n"/>
    </row>
    <row r="1696" ht="18" customHeight="1" s="74">
      <c r="A1696" s="154">
        <f>IF(OR(F1696="",C1696="",D1696=""),"",IFERROR(INDEX(Lists!$J$2:$J$12,MATCH(C1696,Lists!$I$2:$I$12,0)),"XX")&amp;"-"&amp;D1696&amp;"-"&amp;TEXT(SUMPRODUCT(($C$2:C1696=C1696)*($D$2:D1696=D1696)),"0000"))</f>
        <v/>
      </c>
      <c r="B1696" s="155" t="n"/>
      <c r="C1696" s="155" t="n"/>
      <c r="D1696" s="155" t="n"/>
      <c r="E1696" s="155" t="n"/>
      <c r="F1696" s="155" t="n"/>
      <c r="G1696" s="155" t="n"/>
      <c r="H1696" s="155" t="n"/>
      <c r="I1696" s="155" t="n"/>
      <c r="J1696" s="155" t="n"/>
      <c r="K1696" s="155" t="n"/>
      <c r="L1696" s="155" t="n"/>
      <c r="M1696" s="155" t="n"/>
      <c r="N1696" s="155" t="n"/>
      <c r="O1696" s="155" t="n"/>
      <c r="P1696" s="155" t="n"/>
      <c r="Q1696" s="151" t="n"/>
      <c r="R1696" s="155" t="n"/>
      <c r="S1696" s="155" t="n"/>
      <c r="T1696" s="155" t="n"/>
      <c r="U1696" s="155" t="n"/>
      <c r="V1696" s="155" t="n"/>
      <c r="W1696" s="155" t="n"/>
      <c r="X1696" s="155" t="n"/>
      <c r="Y1696" s="155" t="n"/>
      <c r="Z1696" s="155" t="n"/>
      <c r="AA1696" s="155" t="n"/>
      <c r="AB1696" s="155" t="n"/>
      <c r="AC1696" s="155" t="n"/>
      <c r="AD1696" s="155" t="n"/>
      <c r="AE1696" s="155" t="n"/>
      <c r="AF1696" s="155" t="n"/>
      <c r="AG1696" s="154">
        <f>IF(OR(C1696="",G1696="",G1696=0),"",IFERROR(INDEX(Lists!$K$2:$K$12,MATCH(C1696,Lists!$I$2:$I$12,0)),"AUD"))</f>
        <v/>
      </c>
      <c r="AH1696" s="154">
        <f>IF(OR(G1696="",G1696=0),"",IF(G1696&lt;1,TEXT(G1696*100,"0")&amp;IFERROR(INDEX(Lists!$U$2:$U$12,MATCH(C1696,Lists!$I$2:$I$12,0)),"c"),IFERROR(INDEX(Lists!$L$2:$L$12,MATCH(C1696,Lists!$I$2:$I$12,0)),"$")&amp;IF(G1696=INT(G1696),TEXT(G1696,"0"),TEXT(G1696,"0.00")))&amp;" "&amp;AG1696)</f>
        <v/>
      </c>
      <c r="AI1696" s="154">
        <f>IF(X1696="","",X1696*IFERROR(INDEX(Lists!$M$2:$M$12,MATCH(C1696,Lists!$I$2:$I$12,0)),1)/Lists!$Q$2)</f>
        <v/>
      </c>
      <c r="AJ1696" s="154">
        <f>IF(Y1696="","",Y1696*IFERROR(INDEX(Lists!$M$2:$M$12,MATCH(C1696,Lists!$I$2:$I$12,0)),1)/Lists!$Q$2)</f>
        <v/>
      </c>
      <c r="AK1696" s="106" t="n"/>
      <c r="AL1696" s="106" t="n"/>
      <c r="AM1696" s="106" t="n"/>
      <c r="AN1696" s="106" t="n"/>
      <c r="AO1696" s="106" t="n"/>
    </row>
    <row r="1697" ht="18" customHeight="1" s="74">
      <c r="A1697" s="154">
        <f>IF(OR(F1697="",C1697="",D1697=""),"",IFERROR(INDEX(Lists!$J$2:$J$12,MATCH(C1697,Lists!$I$2:$I$12,0)),"XX")&amp;"-"&amp;D1697&amp;"-"&amp;TEXT(SUMPRODUCT(($C$2:C1697=C1697)*($D$2:D1697=D1697)),"0000"))</f>
        <v/>
      </c>
      <c r="B1697" s="155" t="n"/>
      <c r="C1697" s="155" t="n"/>
      <c r="D1697" s="155" t="n"/>
      <c r="E1697" s="155" t="n"/>
      <c r="F1697" s="155" t="n"/>
      <c r="G1697" s="155" t="n"/>
      <c r="H1697" s="155" t="n"/>
      <c r="I1697" s="155" t="n"/>
      <c r="J1697" s="155" t="n"/>
      <c r="K1697" s="155" t="n"/>
      <c r="L1697" s="155" t="n"/>
      <c r="M1697" s="155" t="n"/>
      <c r="N1697" s="155" t="n"/>
      <c r="O1697" s="155" t="n"/>
      <c r="P1697" s="155" t="n"/>
      <c r="Q1697" s="151" t="n"/>
      <c r="R1697" s="155" t="n"/>
      <c r="S1697" s="155" t="n"/>
      <c r="T1697" s="155" t="n"/>
      <c r="U1697" s="155" t="n"/>
      <c r="V1697" s="155" t="n"/>
      <c r="W1697" s="155" t="n"/>
      <c r="X1697" s="155" t="n"/>
      <c r="Y1697" s="155" t="n"/>
      <c r="Z1697" s="155" t="n"/>
      <c r="AA1697" s="155" t="n"/>
      <c r="AB1697" s="155" t="n"/>
      <c r="AC1697" s="155" t="n"/>
      <c r="AD1697" s="155" t="n"/>
      <c r="AE1697" s="155" t="n"/>
      <c r="AF1697" s="155" t="n"/>
      <c r="AG1697" s="154">
        <f>IF(OR(C1697="",G1697="",G1697=0),"",IFERROR(INDEX(Lists!$K$2:$K$12,MATCH(C1697,Lists!$I$2:$I$12,0)),"AUD"))</f>
        <v/>
      </c>
      <c r="AH1697" s="154">
        <f>IF(OR(G1697="",G1697=0),"",IF(G1697&lt;1,TEXT(G1697*100,"0")&amp;IFERROR(INDEX(Lists!$U$2:$U$12,MATCH(C1697,Lists!$I$2:$I$12,0)),"c"),IFERROR(INDEX(Lists!$L$2:$L$12,MATCH(C1697,Lists!$I$2:$I$12,0)),"$")&amp;IF(G1697=INT(G1697),TEXT(G1697,"0"),TEXT(G1697,"0.00")))&amp;" "&amp;AG1697)</f>
        <v/>
      </c>
      <c r="AI1697" s="154">
        <f>IF(X1697="","",X1697*IFERROR(INDEX(Lists!$M$2:$M$12,MATCH(C1697,Lists!$I$2:$I$12,0)),1)/Lists!$Q$2)</f>
        <v/>
      </c>
      <c r="AJ1697" s="154">
        <f>IF(Y1697="","",Y1697*IFERROR(INDEX(Lists!$M$2:$M$12,MATCH(C1697,Lists!$I$2:$I$12,0)),1)/Lists!$Q$2)</f>
        <v/>
      </c>
      <c r="AK1697" s="106" t="n"/>
      <c r="AL1697" s="106" t="n"/>
      <c r="AM1697" s="106" t="n"/>
      <c r="AN1697" s="106" t="n"/>
      <c r="AO1697" s="106" t="n"/>
    </row>
    <row r="1698" ht="18" customHeight="1" s="74">
      <c r="A1698" s="154">
        <f>IF(OR(F1698="",C1698="",D1698=""),"",IFERROR(INDEX(Lists!$J$2:$J$12,MATCH(C1698,Lists!$I$2:$I$12,0)),"XX")&amp;"-"&amp;D1698&amp;"-"&amp;TEXT(SUMPRODUCT(($C$2:C1698=C1698)*($D$2:D1698=D1698)),"0000"))</f>
        <v/>
      </c>
      <c r="B1698" s="155" t="n"/>
      <c r="C1698" s="155" t="n"/>
      <c r="D1698" s="155" t="n"/>
      <c r="E1698" s="155" t="n"/>
      <c r="F1698" s="155" t="n"/>
      <c r="G1698" s="155" t="n"/>
      <c r="H1698" s="155" t="n"/>
      <c r="I1698" s="155" t="n"/>
      <c r="J1698" s="155" t="n"/>
      <c r="K1698" s="155" t="n"/>
      <c r="L1698" s="155" t="n"/>
      <c r="M1698" s="155" t="n"/>
      <c r="N1698" s="155" t="n"/>
      <c r="O1698" s="155" t="n"/>
      <c r="P1698" s="155" t="n"/>
      <c r="Q1698" s="151" t="n"/>
      <c r="R1698" s="155" t="n"/>
      <c r="S1698" s="155" t="n"/>
      <c r="T1698" s="155" t="n"/>
      <c r="U1698" s="155" t="n"/>
      <c r="V1698" s="155" t="n"/>
      <c r="W1698" s="155" t="n"/>
      <c r="X1698" s="155" t="n"/>
      <c r="Y1698" s="155" t="n"/>
      <c r="Z1698" s="155" t="n"/>
      <c r="AA1698" s="155" t="n"/>
      <c r="AB1698" s="155" t="n"/>
      <c r="AC1698" s="155" t="n"/>
      <c r="AD1698" s="155" t="n"/>
      <c r="AE1698" s="155" t="n"/>
      <c r="AF1698" s="155" t="n"/>
      <c r="AG1698" s="154">
        <f>IF(OR(C1698="",G1698="",G1698=0),"",IFERROR(INDEX(Lists!$K$2:$K$12,MATCH(C1698,Lists!$I$2:$I$12,0)),"AUD"))</f>
        <v/>
      </c>
      <c r="AH1698" s="154">
        <f>IF(OR(G1698="",G1698=0),"",IF(G1698&lt;1,TEXT(G1698*100,"0")&amp;IFERROR(INDEX(Lists!$U$2:$U$12,MATCH(C1698,Lists!$I$2:$I$12,0)),"c"),IFERROR(INDEX(Lists!$L$2:$L$12,MATCH(C1698,Lists!$I$2:$I$12,0)),"$")&amp;IF(G1698=INT(G1698),TEXT(G1698,"0"),TEXT(G1698,"0.00")))&amp;" "&amp;AG1698)</f>
        <v/>
      </c>
      <c r="AI1698" s="154">
        <f>IF(X1698="","",X1698*IFERROR(INDEX(Lists!$M$2:$M$12,MATCH(C1698,Lists!$I$2:$I$12,0)),1)/Lists!$Q$2)</f>
        <v/>
      </c>
      <c r="AJ1698" s="154">
        <f>IF(Y1698="","",Y1698*IFERROR(INDEX(Lists!$M$2:$M$12,MATCH(C1698,Lists!$I$2:$I$12,0)),1)/Lists!$Q$2)</f>
        <v/>
      </c>
      <c r="AK1698" s="106" t="n"/>
      <c r="AL1698" s="106" t="n"/>
      <c r="AM1698" s="106" t="n"/>
      <c r="AN1698" s="106" t="n"/>
      <c r="AO1698" s="106" t="n"/>
    </row>
    <row r="1699" ht="18" customHeight="1" s="74">
      <c r="A1699" s="154">
        <f>IF(OR(F1699="",C1699="",D1699=""),"",IFERROR(INDEX(Lists!$J$2:$J$12,MATCH(C1699,Lists!$I$2:$I$12,0)),"XX")&amp;"-"&amp;D1699&amp;"-"&amp;TEXT(SUMPRODUCT(($C$2:C1699=C1699)*($D$2:D1699=D1699)),"0000"))</f>
        <v/>
      </c>
      <c r="B1699" s="155" t="n"/>
      <c r="C1699" s="155" t="n"/>
      <c r="D1699" s="155" t="n"/>
      <c r="E1699" s="155" t="n"/>
      <c r="F1699" s="155" t="n"/>
      <c r="G1699" s="155" t="n"/>
      <c r="H1699" s="155" t="n"/>
      <c r="I1699" s="155" t="n"/>
      <c r="J1699" s="155" t="n"/>
      <c r="K1699" s="155" t="n"/>
      <c r="L1699" s="155" t="n"/>
      <c r="M1699" s="155" t="n"/>
      <c r="N1699" s="155" t="n"/>
      <c r="O1699" s="155" t="n"/>
      <c r="P1699" s="155" t="n"/>
      <c r="Q1699" s="151" t="n"/>
      <c r="R1699" s="155" t="n"/>
      <c r="S1699" s="155" t="n"/>
      <c r="T1699" s="155" t="n"/>
      <c r="U1699" s="155" t="n"/>
      <c r="V1699" s="155" t="n"/>
      <c r="W1699" s="155" t="n"/>
      <c r="X1699" s="155" t="n"/>
      <c r="Y1699" s="155" t="n"/>
      <c r="Z1699" s="155" t="n"/>
      <c r="AA1699" s="155" t="n"/>
      <c r="AB1699" s="155" t="n"/>
      <c r="AC1699" s="155" t="n"/>
      <c r="AD1699" s="155" t="n"/>
      <c r="AE1699" s="155" t="n"/>
      <c r="AF1699" s="155" t="n"/>
      <c r="AG1699" s="154">
        <f>IF(OR(C1699="",G1699="",G1699=0),"",IFERROR(INDEX(Lists!$K$2:$K$12,MATCH(C1699,Lists!$I$2:$I$12,0)),"AUD"))</f>
        <v/>
      </c>
      <c r="AH1699" s="154">
        <f>IF(OR(G1699="",G1699=0),"",IF(G1699&lt;1,TEXT(G1699*100,"0")&amp;IFERROR(INDEX(Lists!$U$2:$U$12,MATCH(C1699,Lists!$I$2:$I$12,0)),"c"),IFERROR(INDEX(Lists!$L$2:$L$12,MATCH(C1699,Lists!$I$2:$I$12,0)),"$")&amp;IF(G1699=INT(G1699),TEXT(G1699,"0"),TEXT(G1699,"0.00")))&amp;" "&amp;AG1699)</f>
        <v/>
      </c>
      <c r="AI1699" s="154">
        <f>IF(X1699="","",X1699*IFERROR(INDEX(Lists!$M$2:$M$12,MATCH(C1699,Lists!$I$2:$I$12,0)),1)/Lists!$Q$2)</f>
        <v/>
      </c>
      <c r="AJ1699" s="154">
        <f>IF(Y1699="","",Y1699*IFERROR(INDEX(Lists!$M$2:$M$12,MATCH(C1699,Lists!$I$2:$I$12,0)),1)/Lists!$Q$2)</f>
        <v/>
      </c>
      <c r="AK1699" s="106" t="n"/>
      <c r="AL1699" s="106" t="n"/>
      <c r="AM1699" s="106" t="n"/>
      <c r="AN1699" s="106" t="n"/>
      <c r="AO1699" s="106" t="n"/>
    </row>
    <row r="1700" ht="18" customHeight="1" s="74">
      <c r="A1700" s="154">
        <f>IF(OR(F1700="",C1700="",D1700=""),"",IFERROR(INDEX(Lists!$J$2:$J$12,MATCH(C1700,Lists!$I$2:$I$12,0)),"XX")&amp;"-"&amp;D1700&amp;"-"&amp;TEXT(SUMPRODUCT(($C$2:C1700=C1700)*($D$2:D1700=D1700)),"0000"))</f>
        <v/>
      </c>
      <c r="B1700" s="155" t="n"/>
      <c r="C1700" s="155" t="n"/>
      <c r="D1700" s="155" t="n"/>
      <c r="E1700" s="155" t="n"/>
      <c r="F1700" s="155" t="n"/>
      <c r="G1700" s="155" t="n"/>
      <c r="H1700" s="155" t="n"/>
      <c r="I1700" s="155" t="n"/>
      <c r="J1700" s="155" t="n"/>
      <c r="K1700" s="155" t="n"/>
      <c r="L1700" s="155" t="n"/>
      <c r="M1700" s="155" t="n"/>
      <c r="N1700" s="155" t="n"/>
      <c r="O1700" s="155" t="n"/>
      <c r="P1700" s="155" t="n"/>
      <c r="Q1700" s="151" t="n"/>
      <c r="R1700" s="155" t="n"/>
      <c r="S1700" s="155" t="n"/>
      <c r="T1700" s="155" t="n"/>
      <c r="U1700" s="155" t="n"/>
      <c r="V1700" s="155" t="n"/>
      <c r="W1700" s="155" t="n"/>
      <c r="X1700" s="155" t="n"/>
      <c r="Y1700" s="155" t="n"/>
      <c r="Z1700" s="155" t="n"/>
      <c r="AA1700" s="155" t="n"/>
      <c r="AB1700" s="155" t="n"/>
      <c r="AC1700" s="155" t="n"/>
      <c r="AD1700" s="155" t="n"/>
      <c r="AE1700" s="155" t="n"/>
      <c r="AF1700" s="155" t="n"/>
      <c r="AG1700" s="154">
        <f>IF(OR(C1700="",G1700="",G1700=0),"",IFERROR(INDEX(Lists!$K$2:$K$12,MATCH(C1700,Lists!$I$2:$I$12,0)),"AUD"))</f>
        <v/>
      </c>
      <c r="AH1700" s="154">
        <f>IF(OR(G1700="",G1700=0),"",IF(G1700&lt;1,TEXT(G1700*100,"0")&amp;IFERROR(INDEX(Lists!$U$2:$U$12,MATCH(C1700,Lists!$I$2:$I$12,0)),"c"),IFERROR(INDEX(Lists!$L$2:$L$12,MATCH(C1700,Lists!$I$2:$I$12,0)),"$")&amp;IF(G1700=INT(G1700),TEXT(G1700,"0"),TEXT(G1700,"0.00")))&amp;" "&amp;AG1700)</f>
        <v/>
      </c>
      <c r="AI1700" s="154">
        <f>IF(X1700="","",X1700*IFERROR(INDEX(Lists!$M$2:$M$12,MATCH(C1700,Lists!$I$2:$I$12,0)),1)/Lists!$Q$2)</f>
        <v/>
      </c>
      <c r="AJ1700" s="154">
        <f>IF(Y1700="","",Y1700*IFERROR(INDEX(Lists!$M$2:$M$12,MATCH(C1700,Lists!$I$2:$I$12,0)),1)/Lists!$Q$2)</f>
        <v/>
      </c>
      <c r="AK1700" s="106" t="n"/>
      <c r="AL1700" s="106" t="n"/>
      <c r="AM1700" s="106" t="n"/>
      <c r="AN1700" s="106" t="n"/>
      <c r="AO1700" s="106" t="n"/>
    </row>
    <row r="1701" ht="18" customHeight="1" s="74">
      <c r="A1701" s="154">
        <f>IF(OR(F1701="",C1701="",D1701=""),"",IFERROR(INDEX(Lists!$J$2:$J$12,MATCH(C1701,Lists!$I$2:$I$12,0)),"XX")&amp;"-"&amp;D1701&amp;"-"&amp;TEXT(SUMPRODUCT(($C$2:C1701=C1701)*($D$2:D1701=D1701)),"0000"))</f>
        <v/>
      </c>
      <c r="B1701" s="155" t="n"/>
      <c r="C1701" s="155" t="n"/>
      <c r="D1701" s="155" t="n"/>
      <c r="E1701" s="155" t="n"/>
      <c r="F1701" s="155" t="n"/>
      <c r="G1701" s="155" t="n"/>
      <c r="H1701" s="155" t="n"/>
      <c r="I1701" s="155" t="n"/>
      <c r="J1701" s="155" t="n"/>
      <c r="K1701" s="155" t="n"/>
      <c r="L1701" s="155" t="n"/>
      <c r="M1701" s="155" t="n"/>
      <c r="N1701" s="155" t="n"/>
      <c r="O1701" s="155" t="n"/>
      <c r="P1701" s="155" t="n"/>
      <c r="Q1701" s="151" t="n"/>
      <c r="R1701" s="155" t="n"/>
      <c r="S1701" s="155" t="n"/>
      <c r="T1701" s="155" t="n"/>
      <c r="U1701" s="155" t="n"/>
      <c r="V1701" s="155" t="n"/>
      <c r="W1701" s="155" t="n"/>
      <c r="X1701" s="155" t="n"/>
      <c r="Y1701" s="155" t="n"/>
      <c r="Z1701" s="155" t="n"/>
      <c r="AA1701" s="155" t="n"/>
      <c r="AB1701" s="155" t="n"/>
      <c r="AC1701" s="155" t="n"/>
      <c r="AD1701" s="155" t="n"/>
      <c r="AE1701" s="155" t="n"/>
      <c r="AF1701" s="155" t="n"/>
      <c r="AG1701" s="154">
        <f>IF(OR(C1701="",G1701="",G1701=0),"",IFERROR(INDEX(Lists!$K$2:$K$12,MATCH(C1701,Lists!$I$2:$I$12,0)),"AUD"))</f>
        <v/>
      </c>
      <c r="AH1701" s="154">
        <f>IF(OR(G1701="",G1701=0),"",IF(G1701&lt;1,TEXT(G1701*100,"0")&amp;IFERROR(INDEX(Lists!$U$2:$U$12,MATCH(C1701,Lists!$I$2:$I$12,0)),"c"),IFERROR(INDEX(Lists!$L$2:$L$12,MATCH(C1701,Lists!$I$2:$I$12,0)),"$")&amp;IF(G1701=INT(G1701),TEXT(G1701,"0"),TEXT(G1701,"0.00")))&amp;" "&amp;AG1701)</f>
        <v/>
      </c>
      <c r="AI1701" s="154">
        <f>IF(X1701="","",X1701*IFERROR(INDEX(Lists!$M$2:$M$12,MATCH(C1701,Lists!$I$2:$I$12,0)),1)/Lists!$Q$2)</f>
        <v/>
      </c>
      <c r="AJ1701" s="154">
        <f>IF(Y1701="","",Y1701*IFERROR(INDEX(Lists!$M$2:$M$12,MATCH(C1701,Lists!$I$2:$I$12,0)),1)/Lists!$Q$2)</f>
        <v/>
      </c>
      <c r="AK1701" s="106" t="n"/>
      <c r="AL1701" s="106" t="n"/>
      <c r="AM1701" s="106" t="n"/>
      <c r="AN1701" s="106" t="n"/>
      <c r="AO1701" s="106" t="n"/>
    </row>
    <row r="1702" ht="18" customHeight="1" s="74">
      <c r="A1702" s="154">
        <f>IF(OR(F1702="",C1702="",D1702=""),"",IFERROR(INDEX(Lists!$J$2:$J$12,MATCH(C1702,Lists!$I$2:$I$12,0)),"XX")&amp;"-"&amp;D1702&amp;"-"&amp;TEXT(SUMPRODUCT(($C$2:C1702=C1702)*($D$2:D1702=D1702)),"0000"))</f>
        <v/>
      </c>
      <c r="B1702" s="155" t="n"/>
      <c r="C1702" s="155" t="n"/>
      <c r="D1702" s="155" t="n"/>
      <c r="E1702" s="155" t="n"/>
      <c r="F1702" s="155" t="n"/>
      <c r="G1702" s="155" t="n"/>
      <c r="H1702" s="155" t="n"/>
      <c r="I1702" s="155" t="n"/>
      <c r="J1702" s="155" t="n"/>
      <c r="K1702" s="155" t="n"/>
      <c r="L1702" s="155" t="n"/>
      <c r="M1702" s="155" t="n"/>
      <c r="N1702" s="155" t="n"/>
      <c r="O1702" s="155" t="n"/>
      <c r="P1702" s="155" t="n"/>
      <c r="Q1702" s="151" t="n"/>
      <c r="R1702" s="155" t="n"/>
      <c r="S1702" s="155" t="n"/>
      <c r="T1702" s="155" t="n"/>
      <c r="U1702" s="155" t="n"/>
      <c r="V1702" s="155" t="n"/>
      <c r="W1702" s="155" t="n"/>
      <c r="X1702" s="155" t="n"/>
      <c r="Y1702" s="155" t="n"/>
      <c r="Z1702" s="155" t="n"/>
      <c r="AA1702" s="155" t="n"/>
      <c r="AB1702" s="155" t="n"/>
      <c r="AC1702" s="155" t="n"/>
      <c r="AD1702" s="155" t="n"/>
      <c r="AE1702" s="155" t="n"/>
      <c r="AF1702" s="155" t="n"/>
      <c r="AG1702" s="154">
        <f>IF(OR(C1702="",G1702="",G1702=0),"",IFERROR(INDEX(Lists!$K$2:$K$12,MATCH(C1702,Lists!$I$2:$I$12,0)),"AUD"))</f>
        <v/>
      </c>
      <c r="AH1702" s="154">
        <f>IF(OR(G1702="",G1702=0),"",IF(G1702&lt;1,TEXT(G1702*100,"0")&amp;IFERROR(INDEX(Lists!$U$2:$U$12,MATCH(C1702,Lists!$I$2:$I$12,0)),"c"),IFERROR(INDEX(Lists!$L$2:$L$12,MATCH(C1702,Lists!$I$2:$I$12,0)),"$")&amp;IF(G1702=INT(G1702),TEXT(G1702,"0"),TEXT(G1702,"0.00")))&amp;" "&amp;AG1702)</f>
        <v/>
      </c>
      <c r="AI1702" s="154">
        <f>IF(X1702="","",X1702*IFERROR(INDEX(Lists!$M$2:$M$12,MATCH(C1702,Lists!$I$2:$I$12,0)),1)/Lists!$Q$2)</f>
        <v/>
      </c>
      <c r="AJ1702" s="154">
        <f>IF(Y1702="","",Y1702*IFERROR(INDEX(Lists!$M$2:$M$12,MATCH(C1702,Lists!$I$2:$I$12,0)),1)/Lists!$Q$2)</f>
        <v/>
      </c>
      <c r="AK1702" s="106" t="n"/>
      <c r="AL1702" s="106" t="n"/>
      <c r="AM1702" s="106" t="n"/>
      <c r="AN1702" s="106" t="n"/>
      <c r="AO1702" s="106" t="n"/>
    </row>
    <row r="1703" ht="18" customHeight="1" s="74">
      <c r="A1703" s="154">
        <f>IF(OR(F1703="",C1703="",D1703=""),"",IFERROR(INDEX(Lists!$J$2:$J$12,MATCH(C1703,Lists!$I$2:$I$12,0)),"XX")&amp;"-"&amp;D1703&amp;"-"&amp;TEXT(SUMPRODUCT(($C$2:C1703=C1703)*($D$2:D1703=D1703)),"0000"))</f>
        <v/>
      </c>
      <c r="B1703" s="155" t="n"/>
      <c r="C1703" s="155" t="n"/>
      <c r="D1703" s="155" t="n"/>
      <c r="E1703" s="155" t="n"/>
      <c r="F1703" s="155" t="n"/>
      <c r="G1703" s="155" t="n"/>
      <c r="H1703" s="155" t="n"/>
      <c r="I1703" s="155" t="n"/>
      <c r="J1703" s="155" t="n"/>
      <c r="K1703" s="155" t="n"/>
      <c r="L1703" s="155" t="n"/>
      <c r="M1703" s="155" t="n"/>
      <c r="N1703" s="155" t="n"/>
      <c r="O1703" s="155" t="n"/>
      <c r="P1703" s="155" t="n"/>
      <c r="Q1703" s="151" t="n"/>
      <c r="R1703" s="155" t="n"/>
      <c r="S1703" s="155" t="n"/>
      <c r="T1703" s="155" t="n"/>
      <c r="U1703" s="155" t="n"/>
      <c r="V1703" s="155" t="n"/>
      <c r="W1703" s="155" t="n"/>
      <c r="X1703" s="155" t="n"/>
      <c r="Y1703" s="155" t="n"/>
      <c r="Z1703" s="155" t="n"/>
      <c r="AA1703" s="155" t="n"/>
      <c r="AB1703" s="155" t="n"/>
      <c r="AC1703" s="155" t="n"/>
      <c r="AD1703" s="155" t="n"/>
      <c r="AE1703" s="155" t="n"/>
      <c r="AF1703" s="155" t="n"/>
      <c r="AG1703" s="154">
        <f>IF(OR(C1703="",G1703="",G1703=0),"",IFERROR(INDEX(Lists!$K$2:$K$12,MATCH(C1703,Lists!$I$2:$I$12,0)),"AUD"))</f>
        <v/>
      </c>
      <c r="AH1703" s="154">
        <f>IF(OR(G1703="",G1703=0),"",IF(G1703&lt;1,TEXT(G1703*100,"0")&amp;IFERROR(INDEX(Lists!$U$2:$U$12,MATCH(C1703,Lists!$I$2:$I$12,0)),"c"),IFERROR(INDEX(Lists!$L$2:$L$12,MATCH(C1703,Lists!$I$2:$I$12,0)),"$")&amp;IF(G1703=INT(G1703),TEXT(G1703,"0"),TEXT(G1703,"0.00")))&amp;" "&amp;AG1703)</f>
        <v/>
      </c>
      <c r="AI1703" s="154">
        <f>IF(X1703="","",X1703*IFERROR(INDEX(Lists!$M$2:$M$12,MATCH(C1703,Lists!$I$2:$I$12,0)),1)/Lists!$Q$2)</f>
        <v/>
      </c>
      <c r="AJ1703" s="154">
        <f>IF(Y1703="","",Y1703*IFERROR(INDEX(Lists!$M$2:$M$12,MATCH(C1703,Lists!$I$2:$I$12,0)),1)/Lists!$Q$2)</f>
        <v/>
      </c>
      <c r="AK1703" s="106" t="n"/>
      <c r="AL1703" s="106" t="n"/>
      <c r="AM1703" s="106" t="n"/>
      <c r="AN1703" s="106" t="n"/>
      <c r="AO1703" s="106" t="n"/>
    </row>
    <row r="1704" ht="18" customHeight="1" s="74">
      <c r="A1704" s="154">
        <f>IF(OR(F1704="",C1704="",D1704=""),"",IFERROR(INDEX(Lists!$J$2:$J$12,MATCH(C1704,Lists!$I$2:$I$12,0)),"XX")&amp;"-"&amp;D1704&amp;"-"&amp;TEXT(SUMPRODUCT(($C$2:C1704=C1704)*($D$2:D1704=D1704)),"0000"))</f>
        <v/>
      </c>
      <c r="B1704" s="155" t="n"/>
      <c r="C1704" s="155" t="n"/>
      <c r="D1704" s="155" t="n"/>
      <c r="E1704" s="155" t="n"/>
      <c r="F1704" s="155" t="n"/>
      <c r="G1704" s="155" t="n"/>
      <c r="H1704" s="155" t="n"/>
      <c r="I1704" s="155" t="n"/>
      <c r="J1704" s="155" t="n"/>
      <c r="K1704" s="155" t="n"/>
      <c r="L1704" s="155" t="n"/>
      <c r="M1704" s="155" t="n"/>
      <c r="N1704" s="155" t="n"/>
      <c r="O1704" s="155" t="n"/>
      <c r="P1704" s="155" t="n"/>
      <c r="Q1704" s="151" t="n"/>
      <c r="R1704" s="155" t="n"/>
      <c r="S1704" s="155" t="n"/>
      <c r="T1704" s="155" t="n"/>
      <c r="U1704" s="155" t="n"/>
      <c r="V1704" s="155" t="n"/>
      <c r="W1704" s="155" t="n"/>
      <c r="X1704" s="155" t="n"/>
      <c r="Y1704" s="155" t="n"/>
      <c r="Z1704" s="155" t="n"/>
      <c r="AA1704" s="155" t="n"/>
      <c r="AB1704" s="155" t="n"/>
      <c r="AC1704" s="155" t="n"/>
      <c r="AD1704" s="155" t="n"/>
      <c r="AE1704" s="155" t="n"/>
      <c r="AF1704" s="155" t="n"/>
      <c r="AG1704" s="154">
        <f>IF(OR(C1704="",G1704="",G1704=0),"",IFERROR(INDEX(Lists!$K$2:$K$12,MATCH(C1704,Lists!$I$2:$I$12,0)),"AUD"))</f>
        <v/>
      </c>
      <c r="AH1704" s="154">
        <f>IF(OR(G1704="",G1704=0),"",IF(G1704&lt;1,TEXT(G1704*100,"0")&amp;IFERROR(INDEX(Lists!$U$2:$U$12,MATCH(C1704,Lists!$I$2:$I$12,0)),"c"),IFERROR(INDEX(Lists!$L$2:$L$12,MATCH(C1704,Lists!$I$2:$I$12,0)),"$")&amp;IF(G1704=INT(G1704),TEXT(G1704,"0"),TEXT(G1704,"0.00")))&amp;" "&amp;AG1704)</f>
        <v/>
      </c>
      <c r="AI1704" s="154">
        <f>IF(X1704="","",X1704*IFERROR(INDEX(Lists!$M$2:$M$12,MATCH(C1704,Lists!$I$2:$I$12,0)),1)/Lists!$Q$2)</f>
        <v/>
      </c>
      <c r="AJ1704" s="154">
        <f>IF(Y1704="","",Y1704*IFERROR(INDEX(Lists!$M$2:$M$12,MATCH(C1704,Lists!$I$2:$I$12,0)),1)/Lists!$Q$2)</f>
        <v/>
      </c>
      <c r="AK1704" s="106" t="n"/>
      <c r="AL1704" s="106" t="n"/>
      <c r="AM1704" s="106" t="n"/>
      <c r="AN1704" s="106" t="n"/>
      <c r="AO1704" s="106" t="n"/>
    </row>
    <row r="1705" ht="18" customHeight="1" s="74">
      <c r="A1705" s="154">
        <f>IF(OR(F1705="",C1705="",D1705=""),"",IFERROR(INDEX(Lists!$J$2:$J$12,MATCH(C1705,Lists!$I$2:$I$12,0)),"XX")&amp;"-"&amp;D1705&amp;"-"&amp;TEXT(SUMPRODUCT(($C$2:C1705=C1705)*($D$2:D1705=D1705)),"0000"))</f>
        <v/>
      </c>
      <c r="B1705" s="155" t="n"/>
      <c r="C1705" s="155" t="n"/>
      <c r="D1705" s="155" t="n"/>
      <c r="E1705" s="155" t="n"/>
      <c r="F1705" s="155" t="n"/>
      <c r="G1705" s="155" t="n"/>
      <c r="H1705" s="155" t="n"/>
      <c r="I1705" s="155" t="n"/>
      <c r="J1705" s="155" t="n"/>
      <c r="K1705" s="155" t="n"/>
      <c r="L1705" s="155" t="n"/>
      <c r="M1705" s="155" t="n"/>
      <c r="N1705" s="155" t="n"/>
      <c r="O1705" s="155" t="n"/>
      <c r="P1705" s="155" t="n"/>
      <c r="Q1705" s="151" t="n"/>
      <c r="R1705" s="155" t="n"/>
      <c r="S1705" s="155" t="n"/>
      <c r="T1705" s="155" t="n"/>
      <c r="U1705" s="155" t="n"/>
      <c r="V1705" s="155" t="n"/>
      <c r="W1705" s="155" t="n"/>
      <c r="X1705" s="155" t="n"/>
      <c r="Y1705" s="155" t="n"/>
      <c r="Z1705" s="155" t="n"/>
      <c r="AA1705" s="155" t="n"/>
      <c r="AB1705" s="155" t="n"/>
      <c r="AC1705" s="155" t="n"/>
      <c r="AD1705" s="155" t="n"/>
      <c r="AE1705" s="155" t="n"/>
      <c r="AF1705" s="155" t="n"/>
      <c r="AG1705" s="154">
        <f>IF(OR(C1705="",G1705="",G1705=0),"",IFERROR(INDEX(Lists!$K$2:$K$12,MATCH(C1705,Lists!$I$2:$I$12,0)),"AUD"))</f>
        <v/>
      </c>
      <c r="AH1705" s="154">
        <f>IF(OR(G1705="",G1705=0),"",IF(G1705&lt;1,TEXT(G1705*100,"0")&amp;IFERROR(INDEX(Lists!$U$2:$U$12,MATCH(C1705,Lists!$I$2:$I$12,0)),"c"),IFERROR(INDEX(Lists!$L$2:$L$12,MATCH(C1705,Lists!$I$2:$I$12,0)),"$")&amp;IF(G1705=INT(G1705),TEXT(G1705,"0"),TEXT(G1705,"0.00")))&amp;" "&amp;AG1705)</f>
        <v/>
      </c>
      <c r="AI1705" s="154">
        <f>IF(X1705="","",X1705*IFERROR(INDEX(Lists!$M$2:$M$12,MATCH(C1705,Lists!$I$2:$I$12,0)),1)/Lists!$Q$2)</f>
        <v/>
      </c>
      <c r="AJ1705" s="154">
        <f>IF(Y1705="","",Y1705*IFERROR(INDEX(Lists!$M$2:$M$12,MATCH(C1705,Lists!$I$2:$I$12,0)),1)/Lists!$Q$2)</f>
        <v/>
      </c>
      <c r="AK1705" s="106" t="n"/>
      <c r="AL1705" s="106" t="n"/>
      <c r="AM1705" s="106" t="n"/>
      <c r="AN1705" s="106" t="n"/>
      <c r="AO1705" s="106" t="n"/>
    </row>
    <row r="1706" ht="18" customHeight="1" s="74">
      <c r="A1706" s="154">
        <f>IF(OR(F1706="",C1706="",D1706=""),"",IFERROR(INDEX(Lists!$J$2:$J$12,MATCH(C1706,Lists!$I$2:$I$12,0)),"XX")&amp;"-"&amp;D1706&amp;"-"&amp;TEXT(SUMPRODUCT(($C$2:C1706=C1706)*($D$2:D1706=D1706)),"0000"))</f>
        <v/>
      </c>
      <c r="B1706" s="155" t="n"/>
      <c r="C1706" s="155" t="n"/>
      <c r="D1706" s="155" t="n"/>
      <c r="E1706" s="155" t="n"/>
      <c r="F1706" s="155" t="n"/>
      <c r="G1706" s="155" t="n"/>
      <c r="H1706" s="155" t="n"/>
      <c r="I1706" s="155" t="n"/>
      <c r="J1706" s="155" t="n"/>
      <c r="K1706" s="155" t="n"/>
      <c r="L1706" s="155" t="n"/>
      <c r="M1706" s="155" t="n"/>
      <c r="N1706" s="155" t="n"/>
      <c r="O1706" s="155" t="n"/>
      <c r="P1706" s="155" t="n"/>
      <c r="Q1706" s="151" t="n"/>
      <c r="R1706" s="155" t="n"/>
      <c r="S1706" s="155" t="n"/>
      <c r="T1706" s="155" t="n"/>
      <c r="U1706" s="155" t="n"/>
      <c r="V1706" s="155" t="n"/>
      <c r="W1706" s="155" t="n"/>
      <c r="X1706" s="155" t="n"/>
      <c r="Y1706" s="155" t="n"/>
      <c r="Z1706" s="155" t="n"/>
      <c r="AA1706" s="155" t="n"/>
      <c r="AB1706" s="155" t="n"/>
      <c r="AC1706" s="155" t="n"/>
      <c r="AD1706" s="155" t="n"/>
      <c r="AE1706" s="155" t="n"/>
      <c r="AF1706" s="155" t="n"/>
      <c r="AG1706" s="154">
        <f>IF(OR(C1706="",G1706="",G1706=0),"",IFERROR(INDEX(Lists!$K$2:$K$12,MATCH(C1706,Lists!$I$2:$I$12,0)),"AUD"))</f>
        <v/>
      </c>
      <c r="AH1706" s="154">
        <f>IF(OR(G1706="",G1706=0),"",IF(G1706&lt;1,TEXT(G1706*100,"0")&amp;IFERROR(INDEX(Lists!$U$2:$U$12,MATCH(C1706,Lists!$I$2:$I$12,0)),"c"),IFERROR(INDEX(Lists!$L$2:$L$12,MATCH(C1706,Lists!$I$2:$I$12,0)),"$")&amp;IF(G1706=INT(G1706),TEXT(G1706,"0"),TEXT(G1706,"0.00")))&amp;" "&amp;AG1706)</f>
        <v/>
      </c>
      <c r="AI1706" s="154">
        <f>IF(X1706="","",X1706*IFERROR(INDEX(Lists!$M$2:$M$12,MATCH(C1706,Lists!$I$2:$I$12,0)),1)/Lists!$Q$2)</f>
        <v/>
      </c>
      <c r="AJ1706" s="154">
        <f>IF(Y1706="","",Y1706*IFERROR(INDEX(Lists!$M$2:$M$12,MATCH(C1706,Lists!$I$2:$I$12,0)),1)/Lists!$Q$2)</f>
        <v/>
      </c>
      <c r="AK1706" s="106" t="n"/>
      <c r="AL1706" s="106" t="n"/>
      <c r="AM1706" s="106" t="n"/>
      <c r="AN1706" s="106" t="n"/>
      <c r="AO1706" s="106" t="n"/>
    </row>
    <row r="1707" ht="18" customHeight="1" s="74">
      <c r="A1707" s="154">
        <f>IF(OR(F1707="",C1707="",D1707=""),"",IFERROR(INDEX(Lists!$J$2:$J$12,MATCH(C1707,Lists!$I$2:$I$12,0)),"XX")&amp;"-"&amp;D1707&amp;"-"&amp;TEXT(SUMPRODUCT(($C$2:C1707=C1707)*($D$2:D1707=D1707)),"0000"))</f>
        <v/>
      </c>
      <c r="B1707" s="155" t="n"/>
      <c r="C1707" s="155" t="n"/>
      <c r="D1707" s="155" t="n"/>
      <c r="E1707" s="155" t="n"/>
      <c r="F1707" s="155" t="n"/>
      <c r="G1707" s="155" t="n"/>
      <c r="H1707" s="155" t="n"/>
      <c r="I1707" s="155" t="n"/>
      <c r="J1707" s="155" t="n"/>
      <c r="K1707" s="155" t="n"/>
      <c r="L1707" s="155" t="n"/>
      <c r="M1707" s="155" t="n"/>
      <c r="N1707" s="155" t="n"/>
      <c r="O1707" s="155" t="n"/>
      <c r="P1707" s="155" t="n"/>
      <c r="Q1707" s="151" t="n"/>
      <c r="R1707" s="155" t="n"/>
      <c r="S1707" s="155" t="n"/>
      <c r="T1707" s="155" t="n"/>
      <c r="U1707" s="155" t="n"/>
      <c r="V1707" s="155" t="n"/>
      <c r="W1707" s="155" t="n"/>
      <c r="X1707" s="155" t="n"/>
      <c r="Y1707" s="155" t="n"/>
      <c r="Z1707" s="155" t="n"/>
      <c r="AA1707" s="155" t="n"/>
      <c r="AB1707" s="155" t="n"/>
      <c r="AC1707" s="155" t="n"/>
      <c r="AD1707" s="155" t="n"/>
      <c r="AE1707" s="155" t="n"/>
      <c r="AF1707" s="155" t="n"/>
      <c r="AG1707" s="154">
        <f>IF(OR(C1707="",G1707="",G1707=0),"",IFERROR(INDEX(Lists!$K$2:$K$12,MATCH(C1707,Lists!$I$2:$I$12,0)),"AUD"))</f>
        <v/>
      </c>
      <c r="AH1707" s="154">
        <f>IF(OR(G1707="",G1707=0),"",IF(G1707&lt;1,TEXT(G1707*100,"0")&amp;IFERROR(INDEX(Lists!$U$2:$U$12,MATCH(C1707,Lists!$I$2:$I$12,0)),"c"),IFERROR(INDEX(Lists!$L$2:$L$12,MATCH(C1707,Lists!$I$2:$I$12,0)),"$")&amp;IF(G1707=INT(G1707),TEXT(G1707,"0"),TEXT(G1707,"0.00")))&amp;" "&amp;AG1707)</f>
        <v/>
      </c>
      <c r="AI1707" s="154">
        <f>IF(X1707="","",X1707*IFERROR(INDEX(Lists!$M$2:$M$12,MATCH(C1707,Lists!$I$2:$I$12,0)),1)/Lists!$Q$2)</f>
        <v/>
      </c>
      <c r="AJ1707" s="154">
        <f>IF(Y1707="","",Y1707*IFERROR(INDEX(Lists!$M$2:$M$12,MATCH(C1707,Lists!$I$2:$I$12,0)),1)/Lists!$Q$2)</f>
        <v/>
      </c>
      <c r="AK1707" s="106" t="n"/>
      <c r="AL1707" s="106" t="n"/>
      <c r="AM1707" s="106" t="n"/>
      <c r="AN1707" s="106" t="n"/>
      <c r="AO1707" s="106" t="n"/>
    </row>
    <row r="1708" ht="18" customHeight="1" s="74">
      <c r="A1708" s="154">
        <f>IF(OR(F1708="",C1708="",D1708=""),"",IFERROR(INDEX(Lists!$J$2:$J$12,MATCH(C1708,Lists!$I$2:$I$12,0)),"XX")&amp;"-"&amp;D1708&amp;"-"&amp;TEXT(SUMPRODUCT(($C$2:C1708=C1708)*($D$2:D1708=D1708)),"0000"))</f>
        <v/>
      </c>
      <c r="B1708" s="155" t="n"/>
      <c r="C1708" s="155" t="n"/>
      <c r="D1708" s="155" t="n"/>
      <c r="E1708" s="155" t="n"/>
      <c r="F1708" s="155" t="n"/>
      <c r="G1708" s="155" t="n"/>
      <c r="H1708" s="155" t="n"/>
      <c r="I1708" s="155" t="n"/>
      <c r="J1708" s="155" t="n"/>
      <c r="K1708" s="155" t="n"/>
      <c r="L1708" s="155" t="n"/>
      <c r="M1708" s="155" t="n"/>
      <c r="N1708" s="155" t="n"/>
      <c r="O1708" s="155" t="n"/>
      <c r="P1708" s="155" t="n"/>
      <c r="Q1708" s="151" t="n"/>
      <c r="R1708" s="155" t="n"/>
      <c r="S1708" s="155" t="n"/>
      <c r="T1708" s="155" t="n"/>
      <c r="U1708" s="155" t="n"/>
      <c r="V1708" s="155" t="n"/>
      <c r="W1708" s="155" t="n"/>
      <c r="X1708" s="155" t="n"/>
      <c r="Y1708" s="155" t="n"/>
      <c r="Z1708" s="155" t="n"/>
      <c r="AA1708" s="155" t="n"/>
      <c r="AB1708" s="155" t="n"/>
      <c r="AC1708" s="155" t="n"/>
      <c r="AD1708" s="155" t="n"/>
      <c r="AE1708" s="155" t="n"/>
      <c r="AF1708" s="155" t="n"/>
      <c r="AG1708" s="154">
        <f>IF(OR(C1708="",G1708="",G1708=0),"",IFERROR(INDEX(Lists!$K$2:$K$12,MATCH(C1708,Lists!$I$2:$I$12,0)),"AUD"))</f>
        <v/>
      </c>
      <c r="AH1708" s="154">
        <f>IF(OR(G1708="",G1708=0),"",IF(G1708&lt;1,TEXT(G1708*100,"0")&amp;IFERROR(INDEX(Lists!$U$2:$U$12,MATCH(C1708,Lists!$I$2:$I$12,0)),"c"),IFERROR(INDEX(Lists!$L$2:$L$12,MATCH(C1708,Lists!$I$2:$I$12,0)),"$")&amp;IF(G1708=INT(G1708),TEXT(G1708,"0"),TEXT(G1708,"0.00")))&amp;" "&amp;AG1708)</f>
        <v/>
      </c>
      <c r="AI1708" s="154">
        <f>IF(X1708="","",X1708*IFERROR(INDEX(Lists!$M$2:$M$12,MATCH(C1708,Lists!$I$2:$I$12,0)),1)/Lists!$Q$2)</f>
        <v/>
      </c>
      <c r="AJ1708" s="154">
        <f>IF(Y1708="","",Y1708*IFERROR(INDEX(Lists!$M$2:$M$12,MATCH(C1708,Lists!$I$2:$I$12,0)),1)/Lists!$Q$2)</f>
        <v/>
      </c>
      <c r="AK1708" s="106" t="n"/>
      <c r="AL1708" s="106" t="n"/>
      <c r="AM1708" s="106" t="n"/>
      <c r="AN1708" s="106" t="n"/>
      <c r="AO1708" s="106" t="n"/>
    </row>
    <row r="1709" ht="18" customHeight="1" s="74">
      <c r="A1709" s="154">
        <f>IF(OR(F1709="",C1709="",D1709=""),"",IFERROR(INDEX(Lists!$J$2:$J$12,MATCH(C1709,Lists!$I$2:$I$12,0)),"XX")&amp;"-"&amp;D1709&amp;"-"&amp;TEXT(SUMPRODUCT(($C$2:C1709=C1709)*($D$2:D1709=D1709)),"0000"))</f>
        <v/>
      </c>
      <c r="B1709" s="155" t="n"/>
      <c r="C1709" s="155" t="n"/>
      <c r="D1709" s="155" t="n"/>
      <c r="E1709" s="155" t="n"/>
      <c r="F1709" s="155" t="n"/>
      <c r="G1709" s="155" t="n"/>
      <c r="H1709" s="155" t="n"/>
      <c r="I1709" s="155" t="n"/>
      <c r="J1709" s="155" t="n"/>
      <c r="K1709" s="155" t="n"/>
      <c r="L1709" s="155" t="n"/>
      <c r="M1709" s="155" t="n"/>
      <c r="N1709" s="155" t="n"/>
      <c r="O1709" s="155" t="n"/>
      <c r="P1709" s="155" t="n"/>
      <c r="Q1709" s="151" t="n"/>
      <c r="R1709" s="155" t="n"/>
      <c r="S1709" s="155" t="n"/>
      <c r="T1709" s="155" t="n"/>
      <c r="U1709" s="155" t="n"/>
      <c r="V1709" s="155" t="n"/>
      <c r="W1709" s="155" t="n"/>
      <c r="X1709" s="155" t="n"/>
      <c r="Y1709" s="155" t="n"/>
      <c r="Z1709" s="155" t="n"/>
      <c r="AA1709" s="155" t="n"/>
      <c r="AB1709" s="155" t="n"/>
      <c r="AC1709" s="155" t="n"/>
      <c r="AD1709" s="155" t="n"/>
      <c r="AE1709" s="155" t="n"/>
      <c r="AF1709" s="155" t="n"/>
      <c r="AG1709" s="154">
        <f>IF(OR(C1709="",G1709="",G1709=0),"",IFERROR(INDEX(Lists!$K$2:$K$12,MATCH(C1709,Lists!$I$2:$I$12,0)),"AUD"))</f>
        <v/>
      </c>
      <c r="AH1709" s="154">
        <f>IF(OR(G1709="",G1709=0),"",IF(G1709&lt;1,TEXT(G1709*100,"0")&amp;IFERROR(INDEX(Lists!$U$2:$U$12,MATCH(C1709,Lists!$I$2:$I$12,0)),"c"),IFERROR(INDEX(Lists!$L$2:$L$12,MATCH(C1709,Lists!$I$2:$I$12,0)),"$")&amp;IF(G1709=INT(G1709),TEXT(G1709,"0"),TEXT(G1709,"0.00")))&amp;" "&amp;AG1709)</f>
        <v/>
      </c>
      <c r="AI1709" s="154">
        <f>IF(X1709="","",X1709*IFERROR(INDEX(Lists!$M$2:$M$12,MATCH(C1709,Lists!$I$2:$I$12,0)),1)/Lists!$Q$2)</f>
        <v/>
      </c>
      <c r="AJ1709" s="154">
        <f>IF(Y1709="","",Y1709*IFERROR(INDEX(Lists!$M$2:$M$12,MATCH(C1709,Lists!$I$2:$I$12,0)),1)/Lists!$Q$2)</f>
        <v/>
      </c>
      <c r="AK1709" s="106" t="n"/>
      <c r="AL1709" s="106" t="n"/>
      <c r="AM1709" s="106" t="n"/>
      <c r="AN1709" s="106" t="n"/>
      <c r="AO1709" s="106" t="n"/>
    </row>
    <row r="1710" ht="18" customHeight="1" s="74">
      <c r="A1710" s="154">
        <f>IF(OR(F1710="",C1710="",D1710=""),"",IFERROR(INDEX(Lists!$J$2:$J$12,MATCH(C1710,Lists!$I$2:$I$12,0)),"XX")&amp;"-"&amp;D1710&amp;"-"&amp;TEXT(SUMPRODUCT(($C$2:C1710=C1710)*($D$2:D1710=D1710)),"0000"))</f>
        <v/>
      </c>
      <c r="B1710" s="155" t="n"/>
      <c r="C1710" s="155" t="n"/>
      <c r="D1710" s="155" t="n"/>
      <c r="E1710" s="155" t="n"/>
      <c r="F1710" s="155" t="n"/>
      <c r="G1710" s="155" t="n"/>
      <c r="H1710" s="155" t="n"/>
      <c r="I1710" s="155" t="n"/>
      <c r="J1710" s="155" t="n"/>
      <c r="K1710" s="155" t="n"/>
      <c r="L1710" s="155" t="n"/>
      <c r="M1710" s="155" t="n"/>
      <c r="N1710" s="155" t="n"/>
      <c r="O1710" s="155" t="n"/>
      <c r="P1710" s="155" t="n"/>
      <c r="Q1710" s="151" t="n"/>
      <c r="R1710" s="155" t="n"/>
      <c r="S1710" s="155" t="n"/>
      <c r="T1710" s="155" t="n"/>
      <c r="U1710" s="155" t="n"/>
      <c r="V1710" s="155" t="n"/>
      <c r="W1710" s="155" t="n"/>
      <c r="X1710" s="155" t="n"/>
      <c r="Y1710" s="155" t="n"/>
      <c r="Z1710" s="155" t="n"/>
      <c r="AA1710" s="155" t="n"/>
      <c r="AB1710" s="155" t="n"/>
      <c r="AC1710" s="155" t="n"/>
      <c r="AD1710" s="155" t="n"/>
      <c r="AE1710" s="155" t="n"/>
      <c r="AF1710" s="155" t="n"/>
      <c r="AG1710" s="154">
        <f>IF(OR(C1710="",G1710="",G1710=0),"",IFERROR(INDEX(Lists!$K$2:$K$12,MATCH(C1710,Lists!$I$2:$I$12,0)),"AUD"))</f>
        <v/>
      </c>
      <c r="AH1710" s="154">
        <f>IF(OR(G1710="",G1710=0),"",IF(G1710&lt;1,TEXT(G1710*100,"0")&amp;IFERROR(INDEX(Lists!$U$2:$U$12,MATCH(C1710,Lists!$I$2:$I$12,0)),"c"),IFERROR(INDEX(Lists!$L$2:$L$12,MATCH(C1710,Lists!$I$2:$I$12,0)),"$")&amp;IF(G1710=INT(G1710),TEXT(G1710,"0"),TEXT(G1710,"0.00")))&amp;" "&amp;AG1710)</f>
        <v/>
      </c>
      <c r="AI1710" s="154">
        <f>IF(X1710="","",X1710*IFERROR(INDEX(Lists!$M$2:$M$12,MATCH(C1710,Lists!$I$2:$I$12,0)),1)/Lists!$Q$2)</f>
        <v/>
      </c>
      <c r="AJ1710" s="154">
        <f>IF(Y1710="","",Y1710*IFERROR(INDEX(Lists!$M$2:$M$12,MATCH(C1710,Lists!$I$2:$I$12,0)),1)/Lists!$Q$2)</f>
        <v/>
      </c>
      <c r="AK1710" s="106" t="n"/>
      <c r="AL1710" s="106" t="n"/>
      <c r="AM1710" s="106" t="n"/>
      <c r="AN1710" s="106" t="n"/>
      <c r="AO1710" s="106" t="n"/>
    </row>
    <row r="1711" ht="18" customHeight="1" s="74">
      <c r="A1711" s="154">
        <f>IF(OR(F1711="",C1711="",D1711=""),"",IFERROR(INDEX(Lists!$J$2:$J$12,MATCH(C1711,Lists!$I$2:$I$12,0)),"XX")&amp;"-"&amp;D1711&amp;"-"&amp;TEXT(SUMPRODUCT(($C$2:C1711=C1711)*($D$2:D1711=D1711)),"0000"))</f>
        <v/>
      </c>
      <c r="B1711" s="155" t="n"/>
      <c r="C1711" s="155" t="n"/>
      <c r="D1711" s="155" t="n"/>
      <c r="E1711" s="155" t="n"/>
      <c r="F1711" s="155" t="n"/>
      <c r="G1711" s="155" t="n"/>
      <c r="H1711" s="155" t="n"/>
      <c r="I1711" s="155" t="n"/>
      <c r="J1711" s="155" t="n"/>
      <c r="K1711" s="155" t="n"/>
      <c r="L1711" s="155" t="n"/>
      <c r="M1711" s="155" t="n"/>
      <c r="N1711" s="155" t="n"/>
      <c r="O1711" s="155" t="n"/>
      <c r="P1711" s="155" t="n"/>
      <c r="Q1711" s="151" t="n"/>
      <c r="R1711" s="155" t="n"/>
      <c r="S1711" s="155" t="n"/>
      <c r="T1711" s="155" t="n"/>
      <c r="U1711" s="155" t="n"/>
      <c r="V1711" s="155" t="n"/>
      <c r="W1711" s="155" t="n"/>
      <c r="X1711" s="155" t="n"/>
      <c r="Y1711" s="155" t="n"/>
      <c r="Z1711" s="155" t="n"/>
      <c r="AA1711" s="155" t="n"/>
      <c r="AB1711" s="155" t="n"/>
      <c r="AC1711" s="155" t="n"/>
      <c r="AD1711" s="155" t="n"/>
      <c r="AE1711" s="155" t="n"/>
      <c r="AF1711" s="155" t="n"/>
      <c r="AG1711" s="154">
        <f>IF(OR(C1711="",G1711="",G1711=0),"",IFERROR(INDEX(Lists!$K$2:$K$12,MATCH(C1711,Lists!$I$2:$I$12,0)),"AUD"))</f>
        <v/>
      </c>
      <c r="AH1711" s="154">
        <f>IF(OR(G1711="",G1711=0),"",IF(G1711&lt;1,TEXT(G1711*100,"0")&amp;IFERROR(INDEX(Lists!$U$2:$U$12,MATCH(C1711,Lists!$I$2:$I$12,0)),"c"),IFERROR(INDEX(Lists!$L$2:$L$12,MATCH(C1711,Lists!$I$2:$I$12,0)),"$")&amp;IF(G1711=INT(G1711),TEXT(G1711,"0"),TEXT(G1711,"0.00")))&amp;" "&amp;AG1711)</f>
        <v/>
      </c>
      <c r="AI1711" s="154">
        <f>IF(X1711="","",X1711*IFERROR(INDEX(Lists!$M$2:$M$12,MATCH(C1711,Lists!$I$2:$I$12,0)),1)/Lists!$Q$2)</f>
        <v/>
      </c>
      <c r="AJ1711" s="154">
        <f>IF(Y1711="","",Y1711*IFERROR(INDEX(Lists!$M$2:$M$12,MATCH(C1711,Lists!$I$2:$I$12,0)),1)/Lists!$Q$2)</f>
        <v/>
      </c>
      <c r="AK1711" s="106" t="n"/>
      <c r="AL1711" s="106" t="n"/>
      <c r="AM1711" s="106" t="n"/>
      <c r="AN1711" s="106" t="n"/>
      <c r="AO1711" s="106" t="n"/>
    </row>
    <row r="1712" ht="18" customHeight="1" s="74">
      <c r="A1712" s="154">
        <f>IF(OR(F1712="",C1712="",D1712=""),"",IFERROR(INDEX(Lists!$J$2:$J$12,MATCH(C1712,Lists!$I$2:$I$12,0)),"XX")&amp;"-"&amp;D1712&amp;"-"&amp;TEXT(SUMPRODUCT(($C$2:C1712=C1712)*($D$2:D1712=D1712)),"0000"))</f>
        <v/>
      </c>
      <c r="B1712" s="155" t="n"/>
      <c r="C1712" s="155" t="n"/>
      <c r="D1712" s="155" t="n"/>
      <c r="E1712" s="155" t="n"/>
      <c r="F1712" s="155" t="n"/>
      <c r="G1712" s="155" t="n"/>
      <c r="H1712" s="155" t="n"/>
      <c r="I1712" s="155" t="n"/>
      <c r="J1712" s="155" t="n"/>
      <c r="K1712" s="155" t="n"/>
      <c r="L1712" s="155" t="n"/>
      <c r="M1712" s="155" t="n"/>
      <c r="N1712" s="155" t="n"/>
      <c r="O1712" s="155" t="n"/>
      <c r="P1712" s="155" t="n"/>
      <c r="Q1712" s="151" t="n"/>
      <c r="R1712" s="155" t="n"/>
      <c r="S1712" s="155" t="n"/>
      <c r="T1712" s="155" t="n"/>
      <c r="U1712" s="155" t="n"/>
      <c r="V1712" s="155" t="n"/>
      <c r="W1712" s="155" t="n"/>
      <c r="X1712" s="155" t="n"/>
      <c r="Y1712" s="155" t="n"/>
      <c r="Z1712" s="155" t="n"/>
      <c r="AA1712" s="155" t="n"/>
      <c r="AB1712" s="155" t="n"/>
      <c r="AC1712" s="155" t="n"/>
      <c r="AD1712" s="155" t="n"/>
      <c r="AE1712" s="155" t="n"/>
      <c r="AF1712" s="155" t="n"/>
      <c r="AG1712" s="154">
        <f>IF(OR(C1712="",G1712="",G1712=0),"",IFERROR(INDEX(Lists!$K$2:$K$12,MATCH(C1712,Lists!$I$2:$I$12,0)),"AUD"))</f>
        <v/>
      </c>
      <c r="AH1712" s="154">
        <f>IF(OR(G1712="",G1712=0),"",IF(G1712&lt;1,TEXT(G1712*100,"0")&amp;IFERROR(INDEX(Lists!$U$2:$U$12,MATCH(C1712,Lists!$I$2:$I$12,0)),"c"),IFERROR(INDEX(Lists!$L$2:$L$12,MATCH(C1712,Lists!$I$2:$I$12,0)),"$")&amp;IF(G1712=INT(G1712),TEXT(G1712,"0"),TEXT(G1712,"0.00")))&amp;" "&amp;AG1712)</f>
        <v/>
      </c>
      <c r="AI1712" s="154">
        <f>IF(X1712="","",X1712*IFERROR(INDEX(Lists!$M$2:$M$12,MATCH(C1712,Lists!$I$2:$I$12,0)),1)/Lists!$Q$2)</f>
        <v/>
      </c>
      <c r="AJ1712" s="154">
        <f>IF(Y1712="","",Y1712*IFERROR(INDEX(Lists!$M$2:$M$12,MATCH(C1712,Lists!$I$2:$I$12,0)),1)/Lists!$Q$2)</f>
        <v/>
      </c>
      <c r="AK1712" s="106" t="n"/>
      <c r="AL1712" s="106" t="n"/>
      <c r="AM1712" s="106" t="n"/>
      <c r="AN1712" s="106" t="n"/>
      <c r="AO1712" s="106" t="n"/>
    </row>
    <row r="1713" ht="18" customHeight="1" s="74">
      <c r="A1713" s="154">
        <f>IF(OR(F1713="",C1713="",D1713=""),"",IFERROR(INDEX(Lists!$J$2:$J$12,MATCH(C1713,Lists!$I$2:$I$12,0)),"XX")&amp;"-"&amp;D1713&amp;"-"&amp;TEXT(SUMPRODUCT(($C$2:C1713=C1713)*($D$2:D1713=D1713)),"0000"))</f>
        <v/>
      </c>
      <c r="B1713" s="155" t="n"/>
      <c r="C1713" s="155" t="n"/>
      <c r="D1713" s="155" t="n"/>
      <c r="E1713" s="155" t="n"/>
      <c r="F1713" s="155" t="n"/>
      <c r="G1713" s="155" t="n"/>
      <c r="H1713" s="155" t="n"/>
      <c r="I1713" s="155" t="n"/>
      <c r="J1713" s="155" t="n"/>
      <c r="K1713" s="155" t="n"/>
      <c r="L1713" s="155" t="n"/>
      <c r="M1713" s="155" t="n"/>
      <c r="N1713" s="155" t="n"/>
      <c r="O1713" s="155" t="n"/>
      <c r="P1713" s="155" t="n"/>
      <c r="Q1713" s="151" t="n"/>
      <c r="R1713" s="155" t="n"/>
      <c r="S1713" s="155" t="n"/>
      <c r="T1713" s="155" t="n"/>
      <c r="U1713" s="155" t="n"/>
      <c r="V1713" s="155" t="n"/>
      <c r="W1713" s="155" t="n"/>
      <c r="X1713" s="155" t="n"/>
      <c r="Y1713" s="155" t="n"/>
      <c r="Z1713" s="155" t="n"/>
      <c r="AA1713" s="155" t="n"/>
      <c r="AB1713" s="155" t="n"/>
      <c r="AC1713" s="155" t="n"/>
      <c r="AD1713" s="155" t="n"/>
      <c r="AE1713" s="155" t="n"/>
      <c r="AF1713" s="155" t="n"/>
      <c r="AG1713" s="154">
        <f>IF(OR(C1713="",G1713="",G1713=0),"",IFERROR(INDEX(Lists!$K$2:$K$12,MATCH(C1713,Lists!$I$2:$I$12,0)),"AUD"))</f>
        <v/>
      </c>
      <c r="AH1713" s="154">
        <f>IF(OR(G1713="",G1713=0),"",IF(G1713&lt;1,TEXT(G1713*100,"0")&amp;IFERROR(INDEX(Lists!$U$2:$U$12,MATCH(C1713,Lists!$I$2:$I$12,0)),"c"),IFERROR(INDEX(Lists!$L$2:$L$12,MATCH(C1713,Lists!$I$2:$I$12,0)),"$")&amp;IF(G1713=INT(G1713),TEXT(G1713,"0"),TEXT(G1713,"0.00")))&amp;" "&amp;AG1713)</f>
        <v/>
      </c>
      <c r="AI1713" s="154">
        <f>IF(X1713="","",X1713*IFERROR(INDEX(Lists!$M$2:$M$12,MATCH(C1713,Lists!$I$2:$I$12,0)),1)/Lists!$Q$2)</f>
        <v/>
      </c>
      <c r="AJ1713" s="154">
        <f>IF(Y1713="","",Y1713*IFERROR(INDEX(Lists!$M$2:$M$12,MATCH(C1713,Lists!$I$2:$I$12,0)),1)/Lists!$Q$2)</f>
        <v/>
      </c>
      <c r="AK1713" s="106" t="n"/>
      <c r="AL1713" s="106" t="n"/>
      <c r="AM1713" s="106" t="n"/>
      <c r="AN1713" s="106" t="n"/>
      <c r="AO1713" s="106" t="n"/>
    </row>
    <row r="1714" ht="18" customHeight="1" s="74">
      <c r="A1714" s="154">
        <f>IF(OR(F1714="",C1714="",D1714=""),"",IFERROR(INDEX(Lists!$J$2:$J$12,MATCH(C1714,Lists!$I$2:$I$12,0)),"XX")&amp;"-"&amp;D1714&amp;"-"&amp;TEXT(SUMPRODUCT(($C$2:C1714=C1714)*($D$2:D1714=D1714)),"0000"))</f>
        <v/>
      </c>
      <c r="B1714" s="155" t="n"/>
      <c r="C1714" s="155" t="n"/>
      <c r="D1714" s="155" t="n"/>
      <c r="E1714" s="155" t="n"/>
      <c r="F1714" s="155" t="n"/>
      <c r="G1714" s="155" t="n"/>
      <c r="H1714" s="155" t="n"/>
      <c r="I1714" s="155" t="n"/>
      <c r="J1714" s="155" t="n"/>
      <c r="K1714" s="155" t="n"/>
      <c r="L1714" s="155" t="n"/>
      <c r="M1714" s="155" t="n"/>
      <c r="N1714" s="155" t="n"/>
      <c r="O1714" s="155" t="n"/>
      <c r="P1714" s="155" t="n"/>
      <c r="Q1714" s="151" t="n"/>
      <c r="R1714" s="155" t="n"/>
      <c r="S1714" s="155" t="n"/>
      <c r="T1714" s="155" t="n"/>
      <c r="U1714" s="155" t="n"/>
      <c r="V1714" s="155" t="n"/>
      <c r="W1714" s="155" t="n"/>
      <c r="X1714" s="155" t="n"/>
      <c r="Y1714" s="155" t="n"/>
      <c r="Z1714" s="155" t="n"/>
      <c r="AA1714" s="155" t="n"/>
      <c r="AB1714" s="155" t="n"/>
      <c r="AC1714" s="155" t="n"/>
      <c r="AD1714" s="155" t="n"/>
      <c r="AE1714" s="155" t="n"/>
      <c r="AF1714" s="155" t="n"/>
      <c r="AG1714" s="154">
        <f>IF(OR(C1714="",G1714="",G1714=0),"",IFERROR(INDEX(Lists!$K$2:$K$12,MATCH(C1714,Lists!$I$2:$I$12,0)),"AUD"))</f>
        <v/>
      </c>
      <c r="AH1714" s="154">
        <f>IF(OR(G1714="",G1714=0),"",IF(G1714&lt;1,TEXT(G1714*100,"0")&amp;IFERROR(INDEX(Lists!$U$2:$U$12,MATCH(C1714,Lists!$I$2:$I$12,0)),"c"),IFERROR(INDEX(Lists!$L$2:$L$12,MATCH(C1714,Lists!$I$2:$I$12,0)),"$")&amp;IF(G1714=INT(G1714),TEXT(G1714,"0"),TEXT(G1714,"0.00")))&amp;" "&amp;AG1714)</f>
        <v/>
      </c>
      <c r="AI1714" s="154">
        <f>IF(X1714="","",X1714*IFERROR(INDEX(Lists!$M$2:$M$12,MATCH(C1714,Lists!$I$2:$I$12,0)),1)/Lists!$Q$2)</f>
        <v/>
      </c>
      <c r="AJ1714" s="154">
        <f>IF(Y1714="","",Y1714*IFERROR(INDEX(Lists!$M$2:$M$12,MATCH(C1714,Lists!$I$2:$I$12,0)),1)/Lists!$Q$2)</f>
        <v/>
      </c>
      <c r="AK1714" s="106" t="n"/>
      <c r="AL1714" s="106" t="n"/>
      <c r="AM1714" s="106" t="n"/>
      <c r="AN1714" s="106" t="n"/>
      <c r="AO1714" s="106" t="n"/>
    </row>
    <row r="1715" ht="18" customHeight="1" s="74">
      <c r="A1715" s="154">
        <f>IF(OR(F1715="",C1715="",D1715=""),"",IFERROR(INDEX(Lists!$J$2:$J$12,MATCH(C1715,Lists!$I$2:$I$12,0)),"XX")&amp;"-"&amp;D1715&amp;"-"&amp;TEXT(SUMPRODUCT(($C$2:C1715=C1715)*($D$2:D1715=D1715)),"0000"))</f>
        <v/>
      </c>
      <c r="B1715" s="155" t="n"/>
      <c r="C1715" s="155" t="n"/>
      <c r="D1715" s="155" t="n"/>
      <c r="E1715" s="155" t="n"/>
      <c r="F1715" s="155" t="n"/>
      <c r="G1715" s="155" t="n"/>
      <c r="H1715" s="155" t="n"/>
      <c r="I1715" s="155" t="n"/>
      <c r="J1715" s="155" t="n"/>
      <c r="K1715" s="155" t="n"/>
      <c r="L1715" s="155" t="n"/>
      <c r="M1715" s="155" t="n"/>
      <c r="N1715" s="155" t="n"/>
      <c r="O1715" s="155" t="n"/>
      <c r="P1715" s="155" t="n"/>
      <c r="Q1715" s="151" t="n"/>
      <c r="R1715" s="155" t="n"/>
      <c r="S1715" s="155" t="n"/>
      <c r="T1715" s="155" t="n"/>
      <c r="U1715" s="155" t="n"/>
      <c r="V1715" s="155" t="n"/>
      <c r="W1715" s="155" t="n"/>
      <c r="X1715" s="155" t="n"/>
      <c r="Y1715" s="155" t="n"/>
      <c r="Z1715" s="155" t="n"/>
      <c r="AA1715" s="155" t="n"/>
      <c r="AB1715" s="155" t="n"/>
      <c r="AC1715" s="155" t="n"/>
      <c r="AD1715" s="155" t="n"/>
      <c r="AE1715" s="155" t="n"/>
      <c r="AF1715" s="155" t="n"/>
      <c r="AG1715" s="154">
        <f>IF(OR(C1715="",G1715="",G1715=0),"",IFERROR(INDEX(Lists!$K$2:$K$12,MATCH(C1715,Lists!$I$2:$I$12,0)),"AUD"))</f>
        <v/>
      </c>
      <c r="AH1715" s="154">
        <f>IF(OR(G1715="",G1715=0),"",IF(G1715&lt;1,TEXT(G1715*100,"0")&amp;IFERROR(INDEX(Lists!$U$2:$U$12,MATCH(C1715,Lists!$I$2:$I$12,0)),"c"),IFERROR(INDEX(Lists!$L$2:$L$12,MATCH(C1715,Lists!$I$2:$I$12,0)),"$")&amp;IF(G1715=INT(G1715),TEXT(G1715,"0"),TEXT(G1715,"0.00")))&amp;" "&amp;AG1715)</f>
        <v/>
      </c>
      <c r="AI1715" s="154">
        <f>IF(X1715="","",X1715*IFERROR(INDEX(Lists!$M$2:$M$12,MATCH(C1715,Lists!$I$2:$I$12,0)),1)/Lists!$Q$2)</f>
        <v/>
      </c>
      <c r="AJ1715" s="154">
        <f>IF(Y1715="","",Y1715*IFERROR(INDEX(Lists!$M$2:$M$12,MATCH(C1715,Lists!$I$2:$I$12,0)),1)/Lists!$Q$2)</f>
        <v/>
      </c>
      <c r="AK1715" s="106" t="n"/>
      <c r="AL1715" s="106" t="n"/>
      <c r="AM1715" s="106" t="n"/>
      <c r="AN1715" s="106" t="n"/>
      <c r="AO1715" s="106" t="n"/>
    </row>
    <row r="1716" ht="18" customHeight="1" s="74">
      <c r="A1716" s="154">
        <f>IF(OR(F1716="",C1716="",D1716=""),"",IFERROR(INDEX(Lists!$J$2:$J$12,MATCH(C1716,Lists!$I$2:$I$12,0)),"XX")&amp;"-"&amp;D1716&amp;"-"&amp;TEXT(SUMPRODUCT(($C$2:C1716=C1716)*($D$2:D1716=D1716)),"0000"))</f>
        <v/>
      </c>
      <c r="B1716" s="155" t="n"/>
      <c r="C1716" s="155" t="n"/>
      <c r="D1716" s="155" t="n"/>
      <c r="E1716" s="155" t="n"/>
      <c r="F1716" s="155" t="n"/>
      <c r="G1716" s="155" t="n"/>
      <c r="H1716" s="155" t="n"/>
      <c r="I1716" s="155" t="n"/>
      <c r="J1716" s="155" t="n"/>
      <c r="K1716" s="155" t="n"/>
      <c r="L1716" s="155" t="n"/>
      <c r="M1716" s="155" t="n"/>
      <c r="N1716" s="155" t="n"/>
      <c r="O1716" s="155" t="n"/>
      <c r="P1716" s="155" t="n"/>
      <c r="Q1716" s="151" t="n"/>
      <c r="R1716" s="155" t="n"/>
      <c r="S1716" s="155" t="n"/>
      <c r="T1716" s="155" t="n"/>
      <c r="U1716" s="155" t="n"/>
      <c r="V1716" s="155" t="n"/>
      <c r="W1716" s="155" t="n"/>
      <c r="X1716" s="155" t="n"/>
      <c r="Y1716" s="155" t="n"/>
      <c r="Z1716" s="155" t="n"/>
      <c r="AA1716" s="155" t="n"/>
      <c r="AB1716" s="155" t="n"/>
      <c r="AC1716" s="155" t="n"/>
      <c r="AD1716" s="155" t="n"/>
      <c r="AE1716" s="155" t="n"/>
      <c r="AF1716" s="155" t="n"/>
      <c r="AG1716" s="154">
        <f>IF(OR(C1716="",G1716="",G1716=0),"",IFERROR(INDEX(Lists!$K$2:$K$12,MATCH(C1716,Lists!$I$2:$I$12,0)),"AUD"))</f>
        <v/>
      </c>
      <c r="AH1716" s="154">
        <f>IF(OR(G1716="",G1716=0),"",IF(G1716&lt;1,TEXT(G1716*100,"0")&amp;IFERROR(INDEX(Lists!$U$2:$U$12,MATCH(C1716,Lists!$I$2:$I$12,0)),"c"),IFERROR(INDEX(Lists!$L$2:$L$12,MATCH(C1716,Lists!$I$2:$I$12,0)),"$")&amp;IF(G1716=INT(G1716),TEXT(G1716,"0"),TEXT(G1716,"0.00")))&amp;" "&amp;AG1716)</f>
        <v/>
      </c>
      <c r="AI1716" s="154">
        <f>IF(X1716="","",X1716*IFERROR(INDEX(Lists!$M$2:$M$12,MATCH(C1716,Lists!$I$2:$I$12,0)),1)/Lists!$Q$2)</f>
        <v/>
      </c>
      <c r="AJ1716" s="154">
        <f>IF(Y1716="","",Y1716*IFERROR(INDEX(Lists!$M$2:$M$12,MATCH(C1716,Lists!$I$2:$I$12,0)),1)/Lists!$Q$2)</f>
        <v/>
      </c>
      <c r="AK1716" s="106" t="n"/>
      <c r="AL1716" s="106" t="n"/>
      <c r="AM1716" s="106" t="n"/>
      <c r="AN1716" s="106" t="n"/>
      <c r="AO1716" s="106" t="n"/>
    </row>
    <row r="1717" ht="18" customHeight="1" s="74">
      <c r="A1717" s="154">
        <f>IF(OR(F1717="",C1717="",D1717=""),"",IFERROR(INDEX(Lists!$J$2:$J$12,MATCH(C1717,Lists!$I$2:$I$12,0)),"XX")&amp;"-"&amp;D1717&amp;"-"&amp;TEXT(SUMPRODUCT(($C$2:C1717=C1717)*($D$2:D1717=D1717)),"0000"))</f>
        <v/>
      </c>
      <c r="B1717" s="155" t="n"/>
      <c r="C1717" s="155" t="n"/>
      <c r="D1717" s="155" t="n"/>
      <c r="E1717" s="155" t="n"/>
      <c r="F1717" s="155" t="n"/>
      <c r="G1717" s="155" t="n"/>
      <c r="H1717" s="155" t="n"/>
      <c r="I1717" s="155" t="n"/>
      <c r="J1717" s="155" t="n"/>
      <c r="K1717" s="155" t="n"/>
      <c r="L1717" s="155" t="n"/>
      <c r="M1717" s="155" t="n"/>
      <c r="N1717" s="155" t="n"/>
      <c r="O1717" s="155" t="n"/>
      <c r="P1717" s="155" t="n"/>
      <c r="Q1717" s="151" t="n"/>
      <c r="R1717" s="155" t="n"/>
      <c r="S1717" s="155" t="n"/>
      <c r="T1717" s="155" t="n"/>
      <c r="U1717" s="155" t="n"/>
      <c r="V1717" s="155" t="n"/>
      <c r="W1717" s="155" t="n"/>
      <c r="X1717" s="155" t="n"/>
      <c r="Y1717" s="155" t="n"/>
      <c r="Z1717" s="155" t="n"/>
      <c r="AA1717" s="155" t="n"/>
      <c r="AB1717" s="155" t="n"/>
      <c r="AC1717" s="155" t="n"/>
      <c r="AD1717" s="155" t="n"/>
      <c r="AE1717" s="155" t="n"/>
      <c r="AF1717" s="155" t="n"/>
      <c r="AG1717" s="154">
        <f>IF(OR(C1717="",G1717="",G1717=0),"",IFERROR(INDEX(Lists!$K$2:$K$12,MATCH(C1717,Lists!$I$2:$I$12,0)),"AUD"))</f>
        <v/>
      </c>
      <c r="AH1717" s="154">
        <f>IF(OR(G1717="",G1717=0),"",IF(G1717&lt;1,TEXT(G1717*100,"0")&amp;IFERROR(INDEX(Lists!$U$2:$U$12,MATCH(C1717,Lists!$I$2:$I$12,0)),"c"),IFERROR(INDEX(Lists!$L$2:$L$12,MATCH(C1717,Lists!$I$2:$I$12,0)),"$")&amp;IF(G1717=INT(G1717),TEXT(G1717,"0"),TEXT(G1717,"0.00")))&amp;" "&amp;AG1717)</f>
        <v/>
      </c>
      <c r="AI1717" s="154">
        <f>IF(X1717="","",X1717*IFERROR(INDEX(Lists!$M$2:$M$12,MATCH(C1717,Lists!$I$2:$I$12,0)),1)/Lists!$Q$2)</f>
        <v/>
      </c>
      <c r="AJ1717" s="154">
        <f>IF(Y1717="","",Y1717*IFERROR(INDEX(Lists!$M$2:$M$12,MATCH(C1717,Lists!$I$2:$I$12,0)),1)/Lists!$Q$2)</f>
        <v/>
      </c>
      <c r="AK1717" s="106" t="n"/>
      <c r="AL1717" s="106" t="n"/>
      <c r="AM1717" s="106" t="n"/>
      <c r="AN1717" s="106" t="n"/>
      <c r="AO1717" s="106" t="n"/>
    </row>
    <row r="1718" ht="18" customHeight="1" s="74">
      <c r="A1718" s="154">
        <f>IF(OR(F1718="",C1718="",D1718=""),"",IFERROR(INDEX(Lists!$J$2:$J$12,MATCH(C1718,Lists!$I$2:$I$12,0)),"XX")&amp;"-"&amp;D1718&amp;"-"&amp;TEXT(SUMPRODUCT(($C$2:C1718=C1718)*($D$2:D1718=D1718)),"0000"))</f>
        <v/>
      </c>
      <c r="B1718" s="155" t="n"/>
      <c r="C1718" s="155" t="n"/>
      <c r="D1718" s="155" t="n"/>
      <c r="E1718" s="155" t="n"/>
      <c r="F1718" s="155" t="n"/>
      <c r="G1718" s="155" t="n"/>
      <c r="H1718" s="155" t="n"/>
      <c r="I1718" s="155" t="n"/>
      <c r="J1718" s="155" t="n"/>
      <c r="K1718" s="155" t="n"/>
      <c r="L1718" s="155" t="n"/>
      <c r="M1718" s="155" t="n"/>
      <c r="N1718" s="155" t="n"/>
      <c r="O1718" s="155" t="n"/>
      <c r="P1718" s="155" t="n"/>
      <c r="Q1718" s="151" t="n"/>
      <c r="R1718" s="155" t="n"/>
      <c r="S1718" s="155" t="n"/>
      <c r="T1718" s="155" t="n"/>
      <c r="U1718" s="155" t="n"/>
      <c r="V1718" s="155" t="n"/>
      <c r="W1718" s="155" t="n"/>
      <c r="X1718" s="155" t="n"/>
      <c r="Y1718" s="155" t="n"/>
      <c r="Z1718" s="155" t="n"/>
      <c r="AA1718" s="155" t="n"/>
      <c r="AB1718" s="155" t="n"/>
      <c r="AC1718" s="155" t="n"/>
      <c r="AD1718" s="155" t="n"/>
      <c r="AE1718" s="155" t="n"/>
      <c r="AF1718" s="155" t="n"/>
      <c r="AG1718" s="154">
        <f>IF(OR(C1718="",G1718="",G1718=0),"",IFERROR(INDEX(Lists!$K$2:$K$12,MATCH(C1718,Lists!$I$2:$I$12,0)),"AUD"))</f>
        <v/>
      </c>
      <c r="AH1718" s="154">
        <f>IF(OR(G1718="",G1718=0),"",IF(G1718&lt;1,TEXT(G1718*100,"0")&amp;IFERROR(INDEX(Lists!$U$2:$U$12,MATCH(C1718,Lists!$I$2:$I$12,0)),"c"),IFERROR(INDEX(Lists!$L$2:$L$12,MATCH(C1718,Lists!$I$2:$I$12,0)),"$")&amp;IF(G1718=INT(G1718),TEXT(G1718,"0"),TEXT(G1718,"0.00")))&amp;" "&amp;AG1718)</f>
        <v/>
      </c>
      <c r="AI1718" s="154">
        <f>IF(X1718="","",X1718*IFERROR(INDEX(Lists!$M$2:$M$12,MATCH(C1718,Lists!$I$2:$I$12,0)),1)/Lists!$Q$2)</f>
        <v/>
      </c>
      <c r="AJ1718" s="154">
        <f>IF(Y1718="","",Y1718*IFERROR(INDEX(Lists!$M$2:$M$12,MATCH(C1718,Lists!$I$2:$I$12,0)),1)/Lists!$Q$2)</f>
        <v/>
      </c>
      <c r="AK1718" s="106" t="n"/>
      <c r="AL1718" s="106" t="n"/>
      <c r="AM1718" s="106" t="n"/>
      <c r="AN1718" s="106" t="n"/>
      <c r="AO1718" s="106" t="n"/>
    </row>
    <row r="1719" ht="18" customHeight="1" s="74">
      <c r="A1719" s="154">
        <f>IF(OR(F1719="",C1719="",D1719=""),"",IFERROR(INDEX(Lists!$J$2:$J$12,MATCH(C1719,Lists!$I$2:$I$12,0)),"XX")&amp;"-"&amp;D1719&amp;"-"&amp;TEXT(SUMPRODUCT(($C$2:C1719=C1719)*($D$2:D1719=D1719)),"0000"))</f>
        <v/>
      </c>
      <c r="B1719" s="155" t="n"/>
      <c r="C1719" s="155" t="n"/>
      <c r="D1719" s="155" t="n"/>
      <c r="E1719" s="155" t="n"/>
      <c r="F1719" s="155" t="n"/>
      <c r="G1719" s="155" t="n"/>
      <c r="H1719" s="155" t="n"/>
      <c r="I1719" s="155" t="n"/>
      <c r="J1719" s="155" t="n"/>
      <c r="K1719" s="155" t="n"/>
      <c r="L1719" s="155" t="n"/>
      <c r="M1719" s="155" t="n"/>
      <c r="N1719" s="155" t="n"/>
      <c r="O1719" s="155" t="n"/>
      <c r="P1719" s="155" t="n"/>
      <c r="Q1719" s="151" t="n"/>
      <c r="R1719" s="155" t="n"/>
      <c r="S1719" s="155" t="n"/>
      <c r="T1719" s="155" t="n"/>
      <c r="U1719" s="155" t="n"/>
      <c r="V1719" s="155" t="n"/>
      <c r="W1719" s="155" t="n"/>
      <c r="X1719" s="155" t="n"/>
      <c r="Y1719" s="155" t="n"/>
      <c r="Z1719" s="155" t="n"/>
      <c r="AA1719" s="155" t="n"/>
      <c r="AB1719" s="155" t="n"/>
      <c r="AC1719" s="155" t="n"/>
      <c r="AD1719" s="155" t="n"/>
      <c r="AE1719" s="155" t="n"/>
      <c r="AF1719" s="155" t="n"/>
      <c r="AG1719" s="154">
        <f>IF(OR(C1719="",G1719="",G1719=0),"",IFERROR(INDEX(Lists!$K$2:$K$12,MATCH(C1719,Lists!$I$2:$I$12,0)),"AUD"))</f>
        <v/>
      </c>
      <c r="AH1719" s="154">
        <f>IF(OR(G1719="",G1719=0),"",IF(G1719&lt;1,TEXT(G1719*100,"0")&amp;IFERROR(INDEX(Lists!$U$2:$U$12,MATCH(C1719,Lists!$I$2:$I$12,0)),"c"),IFERROR(INDEX(Lists!$L$2:$L$12,MATCH(C1719,Lists!$I$2:$I$12,0)),"$")&amp;IF(G1719=INT(G1719),TEXT(G1719,"0"),TEXT(G1719,"0.00")))&amp;" "&amp;AG1719)</f>
        <v/>
      </c>
      <c r="AI1719" s="154">
        <f>IF(X1719="","",X1719*IFERROR(INDEX(Lists!$M$2:$M$12,MATCH(C1719,Lists!$I$2:$I$12,0)),1)/Lists!$Q$2)</f>
        <v/>
      </c>
      <c r="AJ1719" s="154">
        <f>IF(Y1719="","",Y1719*IFERROR(INDEX(Lists!$M$2:$M$12,MATCH(C1719,Lists!$I$2:$I$12,0)),1)/Lists!$Q$2)</f>
        <v/>
      </c>
      <c r="AK1719" s="106" t="n"/>
      <c r="AL1719" s="106" t="n"/>
      <c r="AM1719" s="106" t="n"/>
      <c r="AN1719" s="106" t="n"/>
      <c r="AO1719" s="106" t="n"/>
    </row>
    <row r="1720" ht="18" customHeight="1" s="74">
      <c r="A1720" s="154">
        <f>IF(OR(F1720="",C1720="",D1720=""),"",IFERROR(INDEX(Lists!$J$2:$J$12,MATCH(C1720,Lists!$I$2:$I$12,0)),"XX")&amp;"-"&amp;D1720&amp;"-"&amp;TEXT(SUMPRODUCT(($C$2:C1720=C1720)*($D$2:D1720=D1720)),"0000"))</f>
        <v/>
      </c>
      <c r="B1720" s="155" t="n"/>
      <c r="C1720" s="155" t="n"/>
      <c r="D1720" s="155" t="n"/>
      <c r="E1720" s="155" t="n"/>
      <c r="F1720" s="155" t="n"/>
      <c r="G1720" s="155" t="n"/>
      <c r="H1720" s="155" t="n"/>
      <c r="I1720" s="155" t="n"/>
      <c r="J1720" s="155" t="n"/>
      <c r="K1720" s="155" t="n"/>
      <c r="L1720" s="155" t="n"/>
      <c r="M1720" s="155" t="n"/>
      <c r="N1720" s="155" t="n"/>
      <c r="O1720" s="155" t="n"/>
      <c r="P1720" s="155" t="n"/>
      <c r="Q1720" s="151" t="n"/>
      <c r="R1720" s="155" t="n"/>
      <c r="S1720" s="155" t="n"/>
      <c r="T1720" s="155" t="n"/>
      <c r="U1720" s="155" t="n"/>
      <c r="V1720" s="155" t="n"/>
      <c r="W1720" s="155" t="n"/>
      <c r="X1720" s="155" t="n"/>
      <c r="Y1720" s="155" t="n"/>
      <c r="Z1720" s="155" t="n"/>
      <c r="AA1720" s="155" t="n"/>
      <c r="AB1720" s="155" t="n"/>
      <c r="AC1720" s="155" t="n"/>
      <c r="AD1720" s="155" t="n"/>
      <c r="AE1720" s="155" t="n"/>
      <c r="AF1720" s="155" t="n"/>
      <c r="AG1720" s="154">
        <f>IF(OR(C1720="",G1720="",G1720=0),"",IFERROR(INDEX(Lists!$K$2:$K$12,MATCH(C1720,Lists!$I$2:$I$12,0)),"AUD"))</f>
        <v/>
      </c>
      <c r="AH1720" s="154">
        <f>IF(OR(G1720="",G1720=0),"",IF(G1720&lt;1,TEXT(G1720*100,"0")&amp;IFERROR(INDEX(Lists!$U$2:$U$12,MATCH(C1720,Lists!$I$2:$I$12,0)),"c"),IFERROR(INDEX(Lists!$L$2:$L$12,MATCH(C1720,Lists!$I$2:$I$12,0)),"$")&amp;IF(G1720=INT(G1720),TEXT(G1720,"0"),TEXT(G1720,"0.00")))&amp;" "&amp;AG1720)</f>
        <v/>
      </c>
      <c r="AI1720" s="154">
        <f>IF(X1720="","",X1720*IFERROR(INDEX(Lists!$M$2:$M$12,MATCH(C1720,Lists!$I$2:$I$12,0)),1)/Lists!$Q$2)</f>
        <v/>
      </c>
      <c r="AJ1720" s="154">
        <f>IF(Y1720="","",Y1720*IFERROR(INDEX(Lists!$M$2:$M$12,MATCH(C1720,Lists!$I$2:$I$12,0)),1)/Lists!$Q$2)</f>
        <v/>
      </c>
      <c r="AK1720" s="106" t="n"/>
      <c r="AL1720" s="106" t="n"/>
      <c r="AM1720" s="106" t="n"/>
      <c r="AN1720" s="106" t="n"/>
      <c r="AO1720" s="106" t="n"/>
    </row>
    <row r="1721" ht="18" customHeight="1" s="74">
      <c r="A1721" s="154">
        <f>IF(OR(F1721="",C1721="",D1721=""),"",IFERROR(INDEX(Lists!$J$2:$J$12,MATCH(C1721,Lists!$I$2:$I$12,0)),"XX")&amp;"-"&amp;D1721&amp;"-"&amp;TEXT(SUMPRODUCT(($C$2:C1721=C1721)*($D$2:D1721=D1721)),"0000"))</f>
        <v/>
      </c>
      <c r="B1721" s="155" t="n"/>
      <c r="C1721" s="155" t="n"/>
      <c r="D1721" s="155" t="n"/>
      <c r="E1721" s="155" t="n"/>
      <c r="F1721" s="155" t="n"/>
      <c r="G1721" s="155" t="n"/>
      <c r="H1721" s="155" t="n"/>
      <c r="I1721" s="155" t="n"/>
      <c r="J1721" s="155" t="n"/>
      <c r="K1721" s="155" t="n"/>
      <c r="L1721" s="155" t="n"/>
      <c r="M1721" s="155" t="n"/>
      <c r="N1721" s="155" t="n"/>
      <c r="O1721" s="155" t="n"/>
      <c r="P1721" s="155" t="n"/>
      <c r="Q1721" s="151" t="n"/>
      <c r="R1721" s="155" t="n"/>
      <c r="S1721" s="155" t="n"/>
      <c r="T1721" s="155" t="n"/>
      <c r="U1721" s="155" t="n"/>
      <c r="V1721" s="155" t="n"/>
      <c r="W1721" s="155" t="n"/>
      <c r="X1721" s="155" t="n"/>
      <c r="Y1721" s="155" t="n"/>
      <c r="Z1721" s="155" t="n"/>
      <c r="AA1721" s="155" t="n"/>
      <c r="AB1721" s="155" t="n"/>
      <c r="AC1721" s="155" t="n"/>
      <c r="AD1721" s="155" t="n"/>
      <c r="AE1721" s="155" t="n"/>
      <c r="AF1721" s="155" t="n"/>
      <c r="AG1721" s="154">
        <f>IF(OR(C1721="",G1721="",G1721=0),"",IFERROR(INDEX(Lists!$K$2:$K$12,MATCH(C1721,Lists!$I$2:$I$12,0)),"AUD"))</f>
        <v/>
      </c>
      <c r="AH1721" s="154">
        <f>IF(OR(G1721="",G1721=0),"",IF(G1721&lt;1,TEXT(G1721*100,"0")&amp;IFERROR(INDEX(Lists!$U$2:$U$12,MATCH(C1721,Lists!$I$2:$I$12,0)),"c"),IFERROR(INDEX(Lists!$L$2:$L$12,MATCH(C1721,Lists!$I$2:$I$12,0)),"$")&amp;IF(G1721=INT(G1721),TEXT(G1721,"0"),TEXT(G1721,"0.00")))&amp;" "&amp;AG1721)</f>
        <v/>
      </c>
      <c r="AI1721" s="154">
        <f>IF(X1721="","",X1721*IFERROR(INDEX(Lists!$M$2:$M$12,MATCH(C1721,Lists!$I$2:$I$12,0)),1)/Lists!$Q$2)</f>
        <v/>
      </c>
      <c r="AJ1721" s="154">
        <f>IF(Y1721="","",Y1721*IFERROR(INDEX(Lists!$M$2:$M$12,MATCH(C1721,Lists!$I$2:$I$12,0)),1)/Lists!$Q$2)</f>
        <v/>
      </c>
      <c r="AK1721" s="106" t="n"/>
      <c r="AL1721" s="106" t="n"/>
      <c r="AM1721" s="106" t="n"/>
      <c r="AN1721" s="106" t="n"/>
      <c r="AO1721" s="106" t="n"/>
    </row>
    <row r="1722" ht="18" customHeight="1" s="74">
      <c r="A1722" s="154">
        <f>IF(OR(F1722="",C1722="",D1722=""),"",IFERROR(INDEX(Lists!$J$2:$J$12,MATCH(C1722,Lists!$I$2:$I$12,0)),"XX")&amp;"-"&amp;D1722&amp;"-"&amp;TEXT(SUMPRODUCT(($C$2:C1722=C1722)*($D$2:D1722=D1722)),"0000"))</f>
        <v/>
      </c>
      <c r="B1722" s="155" t="n"/>
      <c r="C1722" s="155" t="n"/>
      <c r="D1722" s="155" t="n"/>
      <c r="E1722" s="155" t="n"/>
      <c r="F1722" s="155" t="n"/>
      <c r="G1722" s="155" t="n"/>
      <c r="H1722" s="155" t="n"/>
      <c r="I1722" s="155" t="n"/>
      <c r="J1722" s="155" t="n"/>
      <c r="K1722" s="155" t="n"/>
      <c r="L1722" s="155" t="n"/>
      <c r="M1722" s="155" t="n"/>
      <c r="N1722" s="155" t="n"/>
      <c r="O1722" s="155" t="n"/>
      <c r="P1722" s="155" t="n"/>
      <c r="Q1722" s="151" t="n"/>
      <c r="R1722" s="155" t="n"/>
      <c r="S1722" s="155" t="n"/>
      <c r="T1722" s="155" t="n"/>
      <c r="U1722" s="155" t="n"/>
      <c r="V1722" s="155" t="n"/>
      <c r="W1722" s="155" t="n"/>
      <c r="X1722" s="155" t="n"/>
      <c r="Y1722" s="155" t="n"/>
      <c r="Z1722" s="155" t="n"/>
      <c r="AA1722" s="155" t="n"/>
      <c r="AB1722" s="155" t="n"/>
      <c r="AC1722" s="155" t="n"/>
      <c r="AD1722" s="155" t="n"/>
      <c r="AE1722" s="155" t="n"/>
      <c r="AF1722" s="155" t="n"/>
      <c r="AG1722" s="154">
        <f>IF(OR(C1722="",G1722="",G1722=0),"",IFERROR(INDEX(Lists!$K$2:$K$12,MATCH(C1722,Lists!$I$2:$I$12,0)),"AUD"))</f>
        <v/>
      </c>
      <c r="AH1722" s="154">
        <f>IF(OR(G1722="",G1722=0),"",IF(G1722&lt;1,TEXT(G1722*100,"0")&amp;IFERROR(INDEX(Lists!$U$2:$U$12,MATCH(C1722,Lists!$I$2:$I$12,0)),"c"),IFERROR(INDEX(Lists!$L$2:$L$12,MATCH(C1722,Lists!$I$2:$I$12,0)),"$")&amp;IF(G1722=INT(G1722),TEXT(G1722,"0"),TEXT(G1722,"0.00")))&amp;" "&amp;AG1722)</f>
        <v/>
      </c>
      <c r="AI1722" s="154">
        <f>IF(X1722="","",X1722*IFERROR(INDEX(Lists!$M$2:$M$12,MATCH(C1722,Lists!$I$2:$I$12,0)),1)/Lists!$Q$2)</f>
        <v/>
      </c>
      <c r="AJ1722" s="154">
        <f>IF(Y1722="","",Y1722*IFERROR(INDEX(Lists!$M$2:$M$12,MATCH(C1722,Lists!$I$2:$I$12,0)),1)/Lists!$Q$2)</f>
        <v/>
      </c>
      <c r="AK1722" s="106" t="n"/>
      <c r="AL1722" s="106" t="n"/>
      <c r="AM1722" s="106" t="n"/>
      <c r="AN1722" s="106" t="n"/>
      <c r="AO1722" s="106" t="n"/>
    </row>
    <row r="1723" ht="18" customHeight="1" s="74">
      <c r="A1723" s="154">
        <f>IF(OR(F1723="",C1723="",D1723=""),"",IFERROR(INDEX(Lists!$J$2:$J$12,MATCH(C1723,Lists!$I$2:$I$12,0)),"XX")&amp;"-"&amp;D1723&amp;"-"&amp;TEXT(SUMPRODUCT(($C$2:C1723=C1723)*($D$2:D1723=D1723)),"0000"))</f>
        <v/>
      </c>
      <c r="B1723" s="155" t="n"/>
      <c r="C1723" s="155" t="n"/>
      <c r="D1723" s="155" t="n"/>
      <c r="E1723" s="155" t="n"/>
      <c r="F1723" s="155" t="n"/>
      <c r="G1723" s="155" t="n"/>
      <c r="H1723" s="155" t="n"/>
      <c r="I1723" s="155" t="n"/>
      <c r="J1723" s="155" t="n"/>
      <c r="K1723" s="155" t="n"/>
      <c r="L1723" s="155" t="n"/>
      <c r="M1723" s="155" t="n"/>
      <c r="N1723" s="155" t="n"/>
      <c r="O1723" s="155" t="n"/>
      <c r="P1723" s="155" t="n"/>
      <c r="Q1723" s="151" t="n"/>
      <c r="R1723" s="155" t="n"/>
      <c r="S1723" s="155" t="n"/>
      <c r="T1723" s="155" t="n"/>
      <c r="U1723" s="155" t="n"/>
      <c r="V1723" s="155" t="n"/>
      <c r="W1723" s="155" t="n"/>
      <c r="X1723" s="155" t="n"/>
      <c r="Y1723" s="155" t="n"/>
      <c r="Z1723" s="155" t="n"/>
      <c r="AA1723" s="155" t="n"/>
      <c r="AB1723" s="155" t="n"/>
      <c r="AC1723" s="155" t="n"/>
      <c r="AD1723" s="155" t="n"/>
      <c r="AE1723" s="155" t="n"/>
      <c r="AF1723" s="155" t="n"/>
      <c r="AG1723" s="154">
        <f>IF(OR(C1723="",G1723="",G1723=0),"",IFERROR(INDEX(Lists!$K$2:$K$12,MATCH(C1723,Lists!$I$2:$I$12,0)),"AUD"))</f>
        <v/>
      </c>
      <c r="AH1723" s="154">
        <f>IF(OR(G1723="",G1723=0),"",IF(G1723&lt;1,TEXT(G1723*100,"0")&amp;IFERROR(INDEX(Lists!$U$2:$U$12,MATCH(C1723,Lists!$I$2:$I$12,0)),"c"),IFERROR(INDEX(Lists!$L$2:$L$12,MATCH(C1723,Lists!$I$2:$I$12,0)),"$")&amp;IF(G1723=INT(G1723),TEXT(G1723,"0"),TEXT(G1723,"0.00")))&amp;" "&amp;AG1723)</f>
        <v/>
      </c>
      <c r="AI1723" s="154">
        <f>IF(X1723="","",X1723*IFERROR(INDEX(Lists!$M$2:$M$12,MATCH(C1723,Lists!$I$2:$I$12,0)),1)/Lists!$Q$2)</f>
        <v/>
      </c>
      <c r="AJ1723" s="154">
        <f>IF(Y1723="","",Y1723*IFERROR(INDEX(Lists!$M$2:$M$12,MATCH(C1723,Lists!$I$2:$I$12,0)),1)/Lists!$Q$2)</f>
        <v/>
      </c>
      <c r="AK1723" s="106" t="n"/>
      <c r="AL1723" s="106" t="n"/>
      <c r="AM1723" s="106" t="n"/>
      <c r="AN1723" s="106" t="n"/>
      <c r="AO1723" s="106" t="n"/>
    </row>
    <row r="1724" ht="18" customHeight="1" s="74">
      <c r="A1724" s="154">
        <f>IF(OR(F1724="",C1724="",D1724=""),"",IFERROR(INDEX(Lists!$J$2:$J$12,MATCH(C1724,Lists!$I$2:$I$12,0)),"XX")&amp;"-"&amp;D1724&amp;"-"&amp;TEXT(SUMPRODUCT(($C$2:C1724=C1724)*($D$2:D1724=D1724)),"0000"))</f>
        <v/>
      </c>
      <c r="B1724" s="155" t="n"/>
      <c r="C1724" s="155" t="n"/>
      <c r="D1724" s="155" t="n"/>
      <c r="E1724" s="155" t="n"/>
      <c r="F1724" s="155" t="n"/>
      <c r="G1724" s="155" t="n"/>
      <c r="H1724" s="155" t="n"/>
      <c r="I1724" s="155" t="n"/>
      <c r="J1724" s="155" t="n"/>
      <c r="K1724" s="155" t="n"/>
      <c r="L1724" s="155" t="n"/>
      <c r="M1724" s="155" t="n"/>
      <c r="N1724" s="155" t="n"/>
      <c r="O1724" s="155" t="n"/>
      <c r="P1724" s="155" t="n"/>
      <c r="Q1724" s="151" t="n"/>
      <c r="R1724" s="155" t="n"/>
      <c r="S1724" s="155" t="n"/>
      <c r="T1724" s="155" t="n"/>
      <c r="U1724" s="155" t="n"/>
      <c r="V1724" s="155" t="n"/>
      <c r="W1724" s="155" t="n"/>
      <c r="X1724" s="155" t="n"/>
      <c r="Y1724" s="155" t="n"/>
      <c r="Z1724" s="155" t="n"/>
      <c r="AA1724" s="155" t="n"/>
      <c r="AB1724" s="155" t="n"/>
      <c r="AC1724" s="155" t="n"/>
      <c r="AD1724" s="155" t="n"/>
      <c r="AE1724" s="155" t="n"/>
      <c r="AF1724" s="155" t="n"/>
      <c r="AG1724" s="154">
        <f>IF(OR(C1724="",G1724="",G1724=0),"",IFERROR(INDEX(Lists!$K$2:$K$12,MATCH(C1724,Lists!$I$2:$I$12,0)),"AUD"))</f>
        <v/>
      </c>
      <c r="AH1724" s="154">
        <f>IF(OR(G1724="",G1724=0),"",IF(G1724&lt;1,TEXT(G1724*100,"0")&amp;IFERROR(INDEX(Lists!$U$2:$U$12,MATCH(C1724,Lists!$I$2:$I$12,0)),"c"),IFERROR(INDEX(Lists!$L$2:$L$12,MATCH(C1724,Lists!$I$2:$I$12,0)),"$")&amp;IF(G1724=INT(G1724),TEXT(G1724,"0"),TEXT(G1724,"0.00")))&amp;" "&amp;AG1724)</f>
        <v/>
      </c>
      <c r="AI1724" s="154">
        <f>IF(X1724="","",X1724*IFERROR(INDEX(Lists!$M$2:$M$12,MATCH(C1724,Lists!$I$2:$I$12,0)),1)/Lists!$Q$2)</f>
        <v/>
      </c>
      <c r="AJ1724" s="154">
        <f>IF(Y1724="","",Y1724*IFERROR(INDEX(Lists!$M$2:$M$12,MATCH(C1724,Lists!$I$2:$I$12,0)),1)/Lists!$Q$2)</f>
        <v/>
      </c>
      <c r="AK1724" s="106" t="n"/>
      <c r="AL1724" s="106" t="n"/>
      <c r="AM1724" s="106" t="n"/>
      <c r="AN1724" s="106" t="n"/>
      <c r="AO1724" s="106" t="n"/>
    </row>
    <row r="1725" ht="18" customHeight="1" s="74">
      <c r="A1725" s="154">
        <f>IF(OR(F1725="",C1725="",D1725=""),"",IFERROR(INDEX(Lists!$J$2:$J$12,MATCH(C1725,Lists!$I$2:$I$12,0)),"XX")&amp;"-"&amp;D1725&amp;"-"&amp;TEXT(SUMPRODUCT(($C$2:C1725=C1725)*($D$2:D1725=D1725)),"0000"))</f>
        <v/>
      </c>
      <c r="B1725" s="155" t="n"/>
      <c r="C1725" s="155" t="n"/>
      <c r="D1725" s="155" t="n"/>
      <c r="E1725" s="155" t="n"/>
      <c r="F1725" s="155" t="n"/>
      <c r="G1725" s="155" t="n"/>
      <c r="H1725" s="155" t="n"/>
      <c r="I1725" s="155" t="n"/>
      <c r="J1725" s="155" t="n"/>
      <c r="K1725" s="155" t="n"/>
      <c r="L1725" s="155" t="n"/>
      <c r="M1725" s="155" t="n"/>
      <c r="N1725" s="155" t="n"/>
      <c r="O1725" s="155" t="n"/>
      <c r="P1725" s="155" t="n"/>
      <c r="Q1725" s="151" t="n"/>
      <c r="R1725" s="155" t="n"/>
      <c r="S1725" s="155" t="n"/>
      <c r="T1725" s="155" t="n"/>
      <c r="U1725" s="155" t="n"/>
      <c r="V1725" s="155" t="n"/>
      <c r="W1725" s="155" t="n"/>
      <c r="X1725" s="155" t="n"/>
      <c r="Y1725" s="155" t="n"/>
      <c r="Z1725" s="155" t="n"/>
      <c r="AA1725" s="155" t="n"/>
      <c r="AB1725" s="155" t="n"/>
      <c r="AC1725" s="155" t="n"/>
      <c r="AD1725" s="155" t="n"/>
      <c r="AE1725" s="155" t="n"/>
      <c r="AF1725" s="155" t="n"/>
      <c r="AG1725" s="154">
        <f>IF(OR(C1725="",G1725="",G1725=0),"",IFERROR(INDEX(Lists!$K$2:$K$12,MATCH(C1725,Lists!$I$2:$I$12,0)),"AUD"))</f>
        <v/>
      </c>
      <c r="AH1725" s="154">
        <f>IF(OR(G1725="",G1725=0),"",IF(G1725&lt;1,TEXT(G1725*100,"0")&amp;IFERROR(INDEX(Lists!$U$2:$U$12,MATCH(C1725,Lists!$I$2:$I$12,0)),"c"),IFERROR(INDEX(Lists!$L$2:$L$12,MATCH(C1725,Lists!$I$2:$I$12,0)),"$")&amp;IF(G1725=INT(G1725),TEXT(G1725,"0"),TEXT(G1725,"0.00")))&amp;" "&amp;AG1725)</f>
        <v/>
      </c>
      <c r="AI1725" s="154">
        <f>IF(X1725="","",X1725*IFERROR(INDEX(Lists!$M$2:$M$12,MATCH(C1725,Lists!$I$2:$I$12,0)),1)/Lists!$Q$2)</f>
        <v/>
      </c>
      <c r="AJ1725" s="154">
        <f>IF(Y1725="","",Y1725*IFERROR(INDEX(Lists!$M$2:$M$12,MATCH(C1725,Lists!$I$2:$I$12,0)),1)/Lists!$Q$2)</f>
        <v/>
      </c>
      <c r="AK1725" s="106" t="n"/>
      <c r="AL1725" s="106" t="n"/>
      <c r="AM1725" s="106" t="n"/>
      <c r="AN1725" s="106" t="n"/>
      <c r="AO1725" s="106" t="n"/>
    </row>
    <row r="1726" ht="18" customHeight="1" s="74">
      <c r="A1726" s="154">
        <f>IF(OR(F1726="",C1726="",D1726=""),"",IFERROR(INDEX(Lists!$J$2:$J$12,MATCH(C1726,Lists!$I$2:$I$12,0)),"XX")&amp;"-"&amp;D1726&amp;"-"&amp;TEXT(SUMPRODUCT(($C$2:C1726=C1726)*($D$2:D1726=D1726)),"0000"))</f>
        <v/>
      </c>
      <c r="B1726" s="155" t="n"/>
      <c r="C1726" s="155" t="n"/>
      <c r="D1726" s="155" t="n"/>
      <c r="E1726" s="155" t="n"/>
      <c r="F1726" s="155" t="n"/>
      <c r="G1726" s="155" t="n"/>
      <c r="H1726" s="155" t="n"/>
      <c r="I1726" s="155" t="n"/>
      <c r="J1726" s="155" t="n"/>
      <c r="K1726" s="155" t="n"/>
      <c r="L1726" s="155" t="n"/>
      <c r="M1726" s="155" t="n"/>
      <c r="N1726" s="155" t="n"/>
      <c r="O1726" s="155" t="n"/>
      <c r="P1726" s="155" t="n"/>
      <c r="Q1726" s="151" t="n"/>
      <c r="R1726" s="155" t="n"/>
      <c r="S1726" s="155" t="n"/>
      <c r="T1726" s="155" t="n"/>
      <c r="U1726" s="155" t="n"/>
      <c r="V1726" s="155" t="n"/>
      <c r="W1726" s="155" t="n"/>
      <c r="X1726" s="155" t="n"/>
      <c r="Y1726" s="155" t="n"/>
      <c r="Z1726" s="155" t="n"/>
      <c r="AA1726" s="155" t="n"/>
      <c r="AB1726" s="155" t="n"/>
      <c r="AC1726" s="155" t="n"/>
      <c r="AD1726" s="155" t="n"/>
      <c r="AE1726" s="155" t="n"/>
      <c r="AF1726" s="155" t="n"/>
      <c r="AG1726" s="154">
        <f>IF(OR(C1726="",G1726="",G1726=0),"",IFERROR(INDEX(Lists!$K$2:$K$12,MATCH(C1726,Lists!$I$2:$I$12,0)),"AUD"))</f>
        <v/>
      </c>
      <c r="AH1726" s="154">
        <f>IF(OR(G1726="",G1726=0),"",IF(G1726&lt;1,TEXT(G1726*100,"0")&amp;IFERROR(INDEX(Lists!$U$2:$U$12,MATCH(C1726,Lists!$I$2:$I$12,0)),"c"),IFERROR(INDEX(Lists!$L$2:$L$12,MATCH(C1726,Lists!$I$2:$I$12,0)),"$")&amp;IF(G1726=INT(G1726),TEXT(G1726,"0"),TEXT(G1726,"0.00")))&amp;" "&amp;AG1726)</f>
        <v/>
      </c>
      <c r="AI1726" s="154">
        <f>IF(X1726="","",X1726*IFERROR(INDEX(Lists!$M$2:$M$12,MATCH(C1726,Lists!$I$2:$I$12,0)),1)/Lists!$Q$2)</f>
        <v/>
      </c>
      <c r="AJ1726" s="154">
        <f>IF(Y1726="","",Y1726*IFERROR(INDEX(Lists!$M$2:$M$12,MATCH(C1726,Lists!$I$2:$I$12,0)),1)/Lists!$Q$2)</f>
        <v/>
      </c>
      <c r="AK1726" s="106" t="n"/>
      <c r="AL1726" s="106" t="n"/>
      <c r="AM1726" s="106" t="n"/>
      <c r="AN1726" s="106" t="n"/>
      <c r="AO1726" s="106" t="n"/>
    </row>
    <row r="1727" ht="18" customHeight="1" s="74">
      <c r="A1727" s="154">
        <f>IF(OR(F1727="",C1727="",D1727=""),"",IFERROR(INDEX(Lists!$J$2:$J$12,MATCH(C1727,Lists!$I$2:$I$12,0)),"XX")&amp;"-"&amp;D1727&amp;"-"&amp;TEXT(SUMPRODUCT(($C$2:C1727=C1727)*($D$2:D1727=D1727)),"0000"))</f>
        <v/>
      </c>
      <c r="B1727" s="155" t="n"/>
      <c r="C1727" s="155" t="n"/>
      <c r="D1727" s="155" t="n"/>
      <c r="E1727" s="155" t="n"/>
      <c r="F1727" s="155" t="n"/>
      <c r="G1727" s="155" t="n"/>
      <c r="H1727" s="155" t="n"/>
      <c r="I1727" s="155" t="n"/>
      <c r="J1727" s="155" t="n"/>
      <c r="K1727" s="155" t="n"/>
      <c r="L1727" s="155" t="n"/>
      <c r="M1727" s="155" t="n"/>
      <c r="N1727" s="155" t="n"/>
      <c r="O1727" s="155" t="n"/>
      <c r="P1727" s="155" t="n"/>
      <c r="Q1727" s="151" t="n"/>
      <c r="R1727" s="155" t="n"/>
      <c r="S1727" s="155" t="n"/>
      <c r="T1727" s="155" t="n"/>
      <c r="U1727" s="155" t="n"/>
      <c r="V1727" s="155" t="n"/>
      <c r="W1727" s="155" t="n"/>
      <c r="X1727" s="155" t="n"/>
      <c r="Y1727" s="155" t="n"/>
      <c r="Z1727" s="155" t="n"/>
      <c r="AA1727" s="155" t="n"/>
      <c r="AB1727" s="155" t="n"/>
      <c r="AC1727" s="155" t="n"/>
      <c r="AD1727" s="155" t="n"/>
      <c r="AE1727" s="155" t="n"/>
      <c r="AF1727" s="155" t="n"/>
      <c r="AG1727" s="154">
        <f>IF(OR(C1727="",G1727="",G1727=0),"",IFERROR(INDEX(Lists!$K$2:$K$12,MATCH(C1727,Lists!$I$2:$I$12,0)),"AUD"))</f>
        <v/>
      </c>
      <c r="AH1727" s="154">
        <f>IF(OR(G1727="",G1727=0),"",IF(G1727&lt;1,TEXT(G1727*100,"0")&amp;IFERROR(INDEX(Lists!$U$2:$U$12,MATCH(C1727,Lists!$I$2:$I$12,0)),"c"),IFERROR(INDEX(Lists!$L$2:$L$12,MATCH(C1727,Lists!$I$2:$I$12,0)),"$")&amp;IF(G1727=INT(G1727),TEXT(G1727,"0"),TEXT(G1727,"0.00")))&amp;" "&amp;AG1727)</f>
        <v/>
      </c>
      <c r="AI1727" s="154">
        <f>IF(X1727="","",X1727*IFERROR(INDEX(Lists!$M$2:$M$12,MATCH(C1727,Lists!$I$2:$I$12,0)),1)/Lists!$Q$2)</f>
        <v/>
      </c>
      <c r="AJ1727" s="154">
        <f>IF(Y1727="","",Y1727*IFERROR(INDEX(Lists!$M$2:$M$12,MATCH(C1727,Lists!$I$2:$I$12,0)),1)/Lists!$Q$2)</f>
        <v/>
      </c>
      <c r="AK1727" s="106" t="n"/>
      <c r="AL1727" s="106" t="n"/>
      <c r="AM1727" s="106" t="n"/>
      <c r="AN1727" s="106" t="n"/>
      <c r="AO1727" s="106" t="n"/>
    </row>
    <row r="1728" ht="18" customHeight="1" s="74">
      <c r="A1728" s="154">
        <f>IF(OR(F1728="",C1728="",D1728=""),"",IFERROR(INDEX(Lists!$J$2:$J$12,MATCH(C1728,Lists!$I$2:$I$12,0)),"XX")&amp;"-"&amp;D1728&amp;"-"&amp;TEXT(SUMPRODUCT(($C$2:C1728=C1728)*($D$2:D1728=D1728)),"0000"))</f>
        <v/>
      </c>
      <c r="B1728" s="155" t="n"/>
      <c r="C1728" s="155" t="n"/>
      <c r="D1728" s="155" t="n"/>
      <c r="E1728" s="155" t="n"/>
      <c r="F1728" s="155" t="n"/>
      <c r="G1728" s="155" t="n"/>
      <c r="H1728" s="155" t="n"/>
      <c r="I1728" s="155" t="n"/>
      <c r="J1728" s="155" t="n"/>
      <c r="K1728" s="155" t="n"/>
      <c r="L1728" s="155" t="n"/>
      <c r="M1728" s="155" t="n"/>
      <c r="N1728" s="155" t="n"/>
      <c r="O1728" s="155" t="n"/>
      <c r="P1728" s="155" t="n"/>
      <c r="Q1728" s="151" t="n"/>
      <c r="R1728" s="155" t="n"/>
      <c r="S1728" s="155" t="n"/>
      <c r="T1728" s="155" t="n"/>
      <c r="U1728" s="155" t="n"/>
      <c r="V1728" s="155" t="n"/>
      <c r="W1728" s="155" t="n"/>
      <c r="X1728" s="155" t="n"/>
      <c r="Y1728" s="155" t="n"/>
      <c r="Z1728" s="155" t="n"/>
      <c r="AA1728" s="155" t="n"/>
      <c r="AB1728" s="155" t="n"/>
      <c r="AC1728" s="155" t="n"/>
      <c r="AD1728" s="155" t="n"/>
      <c r="AE1728" s="155" t="n"/>
      <c r="AF1728" s="155" t="n"/>
      <c r="AG1728" s="154">
        <f>IF(OR(C1728="",G1728="",G1728=0),"",IFERROR(INDEX(Lists!$K$2:$K$12,MATCH(C1728,Lists!$I$2:$I$12,0)),"AUD"))</f>
        <v/>
      </c>
      <c r="AH1728" s="154">
        <f>IF(OR(G1728="",G1728=0),"",IF(G1728&lt;1,TEXT(G1728*100,"0")&amp;IFERROR(INDEX(Lists!$U$2:$U$12,MATCH(C1728,Lists!$I$2:$I$12,0)),"c"),IFERROR(INDEX(Lists!$L$2:$L$12,MATCH(C1728,Lists!$I$2:$I$12,0)),"$")&amp;IF(G1728=INT(G1728),TEXT(G1728,"0"),TEXT(G1728,"0.00")))&amp;" "&amp;AG1728)</f>
        <v/>
      </c>
      <c r="AI1728" s="154">
        <f>IF(X1728="","",X1728*IFERROR(INDEX(Lists!$M$2:$M$12,MATCH(C1728,Lists!$I$2:$I$12,0)),1)/Lists!$Q$2)</f>
        <v/>
      </c>
      <c r="AJ1728" s="154">
        <f>IF(Y1728="","",Y1728*IFERROR(INDEX(Lists!$M$2:$M$12,MATCH(C1728,Lists!$I$2:$I$12,0)),1)/Lists!$Q$2)</f>
        <v/>
      </c>
      <c r="AK1728" s="106" t="n"/>
      <c r="AL1728" s="106" t="n"/>
      <c r="AM1728" s="106" t="n"/>
      <c r="AN1728" s="106" t="n"/>
      <c r="AO1728" s="106" t="n"/>
    </row>
    <row r="1729" ht="18" customHeight="1" s="74">
      <c r="A1729" s="154">
        <f>IF(OR(F1729="",C1729="",D1729=""),"",IFERROR(INDEX(Lists!$J$2:$J$12,MATCH(C1729,Lists!$I$2:$I$12,0)),"XX")&amp;"-"&amp;D1729&amp;"-"&amp;TEXT(SUMPRODUCT(($C$2:C1729=C1729)*($D$2:D1729=D1729)),"0000"))</f>
        <v/>
      </c>
      <c r="B1729" s="155" t="n"/>
      <c r="C1729" s="155" t="n"/>
      <c r="D1729" s="155" t="n"/>
      <c r="E1729" s="155" t="n"/>
      <c r="F1729" s="155" t="n"/>
      <c r="G1729" s="155" t="n"/>
      <c r="H1729" s="155" t="n"/>
      <c r="I1729" s="155" t="n"/>
      <c r="J1729" s="155" t="n"/>
      <c r="K1729" s="155" t="n"/>
      <c r="L1729" s="155" t="n"/>
      <c r="M1729" s="155" t="n"/>
      <c r="N1729" s="155" t="n"/>
      <c r="O1729" s="155" t="n"/>
      <c r="P1729" s="155" t="n"/>
      <c r="Q1729" s="151" t="n"/>
      <c r="R1729" s="155" t="n"/>
      <c r="S1729" s="155" t="n"/>
      <c r="T1729" s="155" t="n"/>
      <c r="U1729" s="155" t="n"/>
      <c r="V1729" s="155" t="n"/>
      <c r="W1729" s="155" t="n"/>
      <c r="X1729" s="155" t="n"/>
      <c r="Y1729" s="155" t="n"/>
      <c r="Z1729" s="155" t="n"/>
      <c r="AA1729" s="155" t="n"/>
      <c r="AB1729" s="155" t="n"/>
      <c r="AC1729" s="155" t="n"/>
      <c r="AD1729" s="155" t="n"/>
      <c r="AE1729" s="155" t="n"/>
      <c r="AF1729" s="155" t="n"/>
      <c r="AG1729" s="154">
        <f>IF(OR(C1729="",G1729="",G1729=0),"",IFERROR(INDEX(Lists!$K$2:$K$12,MATCH(C1729,Lists!$I$2:$I$12,0)),"AUD"))</f>
        <v/>
      </c>
      <c r="AH1729" s="154">
        <f>IF(OR(G1729="",G1729=0),"",IF(G1729&lt;1,TEXT(G1729*100,"0")&amp;IFERROR(INDEX(Lists!$U$2:$U$12,MATCH(C1729,Lists!$I$2:$I$12,0)),"c"),IFERROR(INDEX(Lists!$L$2:$L$12,MATCH(C1729,Lists!$I$2:$I$12,0)),"$")&amp;IF(G1729=INT(G1729),TEXT(G1729,"0"),TEXT(G1729,"0.00")))&amp;" "&amp;AG1729)</f>
        <v/>
      </c>
      <c r="AI1729" s="154">
        <f>IF(X1729="","",X1729*IFERROR(INDEX(Lists!$M$2:$M$12,MATCH(C1729,Lists!$I$2:$I$12,0)),1)/Lists!$Q$2)</f>
        <v/>
      </c>
      <c r="AJ1729" s="154">
        <f>IF(Y1729="","",Y1729*IFERROR(INDEX(Lists!$M$2:$M$12,MATCH(C1729,Lists!$I$2:$I$12,0)),1)/Lists!$Q$2)</f>
        <v/>
      </c>
      <c r="AK1729" s="106" t="n"/>
      <c r="AL1729" s="106" t="n"/>
      <c r="AM1729" s="106" t="n"/>
      <c r="AN1729" s="106" t="n"/>
      <c r="AO1729" s="106" t="n"/>
    </row>
    <row r="1730" ht="18" customHeight="1" s="74">
      <c r="A1730" s="154">
        <f>IF(OR(F1730="",C1730="",D1730=""),"",IFERROR(INDEX(Lists!$J$2:$J$12,MATCH(C1730,Lists!$I$2:$I$12,0)),"XX")&amp;"-"&amp;D1730&amp;"-"&amp;TEXT(SUMPRODUCT(($C$2:C1730=C1730)*($D$2:D1730=D1730)),"0000"))</f>
        <v/>
      </c>
      <c r="B1730" s="155" t="n"/>
      <c r="C1730" s="155" t="n"/>
      <c r="D1730" s="155" t="n"/>
      <c r="E1730" s="155" t="n"/>
      <c r="F1730" s="155" t="n"/>
      <c r="G1730" s="155" t="n"/>
      <c r="H1730" s="155" t="n"/>
      <c r="I1730" s="155" t="n"/>
      <c r="J1730" s="155" t="n"/>
      <c r="K1730" s="155" t="n"/>
      <c r="L1730" s="155" t="n"/>
      <c r="M1730" s="155" t="n"/>
      <c r="N1730" s="155" t="n"/>
      <c r="O1730" s="155" t="n"/>
      <c r="P1730" s="155" t="n"/>
      <c r="Q1730" s="151" t="n"/>
      <c r="R1730" s="155" t="n"/>
      <c r="S1730" s="155" t="n"/>
      <c r="T1730" s="155" t="n"/>
      <c r="U1730" s="155" t="n"/>
      <c r="V1730" s="155" t="n"/>
      <c r="W1730" s="155" t="n"/>
      <c r="X1730" s="155" t="n"/>
      <c r="Y1730" s="155" t="n"/>
      <c r="Z1730" s="155" t="n"/>
      <c r="AA1730" s="155" t="n"/>
      <c r="AB1730" s="155" t="n"/>
      <c r="AC1730" s="155" t="n"/>
      <c r="AD1730" s="155" t="n"/>
      <c r="AE1730" s="155" t="n"/>
      <c r="AF1730" s="155" t="n"/>
      <c r="AG1730" s="154">
        <f>IF(OR(C1730="",G1730="",G1730=0),"",IFERROR(INDEX(Lists!$K$2:$K$12,MATCH(C1730,Lists!$I$2:$I$12,0)),"AUD"))</f>
        <v/>
      </c>
      <c r="AH1730" s="154">
        <f>IF(OR(G1730="",G1730=0),"",IF(G1730&lt;1,TEXT(G1730*100,"0")&amp;IFERROR(INDEX(Lists!$U$2:$U$12,MATCH(C1730,Lists!$I$2:$I$12,0)),"c"),IFERROR(INDEX(Lists!$L$2:$L$12,MATCH(C1730,Lists!$I$2:$I$12,0)),"$")&amp;IF(G1730=INT(G1730),TEXT(G1730,"0"),TEXT(G1730,"0.00")))&amp;" "&amp;AG1730)</f>
        <v/>
      </c>
      <c r="AI1730" s="154">
        <f>IF(X1730="","",X1730*IFERROR(INDEX(Lists!$M$2:$M$12,MATCH(C1730,Lists!$I$2:$I$12,0)),1)/Lists!$Q$2)</f>
        <v/>
      </c>
      <c r="AJ1730" s="154">
        <f>IF(Y1730="","",Y1730*IFERROR(INDEX(Lists!$M$2:$M$12,MATCH(C1730,Lists!$I$2:$I$12,0)),1)/Lists!$Q$2)</f>
        <v/>
      </c>
      <c r="AK1730" s="106" t="n"/>
      <c r="AL1730" s="106" t="n"/>
      <c r="AM1730" s="106" t="n"/>
      <c r="AN1730" s="106" t="n"/>
      <c r="AO1730" s="106" t="n"/>
    </row>
    <row r="1731" ht="18" customHeight="1" s="74">
      <c r="A1731" s="154">
        <f>IF(OR(F1731="",C1731="",D1731=""),"",IFERROR(INDEX(Lists!$J$2:$J$12,MATCH(C1731,Lists!$I$2:$I$12,0)),"XX")&amp;"-"&amp;D1731&amp;"-"&amp;TEXT(SUMPRODUCT(($C$2:C1731=C1731)*($D$2:D1731=D1731)),"0000"))</f>
        <v/>
      </c>
      <c r="B1731" s="155" t="n"/>
      <c r="C1731" s="155" t="n"/>
      <c r="D1731" s="155" t="n"/>
      <c r="E1731" s="155" t="n"/>
      <c r="F1731" s="155" t="n"/>
      <c r="G1731" s="155" t="n"/>
      <c r="H1731" s="155" t="n"/>
      <c r="I1731" s="155" t="n"/>
      <c r="J1731" s="155" t="n"/>
      <c r="K1731" s="155" t="n"/>
      <c r="L1731" s="155" t="n"/>
      <c r="M1731" s="155" t="n"/>
      <c r="N1731" s="155" t="n"/>
      <c r="O1731" s="155" t="n"/>
      <c r="P1731" s="155" t="n"/>
      <c r="Q1731" s="151" t="n"/>
      <c r="R1731" s="155" t="n"/>
      <c r="S1731" s="155" t="n"/>
      <c r="T1731" s="155" t="n"/>
      <c r="U1731" s="155" t="n"/>
      <c r="V1731" s="155" t="n"/>
      <c r="W1731" s="155" t="n"/>
      <c r="X1731" s="155" t="n"/>
      <c r="Y1731" s="155" t="n"/>
      <c r="Z1731" s="155" t="n"/>
      <c r="AA1731" s="155" t="n"/>
      <c r="AB1731" s="155" t="n"/>
      <c r="AC1731" s="155" t="n"/>
      <c r="AD1731" s="155" t="n"/>
      <c r="AE1731" s="155" t="n"/>
      <c r="AF1731" s="155" t="n"/>
      <c r="AG1731" s="154">
        <f>IF(OR(C1731="",G1731="",G1731=0),"",IFERROR(INDEX(Lists!$K$2:$K$12,MATCH(C1731,Lists!$I$2:$I$12,0)),"AUD"))</f>
        <v/>
      </c>
      <c r="AH1731" s="154">
        <f>IF(OR(G1731="",G1731=0),"",IF(G1731&lt;1,TEXT(G1731*100,"0")&amp;IFERROR(INDEX(Lists!$U$2:$U$12,MATCH(C1731,Lists!$I$2:$I$12,0)),"c"),IFERROR(INDEX(Lists!$L$2:$L$12,MATCH(C1731,Lists!$I$2:$I$12,0)),"$")&amp;IF(G1731=INT(G1731),TEXT(G1731,"0"),TEXT(G1731,"0.00")))&amp;" "&amp;AG1731)</f>
        <v/>
      </c>
      <c r="AI1731" s="154">
        <f>IF(X1731="","",X1731*IFERROR(INDEX(Lists!$M$2:$M$12,MATCH(C1731,Lists!$I$2:$I$12,0)),1)/Lists!$Q$2)</f>
        <v/>
      </c>
      <c r="AJ1731" s="154">
        <f>IF(Y1731="","",Y1731*IFERROR(INDEX(Lists!$M$2:$M$12,MATCH(C1731,Lists!$I$2:$I$12,0)),1)/Lists!$Q$2)</f>
        <v/>
      </c>
      <c r="AK1731" s="106" t="n"/>
      <c r="AL1731" s="106" t="n"/>
      <c r="AM1731" s="106" t="n"/>
      <c r="AN1731" s="106" t="n"/>
      <c r="AO1731" s="106" t="n"/>
    </row>
    <row r="1732" ht="18" customHeight="1" s="74">
      <c r="A1732" s="154">
        <f>IF(OR(F1732="",C1732="",D1732=""),"",IFERROR(INDEX(Lists!$J$2:$J$12,MATCH(C1732,Lists!$I$2:$I$12,0)),"XX")&amp;"-"&amp;D1732&amp;"-"&amp;TEXT(SUMPRODUCT(($C$2:C1732=C1732)*($D$2:D1732=D1732)),"0000"))</f>
        <v/>
      </c>
      <c r="B1732" s="155" t="n"/>
      <c r="C1732" s="155" t="n"/>
      <c r="D1732" s="155" t="n"/>
      <c r="E1732" s="155" t="n"/>
      <c r="F1732" s="155" t="n"/>
      <c r="G1732" s="155" t="n"/>
      <c r="H1732" s="155" t="n"/>
      <c r="I1732" s="155" t="n"/>
      <c r="J1732" s="155" t="n"/>
      <c r="K1732" s="155" t="n"/>
      <c r="L1732" s="155" t="n"/>
      <c r="M1732" s="155" t="n"/>
      <c r="N1732" s="155" t="n"/>
      <c r="O1732" s="155" t="n"/>
      <c r="P1732" s="155" t="n"/>
      <c r="Q1732" s="151" t="n"/>
      <c r="R1732" s="155" t="n"/>
      <c r="S1732" s="155" t="n"/>
      <c r="T1732" s="155" t="n"/>
      <c r="U1732" s="155" t="n"/>
      <c r="V1732" s="155" t="n"/>
      <c r="W1732" s="155" t="n"/>
      <c r="X1732" s="155" t="n"/>
      <c r="Y1732" s="155" t="n"/>
      <c r="Z1732" s="155" t="n"/>
      <c r="AA1732" s="155" t="n"/>
      <c r="AB1732" s="155" t="n"/>
      <c r="AC1732" s="155" t="n"/>
      <c r="AD1732" s="155" t="n"/>
      <c r="AE1732" s="155" t="n"/>
      <c r="AF1732" s="155" t="n"/>
      <c r="AG1732" s="154">
        <f>IF(OR(C1732="",G1732="",G1732=0),"",IFERROR(INDEX(Lists!$K$2:$K$12,MATCH(C1732,Lists!$I$2:$I$12,0)),"AUD"))</f>
        <v/>
      </c>
      <c r="AH1732" s="154">
        <f>IF(OR(G1732="",G1732=0),"",IF(G1732&lt;1,TEXT(G1732*100,"0")&amp;IFERROR(INDEX(Lists!$U$2:$U$12,MATCH(C1732,Lists!$I$2:$I$12,0)),"c"),IFERROR(INDEX(Lists!$L$2:$L$12,MATCH(C1732,Lists!$I$2:$I$12,0)),"$")&amp;IF(G1732=INT(G1732),TEXT(G1732,"0"),TEXT(G1732,"0.00")))&amp;" "&amp;AG1732)</f>
        <v/>
      </c>
      <c r="AI1732" s="154">
        <f>IF(X1732="","",X1732*IFERROR(INDEX(Lists!$M$2:$M$12,MATCH(C1732,Lists!$I$2:$I$12,0)),1)/Lists!$Q$2)</f>
        <v/>
      </c>
      <c r="AJ1732" s="154">
        <f>IF(Y1732="","",Y1732*IFERROR(INDEX(Lists!$M$2:$M$12,MATCH(C1732,Lists!$I$2:$I$12,0)),1)/Lists!$Q$2)</f>
        <v/>
      </c>
      <c r="AK1732" s="106" t="n"/>
      <c r="AL1732" s="106" t="n"/>
      <c r="AM1732" s="106" t="n"/>
      <c r="AN1732" s="106" t="n"/>
      <c r="AO1732" s="106" t="n"/>
    </row>
    <row r="1733" ht="18" customHeight="1" s="74">
      <c r="A1733" s="154">
        <f>IF(OR(F1733="",C1733="",D1733=""),"",IFERROR(INDEX(Lists!$J$2:$J$12,MATCH(C1733,Lists!$I$2:$I$12,0)),"XX")&amp;"-"&amp;D1733&amp;"-"&amp;TEXT(SUMPRODUCT(($C$2:C1733=C1733)*($D$2:D1733=D1733)),"0000"))</f>
        <v/>
      </c>
      <c r="B1733" s="155" t="n"/>
      <c r="C1733" s="155" t="n"/>
      <c r="D1733" s="155" t="n"/>
      <c r="E1733" s="155" t="n"/>
      <c r="F1733" s="155" t="n"/>
      <c r="G1733" s="155" t="n"/>
      <c r="H1733" s="155" t="n"/>
      <c r="I1733" s="155" t="n"/>
      <c r="J1733" s="155" t="n"/>
      <c r="K1733" s="155" t="n"/>
      <c r="L1733" s="155" t="n"/>
      <c r="M1733" s="155" t="n"/>
      <c r="N1733" s="155" t="n"/>
      <c r="O1733" s="155" t="n"/>
      <c r="P1733" s="155" t="n"/>
      <c r="Q1733" s="151" t="n"/>
      <c r="R1733" s="155" t="n"/>
      <c r="S1733" s="155" t="n"/>
      <c r="T1733" s="155" t="n"/>
      <c r="U1733" s="155" t="n"/>
      <c r="V1733" s="155" t="n"/>
      <c r="W1733" s="155" t="n"/>
      <c r="X1733" s="155" t="n"/>
      <c r="Y1733" s="155" t="n"/>
      <c r="Z1733" s="155" t="n"/>
      <c r="AA1733" s="155" t="n"/>
      <c r="AB1733" s="155" t="n"/>
      <c r="AC1733" s="155" t="n"/>
      <c r="AD1733" s="155" t="n"/>
      <c r="AE1733" s="155" t="n"/>
      <c r="AF1733" s="155" t="n"/>
      <c r="AG1733" s="154">
        <f>IF(OR(C1733="",G1733="",G1733=0),"",IFERROR(INDEX(Lists!$K$2:$K$12,MATCH(C1733,Lists!$I$2:$I$12,0)),"AUD"))</f>
        <v/>
      </c>
      <c r="AH1733" s="154">
        <f>IF(OR(G1733="",G1733=0),"",IF(G1733&lt;1,TEXT(G1733*100,"0")&amp;IFERROR(INDEX(Lists!$U$2:$U$12,MATCH(C1733,Lists!$I$2:$I$12,0)),"c"),IFERROR(INDEX(Lists!$L$2:$L$12,MATCH(C1733,Lists!$I$2:$I$12,0)),"$")&amp;IF(G1733=INT(G1733),TEXT(G1733,"0"),TEXT(G1733,"0.00")))&amp;" "&amp;AG1733)</f>
        <v/>
      </c>
      <c r="AI1733" s="154">
        <f>IF(X1733="","",X1733*IFERROR(INDEX(Lists!$M$2:$M$12,MATCH(C1733,Lists!$I$2:$I$12,0)),1)/Lists!$Q$2)</f>
        <v/>
      </c>
      <c r="AJ1733" s="154">
        <f>IF(Y1733="","",Y1733*IFERROR(INDEX(Lists!$M$2:$M$12,MATCH(C1733,Lists!$I$2:$I$12,0)),1)/Lists!$Q$2)</f>
        <v/>
      </c>
      <c r="AK1733" s="106" t="n"/>
      <c r="AL1733" s="106" t="n"/>
      <c r="AM1733" s="106" t="n"/>
      <c r="AN1733" s="106" t="n"/>
      <c r="AO1733" s="106" t="n"/>
    </row>
    <row r="1734" ht="18" customHeight="1" s="74">
      <c r="A1734" s="154">
        <f>IF(OR(F1734="",C1734="",D1734=""),"",IFERROR(INDEX(Lists!$J$2:$J$12,MATCH(C1734,Lists!$I$2:$I$12,0)),"XX")&amp;"-"&amp;D1734&amp;"-"&amp;TEXT(SUMPRODUCT(($C$2:C1734=C1734)*($D$2:D1734=D1734)),"0000"))</f>
        <v/>
      </c>
      <c r="B1734" s="155" t="n"/>
      <c r="C1734" s="155" t="n"/>
      <c r="D1734" s="155" t="n"/>
      <c r="E1734" s="155" t="n"/>
      <c r="F1734" s="155" t="n"/>
      <c r="G1734" s="155" t="n"/>
      <c r="H1734" s="155" t="n"/>
      <c r="I1734" s="155" t="n"/>
      <c r="J1734" s="155" t="n"/>
      <c r="K1734" s="155" t="n"/>
      <c r="L1734" s="155" t="n"/>
      <c r="M1734" s="155" t="n"/>
      <c r="N1734" s="155" t="n"/>
      <c r="O1734" s="155" t="n"/>
      <c r="P1734" s="155" t="n"/>
      <c r="Q1734" s="151" t="n"/>
      <c r="R1734" s="155" t="n"/>
      <c r="S1734" s="155" t="n"/>
      <c r="T1734" s="155" t="n"/>
      <c r="U1734" s="155" t="n"/>
      <c r="V1734" s="155" t="n"/>
      <c r="W1734" s="155" t="n"/>
      <c r="X1734" s="155" t="n"/>
      <c r="Y1734" s="155" t="n"/>
      <c r="Z1734" s="155" t="n"/>
      <c r="AA1734" s="155" t="n"/>
      <c r="AB1734" s="155" t="n"/>
      <c r="AC1734" s="155" t="n"/>
      <c r="AD1734" s="155" t="n"/>
      <c r="AE1734" s="155" t="n"/>
      <c r="AF1734" s="155" t="n"/>
      <c r="AG1734" s="154">
        <f>IF(OR(C1734="",G1734="",G1734=0),"",IFERROR(INDEX(Lists!$K$2:$K$12,MATCH(C1734,Lists!$I$2:$I$12,0)),"AUD"))</f>
        <v/>
      </c>
      <c r="AH1734" s="154">
        <f>IF(OR(G1734="",G1734=0),"",IF(G1734&lt;1,TEXT(G1734*100,"0")&amp;IFERROR(INDEX(Lists!$U$2:$U$12,MATCH(C1734,Lists!$I$2:$I$12,0)),"c"),IFERROR(INDEX(Lists!$L$2:$L$12,MATCH(C1734,Lists!$I$2:$I$12,0)),"$")&amp;IF(G1734=INT(G1734),TEXT(G1734,"0"),TEXT(G1734,"0.00")))&amp;" "&amp;AG1734)</f>
        <v/>
      </c>
      <c r="AI1734" s="154">
        <f>IF(X1734="","",X1734*IFERROR(INDEX(Lists!$M$2:$M$12,MATCH(C1734,Lists!$I$2:$I$12,0)),1)/Lists!$Q$2)</f>
        <v/>
      </c>
      <c r="AJ1734" s="154">
        <f>IF(Y1734="","",Y1734*IFERROR(INDEX(Lists!$M$2:$M$12,MATCH(C1734,Lists!$I$2:$I$12,0)),1)/Lists!$Q$2)</f>
        <v/>
      </c>
      <c r="AK1734" s="106" t="n"/>
      <c r="AL1734" s="106" t="n"/>
      <c r="AM1734" s="106" t="n"/>
      <c r="AN1734" s="106" t="n"/>
      <c r="AO1734" s="106" t="n"/>
    </row>
    <row r="1735" ht="18" customHeight="1" s="74">
      <c r="A1735" s="154">
        <f>IF(OR(F1735="",C1735="",D1735=""),"",IFERROR(INDEX(Lists!$J$2:$J$12,MATCH(C1735,Lists!$I$2:$I$12,0)),"XX")&amp;"-"&amp;D1735&amp;"-"&amp;TEXT(SUMPRODUCT(($C$2:C1735=C1735)*($D$2:D1735=D1735)),"0000"))</f>
        <v/>
      </c>
      <c r="B1735" s="155" t="n"/>
      <c r="C1735" s="155" t="n"/>
      <c r="D1735" s="155" t="n"/>
      <c r="E1735" s="155" t="n"/>
      <c r="F1735" s="155" t="n"/>
      <c r="G1735" s="155" t="n"/>
      <c r="H1735" s="155" t="n"/>
      <c r="I1735" s="155" t="n"/>
      <c r="J1735" s="155" t="n"/>
      <c r="K1735" s="155" t="n"/>
      <c r="L1735" s="155" t="n"/>
      <c r="M1735" s="155" t="n"/>
      <c r="N1735" s="155" t="n"/>
      <c r="O1735" s="155" t="n"/>
      <c r="P1735" s="155" t="n"/>
      <c r="Q1735" s="151" t="n"/>
      <c r="R1735" s="155" t="n"/>
      <c r="S1735" s="155" t="n"/>
      <c r="T1735" s="155" t="n"/>
      <c r="U1735" s="155" t="n"/>
      <c r="V1735" s="155" t="n"/>
      <c r="W1735" s="155" t="n"/>
      <c r="X1735" s="155" t="n"/>
      <c r="Y1735" s="155" t="n"/>
      <c r="Z1735" s="155" t="n"/>
      <c r="AA1735" s="155" t="n"/>
      <c r="AB1735" s="155" t="n"/>
      <c r="AC1735" s="155" t="n"/>
      <c r="AD1735" s="155" t="n"/>
      <c r="AE1735" s="155" t="n"/>
      <c r="AF1735" s="155" t="n"/>
      <c r="AG1735" s="154">
        <f>IF(OR(C1735="",G1735="",G1735=0),"",IFERROR(INDEX(Lists!$K$2:$K$12,MATCH(C1735,Lists!$I$2:$I$12,0)),"AUD"))</f>
        <v/>
      </c>
      <c r="AH1735" s="154">
        <f>IF(OR(G1735="",G1735=0),"",IF(G1735&lt;1,TEXT(G1735*100,"0")&amp;IFERROR(INDEX(Lists!$U$2:$U$12,MATCH(C1735,Lists!$I$2:$I$12,0)),"c"),IFERROR(INDEX(Lists!$L$2:$L$12,MATCH(C1735,Lists!$I$2:$I$12,0)),"$")&amp;IF(G1735=INT(G1735),TEXT(G1735,"0"),TEXT(G1735,"0.00")))&amp;" "&amp;AG1735)</f>
        <v/>
      </c>
      <c r="AI1735" s="154">
        <f>IF(X1735="","",X1735*IFERROR(INDEX(Lists!$M$2:$M$12,MATCH(C1735,Lists!$I$2:$I$12,0)),1)/Lists!$Q$2)</f>
        <v/>
      </c>
      <c r="AJ1735" s="154">
        <f>IF(Y1735="","",Y1735*IFERROR(INDEX(Lists!$M$2:$M$12,MATCH(C1735,Lists!$I$2:$I$12,0)),1)/Lists!$Q$2)</f>
        <v/>
      </c>
      <c r="AK1735" s="106" t="n"/>
      <c r="AL1735" s="106" t="n"/>
      <c r="AM1735" s="106" t="n"/>
      <c r="AN1735" s="106" t="n"/>
      <c r="AO1735" s="106" t="n"/>
    </row>
    <row r="1736" ht="18" customHeight="1" s="74">
      <c r="A1736" s="154">
        <f>IF(OR(F1736="",C1736="",D1736=""),"",IFERROR(INDEX(Lists!$J$2:$J$12,MATCH(C1736,Lists!$I$2:$I$12,0)),"XX")&amp;"-"&amp;D1736&amp;"-"&amp;TEXT(SUMPRODUCT(($C$2:C1736=C1736)*($D$2:D1736=D1736)),"0000"))</f>
        <v/>
      </c>
      <c r="B1736" s="155" t="n"/>
      <c r="C1736" s="155" t="n"/>
      <c r="D1736" s="155" t="n"/>
      <c r="E1736" s="155" t="n"/>
      <c r="F1736" s="155" t="n"/>
      <c r="G1736" s="155" t="n"/>
      <c r="H1736" s="155" t="n"/>
      <c r="I1736" s="155" t="n"/>
      <c r="J1736" s="155" t="n"/>
      <c r="K1736" s="155" t="n"/>
      <c r="L1736" s="155" t="n"/>
      <c r="M1736" s="155" t="n"/>
      <c r="N1736" s="155" t="n"/>
      <c r="O1736" s="155" t="n"/>
      <c r="P1736" s="155" t="n"/>
      <c r="Q1736" s="151" t="n"/>
      <c r="R1736" s="155" t="n"/>
      <c r="S1736" s="155" t="n"/>
      <c r="T1736" s="155" t="n"/>
      <c r="U1736" s="155" t="n"/>
      <c r="V1736" s="155" t="n"/>
      <c r="W1736" s="155" t="n"/>
      <c r="X1736" s="155" t="n"/>
      <c r="Y1736" s="155" t="n"/>
      <c r="Z1736" s="155" t="n"/>
      <c r="AA1736" s="155" t="n"/>
      <c r="AB1736" s="155" t="n"/>
      <c r="AC1736" s="155" t="n"/>
      <c r="AD1736" s="155" t="n"/>
      <c r="AE1736" s="155" t="n"/>
      <c r="AF1736" s="155" t="n"/>
      <c r="AG1736" s="154">
        <f>IF(OR(C1736="",G1736="",G1736=0),"",IFERROR(INDEX(Lists!$K$2:$K$12,MATCH(C1736,Lists!$I$2:$I$12,0)),"AUD"))</f>
        <v/>
      </c>
      <c r="AH1736" s="154">
        <f>IF(OR(G1736="",G1736=0),"",IF(G1736&lt;1,TEXT(G1736*100,"0")&amp;IFERROR(INDEX(Lists!$U$2:$U$12,MATCH(C1736,Lists!$I$2:$I$12,0)),"c"),IFERROR(INDEX(Lists!$L$2:$L$12,MATCH(C1736,Lists!$I$2:$I$12,0)),"$")&amp;IF(G1736=INT(G1736),TEXT(G1736,"0"),TEXT(G1736,"0.00")))&amp;" "&amp;AG1736)</f>
        <v/>
      </c>
      <c r="AI1736" s="154">
        <f>IF(X1736="","",X1736*IFERROR(INDEX(Lists!$M$2:$M$12,MATCH(C1736,Lists!$I$2:$I$12,0)),1)/Lists!$Q$2)</f>
        <v/>
      </c>
      <c r="AJ1736" s="154">
        <f>IF(Y1736="","",Y1736*IFERROR(INDEX(Lists!$M$2:$M$12,MATCH(C1736,Lists!$I$2:$I$12,0)),1)/Lists!$Q$2)</f>
        <v/>
      </c>
      <c r="AK1736" s="106" t="n"/>
      <c r="AL1736" s="106" t="n"/>
      <c r="AM1736" s="106" t="n"/>
      <c r="AN1736" s="106" t="n"/>
      <c r="AO1736" s="106" t="n"/>
    </row>
    <row r="1737" ht="18" customHeight="1" s="74">
      <c r="A1737" s="154">
        <f>IF(OR(F1737="",C1737="",D1737=""),"",IFERROR(INDEX(Lists!$J$2:$J$12,MATCH(C1737,Lists!$I$2:$I$12,0)),"XX")&amp;"-"&amp;D1737&amp;"-"&amp;TEXT(SUMPRODUCT(($C$2:C1737=C1737)*($D$2:D1737=D1737)),"0000"))</f>
        <v/>
      </c>
      <c r="B1737" s="155" t="n"/>
      <c r="C1737" s="155" t="n"/>
      <c r="D1737" s="155" t="n"/>
      <c r="E1737" s="155" t="n"/>
      <c r="F1737" s="155" t="n"/>
      <c r="G1737" s="155" t="n"/>
      <c r="H1737" s="155" t="n"/>
      <c r="I1737" s="155" t="n"/>
      <c r="J1737" s="155" t="n"/>
      <c r="K1737" s="155" t="n"/>
      <c r="L1737" s="155" t="n"/>
      <c r="M1737" s="155" t="n"/>
      <c r="N1737" s="155" t="n"/>
      <c r="O1737" s="155" t="n"/>
      <c r="P1737" s="155" t="n"/>
      <c r="Q1737" s="151" t="n"/>
      <c r="R1737" s="155" t="n"/>
      <c r="S1737" s="155" t="n"/>
      <c r="T1737" s="155" t="n"/>
      <c r="U1737" s="155" t="n"/>
      <c r="V1737" s="155" t="n"/>
      <c r="W1737" s="155" t="n"/>
      <c r="X1737" s="155" t="n"/>
      <c r="Y1737" s="155" t="n"/>
      <c r="Z1737" s="155" t="n"/>
      <c r="AA1737" s="155" t="n"/>
      <c r="AB1737" s="155" t="n"/>
      <c r="AC1737" s="155" t="n"/>
      <c r="AD1737" s="155" t="n"/>
      <c r="AE1737" s="155" t="n"/>
      <c r="AF1737" s="155" t="n"/>
      <c r="AG1737" s="154">
        <f>IF(OR(C1737="",G1737="",G1737=0),"",IFERROR(INDEX(Lists!$K$2:$K$12,MATCH(C1737,Lists!$I$2:$I$12,0)),"AUD"))</f>
        <v/>
      </c>
      <c r="AH1737" s="154">
        <f>IF(OR(G1737="",G1737=0),"",IF(G1737&lt;1,TEXT(G1737*100,"0")&amp;IFERROR(INDEX(Lists!$U$2:$U$12,MATCH(C1737,Lists!$I$2:$I$12,0)),"c"),IFERROR(INDEX(Lists!$L$2:$L$12,MATCH(C1737,Lists!$I$2:$I$12,0)),"$")&amp;IF(G1737=INT(G1737),TEXT(G1737,"0"),TEXT(G1737,"0.00")))&amp;" "&amp;AG1737)</f>
        <v/>
      </c>
      <c r="AI1737" s="154">
        <f>IF(X1737="","",X1737*IFERROR(INDEX(Lists!$M$2:$M$12,MATCH(C1737,Lists!$I$2:$I$12,0)),1)/Lists!$Q$2)</f>
        <v/>
      </c>
      <c r="AJ1737" s="154">
        <f>IF(Y1737="","",Y1737*IFERROR(INDEX(Lists!$M$2:$M$12,MATCH(C1737,Lists!$I$2:$I$12,0)),1)/Lists!$Q$2)</f>
        <v/>
      </c>
      <c r="AK1737" s="106" t="n"/>
      <c r="AL1737" s="106" t="n"/>
      <c r="AM1737" s="106" t="n"/>
      <c r="AN1737" s="106" t="n"/>
      <c r="AO1737" s="106" t="n"/>
    </row>
    <row r="1738" ht="18" customHeight="1" s="74">
      <c r="A1738" s="154">
        <f>IF(OR(F1738="",C1738="",D1738=""),"",IFERROR(INDEX(Lists!$J$2:$J$12,MATCH(C1738,Lists!$I$2:$I$12,0)),"XX")&amp;"-"&amp;D1738&amp;"-"&amp;TEXT(SUMPRODUCT(($C$2:C1738=C1738)*($D$2:D1738=D1738)),"0000"))</f>
        <v/>
      </c>
      <c r="B1738" s="155" t="n"/>
      <c r="C1738" s="155" t="n"/>
      <c r="D1738" s="155" t="n"/>
      <c r="E1738" s="155" t="n"/>
      <c r="F1738" s="155" t="n"/>
      <c r="G1738" s="155" t="n"/>
      <c r="H1738" s="155" t="n"/>
      <c r="I1738" s="155" t="n"/>
      <c r="J1738" s="155" t="n"/>
      <c r="K1738" s="155" t="n"/>
      <c r="L1738" s="155" t="n"/>
      <c r="M1738" s="155" t="n"/>
      <c r="N1738" s="155" t="n"/>
      <c r="O1738" s="155" t="n"/>
      <c r="P1738" s="155" t="n"/>
      <c r="Q1738" s="151" t="n"/>
      <c r="R1738" s="155" t="n"/>
      <c r="S1738" s="155" t="n"/>
      <c r="T1738" s="155" t="n"/>
      <c r="U1738" s="155" t="n"/>
      <c r="V1738" s="155" t="n"/>
      <c r="W1738" s="155" t="n"/>
      <c r="X1738" s="155" t="n"/>
      <c r="Y1738" s="155" t="n"/>
      <c r="Z1738" s="155" t="n"/>
      <c r="AA1738" s="155" t="n"/>
      <c r="AB1738" s="155" t="n"/>
      <c r="AC1738" s="155" t="n"/>
      <c r="AD1738" s="155" t="n"/>
      <c r="AE1738" s="155" t="n"/>
      <c r="AF1738" s="155" t="n"/>
      <c r="AG1738" s="154">
        <f>IF(OR(C1738="",G1738="",G1738=0),"",IFERROR(INDEX(Lists!$K$2:$K$12,MATCH(C1738,Lists!$I$2:$I$12,0)),"AUD"))</f>
        <v/>
      </c>
      <c r="AH1738" s="154">
        <f>IF(OR(G1738="",G1738=0),"",IF(G1738&lt;1,TEXT(G1738*100,"0")&amp;IFERROR(INDEX(Lists!$U$2:$U$12,MATCH(C1738,Lists!$I$2:$I$12,0)),"c"),IFERROR(INDEX(Lists!$L$2:$L$12,MATCH(C1738,Lists!$I$2:$I$12,0)),"$")&amp;IF(G1738=INT(G1738),TEXT(G1738,"0"),TEXT(G1738,"0.00")))&amp;" "&amp;AG1738)</f>
        <v/>
      </c>
      <c r="AI1738" s="154">
        <f>IF(X1738="","",X1738*IFERROR(INDEX(Lists!$M$2:$M$12,MATCH(C1738,Lists!$I$2:$I$12,0)),1)/Lists!$Q$2)</f>
        <v/>
      </c>
      <c r="AJ1738" s="154">
        <f>IF(Y1738="","",Y1738*IFERROR(INDEX(Lists!$M$2:$M$12,MATCH(C1738,Lists!$I$2:$I$12,0)),1)/Lists!$Q$2)</f>
        <v/>
      </c>
      <c r="AK1738" s="106" t="n"/>
      <c r="AL1738" s="106" t="n"/>
      <c r="AM1738" s="106" t="n"/>
      <c r="AN1738" s="106" t="n"/>
      <c r="AO1738" s="106" t="n"/>
    </row>
    <row r="1739" ht="18" customHeight="1" s="74">
      <c r="A1739" s="154">
        <f>IF(OR(F1739="",C1739="",D1739=""),"",IFERROR(INDEX(Lists!$J$2:$J$12,MATCH(C1739,Lists!$I$2:$I$12,0)),"XX")&amp;"-"&amp;D1739&amp;"-"&amp;TEXT(SUMPRODUCT(($C$2:C1739=C1739)*($D$2:D1739=D1739)),"0000"))</f>
        <v/>
      </c>
      <c r="B1739" s="155" t="n"/>
      <c r="C1739" s="155" t="n"/>
      <c r="D1739" s="155" t="n"/>
      <c r="E1739" s="155" t="n"/>
      <c r="F1739" s="155" t="n"/>
      <c r="G1739" s="155" t="n"/>
      <c r="H1739" s="155" t="n"/>
      <c r="I1739" s="155" t="n"/>
      <c r="J1739" s="155" t="n"/>
      <c r="K1739" s="155" t="n"/>
      <c r="L1739" s="155" t="n"/>
      <c r="M1739" s="155" t="n"/>
      <c r="N1739" s="155" t="n"/>
      <c r="O1739" s="155" t="n"/>
      <c r="P1739" s="155" t="n"/>
      <c r="Q1739" s="151" t="n"/>
      <c r="R1739" s="155" t="n"/>
      <c r="S1739" s="155" t="n"/>
      <c r="T1739" s="155" t="n"/>
      <c r="U1739" s="155" t="n"/>
      <c r="V1739" s="155" t="n"/>
      <c r="W1739" s="155" t="n"/>
      <c r="X1739" s="155" t="n"/>
      <c r="Y1739" s="155" t="n"/>
      <c r="Z1739" s="155" t="n"/>
      <c r="AA1739" s="155" t="n"/>
      <c r="AB1739" s="155" t="n"/>
      <c r="AC1739" s="155" t="n"/>
      <c r="AD1739" s="155" t="n"/>
      <c r="AE1739" s="155" t="n"/>
      <c r="AF1739" s="155" t="n"/>
      <c r="AG1739" s="154">
        <f>IF(OR(C1739="",G1739="",G1739=0),"",IFERROR(INDEX(Lists!$K$2:$K$12,MATCH(C1739,Lists!$I$2:$I$12,0)),"AUD"))</f>
        <v/>
      </c>
      <c r="AH1739" s="154">
        <f>IF(OR(G1739="",G1739=0),"",IF(G1739&lt;1,TEXT(G1739*100,"0")&amp;IFERROR(INDEX(Lists!$U$2:$U$12,MATCH(C1739,Lists!$I$2:$I$12,0)),"c"),IFERROR(INDEX(Lists!$L$2:$L$12,MATCH(C1739,Lists!$I$2:$I$12,0)),"$")&amp;IF(G1739=INT(G1739),TEXT(G1739,"0"),TEXT(G1739,"0.00")))&amp;" "&amp;AG1739)</f>
        <v/>
      </c>
      <c r="AI1739" s="154">
        <f>IF(X1739="","",X1739*IFERROR(INDEX(Lists!$M$2:$M$12,MATCH(C1739,Lists!$I$2:$I$12,0)),1)/Lists!$Q$2)</f>
        <v/>
      </c>
      <c r="AJ1739" s="154">
        <f>IF(Y1739="","",Y1739*IFERROR(INDEX(Lists!$M$2:$M$12,MATCH(C1739,Lists!$I$2:$I$12,0)),1)/Lists!$Q$2)</f>
        <v/>
      </c>
      <c r="AK1739" s="106" t="n"/>
      <c r="AL1739" s="106" t="n"/>
      <c r="AM1739" s="106" t="n"/>
      <c r="AN1739" s="106" t="n"/>
      <c r="AO1739" s="106" t="n"/>
    </row>
    <row r="1740" ht="18" customHeight="1" s="74">
      <c r="A1740" s="154">
        <f>IF(OR(F1740="",C1740="",D1740=""),"",IFERROR(INDEX(Lists!$J$2:$J$12,MATCH(C1740,Lists!$I$2:$I$12,0)),"XX")&amp;"-"&amp;D1740&amp;"-"&amp;TEXT(SUMPRODUCT(($C$2:C1740=C1740)*($D$2:D1740=D1740)),"0000"))</f>
        <v/>
      </c>
      <c r="B1740" s="155" t="n"/>
      <c r="C1740" s="155" t="n"/>
      <c r="D1740" s="155" t="n"/>
      <c r="E1740" s="155" t="n"/>
      <c r="F1740" s="155" t="n"/>
      <c r="G1740" s="155" t="n"/>
      <c r="H1740" s="155" t="n"/>
      <c r="I1740" s="155" t="n"/>
      <c r="J1740" s="155" t="n"/>
      <c r="K1740" s="155" t="n"/>
      <c r="L1740" s="155" t="n"/>
      <c r="M1740" s="155" t="n"/>
      <c r="N1740" s="155" t="n"/>
      <c r="O1740" s="155" t="n"/>
      <c r="P1740" s="155" t="n"/>
      <c r="Q1740" s="151" t="n"/>
      <c r="R1740" s="155" t="n"/>
      <c r="S1740" s="155" t="n"/>
      <c r="T1740" s="155" t="n"/>
      <c r="U1740" s="155" t="n"/>
      <c r="V1740" s="155" t="n"/>
      <c r="W1740" s="155" t="n"/>
      <c r="X1740" s="155" t="n"/>
      <c r="Y1740" s="155" t="n"/>
      <c r="Z1740" s="155" t="n"/>
      <c r="AA1740" s="155" t="n"/>
      <c r="AB1740" s="155" t="n"/>
      <c r="AC1740" s="155" t="n"/>
      <c r="AD1740" s="155" t="n"/>
      <c r="AE1740" s="155" t="n"/>
      <c r="AF1740" s="155" t="n"/>
      <c r="AG1740" s="154">
        <f>IF(OR(C1740="",G1740="",G1740=0),"",IFERROR(INDEX(Lists!$K$2:$K$12,MATCH(C1740,Lists!$I$2:$I$12,0)),"AUD"))</f>
        <v/>
      </c>
      <c r="AH1740" s="154">
        <f>IF(OR(G1740="",G1740=0),"",IF(G1740&lt;1,TEXT(G1740*100,"0")&amp;IFERROR(INDEX(Lists!$U$2:$U$12,MATCH(C1740,Lists!$I$2:$I$12,0)),"c"),IFERROR(INDEX(Lists!$L$2:$L$12,MATCH(C1740,Lists!$I$2:$I$12,0)),"$")&amp;IF(G1740=INT(G1740),TEXT(G1740,"0"),TEXT(G1740,"0.00")))&amp;" "&amp;AG1740)</f>
        <v/>
      </c>
      <c r="AI1740" s="154">
        <f>IF(X1740="","",X1740*IFERROR(INDEX(Lists!$M$2:$M$12,MATCH(C1740,Lists!$I$2:$I$12,0)),1)/Lists!$Q$2)</f>
        <v/>
      </c>
      <c r="AJ1740" s="154">
        <f>IF(Y1740="","",Y1740*IFERROR(INDEX(Lists!$M$2:$M$12,MATCH(C1740,Lists!$I$2:$I$12,0)),1)/Lists!$Q$2)</f>
        <v/>
      </c>
      <c r="AK1740" s="106" t="n"/>
      <c r="AL1740" s="106" t="n"/>
      <c r="AM1740" s="106" t="n"/>
      <c r="AN1740" s="106" t="n"/>
      <c r="AO1740" s="106" t="n"/>
    </row>
    <row r="1741" ht="18" customHeight="1" s="74">
      <c r="A1741" s="154">
        <f>IF(OR(F1741="",C1741="",D1741=""),"",IFERROR(INDEX(Lists!$J$2:$J$12,MATCH(C1741,Lists!$I$2:$I$12,0)),"XX")&amp;"-"&amp;D1741&amp;"-"&amp;TEXT(SUMPRODUCT(($C$2:C1741=C1741)*($D$2:D1741=D1741)),"0000"))</f>
        <v/>
      </c>
      <c r="B1741" s="155" t="n"/>
      <c r="C1741" s="155" t="n"/>
      <c r="D1741" s="155" t="n"/>
      <c r="E1741" s="155" t="n"/>
      <c r="F1741" s="155" t="n"/>
      <c r="G1741" s="155" t="n"/>
      <c r="H1741" s="155" t="n"/>
      <c r="I1741" s="155" t="n"/>
      <c r="J1741" s="155" t="n"/>
      <c r="K1741" s="155" t="n"/>
      <c r="L1741" s="155" t="n"/>
      <c r="M1741" s="155" t="n"/>
      <c r="N1741" s="155" t="n"/>
      <c r="O1741" s="155" t="n"/>
      <c r="P1741" s="155" t="n"/>
      <c r="Q1741" s="151" t="n"/>
      <c r="R1741" s="155" t="n"/>
      <c r="S1741" s="155" t="n"/>
      <c r="T1741" s="155" t="n"/>
      <c r="U1741" s="155" t="n"/>
      <c r="V1741" s="155" t="n"/>
      <c r="W1741" s="155" t="n"/>
      <c r="X1741" s="155" t="n"/>
      <c r="Y1741" s="155" t="n"/>
      <c r="Z1741" s="155" t="n"/>
      <c r="AA1741" s="155" t="n"/>
      <c r="AB1741" s="155" t="n"/>
      <c r="AC1741" s="155" t="n"/>
      <c r="AD1741" s="155" t="n"/>
      <c r="AE1741" s="155" t="n"/>
      <c r="AF1741" s="155" t="n"/>
      <c r="AG1741" s="154">
        <f>IF(OR(C1741="",G1741="",G1741=0),"",IFERROR(INDEX(Lists!$K$2:$K$12,MATCH(C1741,Lists!$I$2:$I$12,0)),"AUD"))</f>
        <v/>
      </c>
      <c r="AH1741" s="154">
        <f>IF(OR(G1741="",G1741=0),"",IF(G1741&lt;1,TEXT(G1741*100,"0")&amp;IFERROR(INDEX(Lists!$U$2:$U$12,MATCH(C1741,Lists!$I$2:$I$12,0)),"c"),IFERROR(INDEX(Lists!$L$2:$L$12,MATCH(C1741,Lists!$I$2:$I$12,0)),"$")&amp;IF(G1741=INT(G1741),TEXT(G1741,"0"),TEXT(G1741,"0.00")))&amp;" "&amp;AG1741)</f>
        <v/>
      </c>
      <c r="AI1741" s="154">
        <f>IF(X1741="","",X1741*IFERROR(INDEX(Lists!$M$2:$M$12,MATCH(C1741,Lists!$I$2:$I$12,0)),1)/Lists!$Q$2)</f>
        <v/>
      </c>
      <c r="AJ1741" s="154">
        <f>IF(Y1741="","",Y1741*IFERROR(INDEX(Lists!$M$2:$M$12,MATCH(C1741,Lists!$I$2:$I$12,0)),1)/Lists!$Q$2)</f>
        <v/>
      </c>
      <c r="AK1741" s="106" t="n"/>
      <c r="AL1741" s="106" t="n"/>
      <c r="AM1741" s="106" t="n"/>
      <c r="AN1741" s="106" t="n"/>
      <c r="AO1741" s="106" t="n"/>
    </row>
    <row r="1742" ht="18" customHeight="1" s="74">
      <c r="A1742" s="154">
        <f>IF(OR(F1742="",C1742="",D1742=""),"",IFERROR(INDEX(Lists!$J$2:$J$12,MATCH(C1742,Lists!$I$2:$I$12,0)),"XX")&amp;"-"&amp;D1742&amp;"-"&amp;TEXT(SUMPRODUCT(($C$2:C1742=C1742)*($D$2:D1742=D1742)),"0000"))</f>
        <v/>
      </c>
      <c r="B1742" s="155" t="n"/>
      <c r="C1742" s="155" t="n"/>
      <c r="D1742" s="155" t="n"/>
      <c r="E1742" s="155" t="n"/>
      <c r="F1742" s="155" t="n"/>
      <c r="G1742" s="155" t="n"/>
      <c r="H1742" s="155" t="n"/>
      <c r="I1742" s="155" t="n"/>
      <c r="J1742" s="155" t="n"/>
      <c r="K1742" s="155" t="n"/>
      <c r="L1742" s="155" t="n"/>
      <c r="M1742" s="155" t="n"/>
      <c r="N1742" s="155" t="n"/>
      <c r="O1742" s="155" t="n"/>
      <c r="P1742" s="155" t="n"/>
      <c r="Q1742" s="151" t="n"/>
      <c r="R1742" s="155" t="n"/>
      <c r="S1742" s="155" t="n"/>
      <c r="T1742" s="155" t="n"/>
      <c r="U1742" s="155" t="n"/>
      <c r="V1742" s="155" t="n"/>
      <c r="W1742" s="155" t="n"/>
      <c r="X1742" s="155" t="n"/>
      <c r="Y1742" s="155" t="n"/>
      <c r="Z1742" s="155" t="n"/>
      <c r="AA1742" s="155" t="n"/>
      <c r="AB1742" s="155" t="n"/>
      <c r="AC1742" s="155" t="n"/>
      <c r="AD1742" s="155" t="n"/>
      <c r="AE1742" s="155" t="n"/>
      <c r="AF1742" s="155" t="n"/>
      <c r="AG1742" s="154">
        <f>IF(OR(C1742="",G1742="",G1742=0),"",IFERROR(INDEX(Lists!$K$2:$K$12,MATCH(C1742,Lists!$I$2:$I$12,0)),"AUD"))</f>
        <v/>
      </c>
      <c r="AH1742" s="154">
        <f>IF(OR(G1742="",G1742=0),"",IF(G1742&lt;1,TEXT(G1742*100,"0")&amp;IFERROR(INDEX(Lists!$U$2:$U$12,MATCH(C1742,Lists!$I$2:$I$12,0)),"c"),IFERROR(INDEX(Lists!$L$2:$L$12,MATCH(C1742,Lists!$I$2:$I$12,0)),"$")&amp;IF(G1742=INT(G1742),TEXT(G1742,"0"),TEXT(G1742,"0.00")))&amp;" "&amp;AG1742)</f>
        <v/>
      </c>
      <c r="AI1742" s="154">
        <f>IF(X1742="","",X1742*IFERROR(INDEX(Lists!$M$2:$M$12,MATCH(C1742,Lists!$I$2:$I$12,0)),1)/Lists!$Q$2)</f>
        <v/>
      </c>
      <c r="AJ1742" s="154">
        <f>IF(Y1742="","",Y1742*IFERROR(INDEX(Lists!$M$2:$M$12,MATCH(C1742,Lists!$I$2:$I$12,0)),1)/Lists!$Q$2)</f>
        <v/>
      </c>
      <c r="AK1742" s="106" t="n"/>
      <c r="AL1742" s="106" t="n"/>
      <c r="AM1742" s="106" t="n"/>
      <c r="AN1742" s="106" t="n"/>
      <c r="AO1742" s="106" t="n"/>
    </row>
    <row r="1743" ht="18" customHeight="1" s="74">
      <c r="A1743" s="154">
        <f>IF(OR(F1743="",C1743="",D1743=""),"",IFERROR(INDEX(Lists!$J$2:$J$12,MATCH(C1743,Lists!$I$2:$I$12,0)),"XX")&amp;"-"&amp;D1743&amp;"-"&amp;TEXT(SUMPRODUCT(($C$2:C1743=C1743)*($D$2:D1743=D1743)),"0000"))</f>
        <v/>
      </c>
      <c r="B1743" s="155" t="n"/>
      <c r="C1743" s="155" t="n"/>
      <c r="D1743" s="155" t="n"/>
      <c r="E1743" s="155" t="n"/>
      <c r="F1743" s="155" t="n"/>
      <c r="G1743" s="155" t="n"/>
      <c r="H1743" s="155" t="n"/>
      <c r="I1743" s="155" t="n"/>
      <c r="J1743" s="155" t="n"/>
      <c r="K1743" s="155" t="n"/>
      <c r="L1743" s="155" t="n"/>
      <c r="M1743" s="155" t="n"/>
      <c r="N1743" s="155" t="n"/>
      <c r="O1743" s="155" t="n"/>
      <c r="P1743" s="155" t="n"/>
      <c r="Q1743" s="151" t="n"/>
      <c r="R1743" s="155" t="n"/>
      <c r="S1743" s="155" t="n"/>
      <c r="T1743" s="155" t="n"/>
      <c r="U1743" s="155" t="n"/>
      <c r="V1743" s="155" t="n"/>
      <c r="W1743" s="155" t="n"/>
      <c r="X1743" s="155" t="n"/>
      <c r="Y1743" s="155" t="n"/>
      <c r="Z1743" s="155" t="n"/>
      <c r="AA1743" s="155" t="n"/>
      <c r="AB1743" s="155" t="n"/>
      <c r="AC1743" s="155" t="n"/>
      <c r="AD1743" s="155" t="n"/>
      <c r="AE1743" s="155" t="n"/>
      <c r="AF1743" s="155" t="n"/>
      <c r="AG1743" s="154">
        <f>IF(OR(C1743="",G1743="",G1743=0),"",IFERROR(INDEX(Lists!$K$2:$K$12,MATCH(C1743,Lists!$I$2:$I$12,0)),"AUD"))</f>
        <v/>
      </c>
      <c r="AH1743" s="154">
        <f>IF(OR(G1743="",G1743=0),"",IF(G1743&lt;1,TEXT(G1743*100,"0")&amp;IFERROR(INDEX(Lists!$U$2:$U$12,MATCH(C1743,Lists!$I$2:$I$12,0)),"c"),IFERROR(INDEX(Lists!$L$2:$L$12,MATCH(C1743,Lists!$I$2:$I$12,0)),"$")&amp;IF(G1743=INT(G1743),TEXT(G1743,"0"),TEXT(G1743,"0.00")))&amp;" "&amp;AG1743)</f>
        <v/>
      </c>
      <c r="AI1743" s="154">
        <f>IF(X1743="","",X1743*IFERROR(INDEX(Lists!$M$2:$M$12,MATCH(C1743,Lists!$I$2:$I$12,0)),1)/Lists!$Q$2)</f>
        <v/>
      </c>
      <c r="AJ1743" s="154">
        <f>IF(Y1743="","",Y1743*IFERROR(INDEX(Lists!$M$2:$M$12,MATCH(C1743,Lists!$I$2:$I$12,0)),1)/Lists!$Q$2)</f>
        <v/>
      </c>
      <c r="AK1743" s="106" t="n"/>
      <c r="AL1743" s="106" t="n"/>
      <c r="AM1743" s="106" t="n"/>
      <c r="AN1743" s="106" t="n"/>
      <c r="AO1743" s="106" t="n"/>
    </row>
    <row r="1744" ht="18" customHeight="1" s="74">
      <c r="A1744" s="154">
        <f>IF(OR(F1744="",C1744="",D1744=""),"",IFERROR(INDEX(Lists!$J$2:$J$12,MATCH(C1744,Lists!$I$2:$I$12,0)),"XX")&amp;"-"&amp;D1744&amp;"-"&amp;TEXT(SUMPRODUCT(($C$2:C1744=C1744)*($D$2:D1744=D1744)),"0000"))</f>
        <v/>
      </c>
      <c r="B1744" s="155" t="n"/>
      <c r="C1744" s="155" t="n"/>
      <c r="D1744" s="155" t="n"/>
      <c r="E1744" s="155" t="n"/>
      <c r="F1744" s="155" t="n"/>
      <c r="G1744" s="155" t="n"/>
      <c r="H1744" s="155" t="n"/>
      <c r="I1744" s="155" t="n"/>
      <c r="J1744" s="155" t="n"/>
      <c r="K1744" s="155" t="n"/>
      <c r="L1744" s="155" t="n"/>
      <c r="M1744" s="155" t="n"/>
      <c r="N1744" s="155" t="n"/>
      <c r="O1744" s="155" t="n"/>
      <c r="P1744" s="155" t="n"/>
      <c r="Q1744" s="151" t="n"/>
      <c r="R1744" s="155" t="n"/>
      <c r="S1744" s="155" t="n"/>
      <c r="T1744" s="155" t="n"/>
      <c r="U1744" s="155" t="n"/>
      <c r="V1744" s="155" t="n"/>
      <c r="W1744" s="155" t="n"/>
      <c r="X1744" s="155" t="n"/>
      <c r="Y1744" s="155" t="n"/>
      <c r="Z1744" s="155" t="n"/>
      <c r="AA1744" s="155" t="n"/>
      <c r="AB1744" s="155" t="n"/>
      <c r="AC1744" s="155" t="n"/>
      <c r="AD1744" s="155" t="n"/>
      <c r="AE1744" s="155" t="n"/>
      <c r="AF1744" s="155" t="n"/>
      <c r="AG1744" s="154">
        <f>IF(OR(C1744="",G1744="",G1744=0),"",IFERROR(INDEX(Lists!$K$2:$K$12,MATCH(C1744,Lists!$I$2:$I$12,0)),"AUD"))</f>
        <v/>
      </c>
      <c r="AH1744" s="154">
        <f>IF(OR(G1744="",G1744=0),"",IF(G1744&lt;1,TEXT(G1744*100,"0")&amp;IFERROR(INDEX(Lists!$U$2:$U$12,MATCH(C1744,Lists!$I$2:$I$12,0)),"c"),IFERROR(INDEX(Lists!$L$2:$L$12,MATCH(C1744,Lists!$I$2:$I$12,0)),"$")&amp;IF(G1744=INT(G1744),TEXT(G1744,"0"),TEXT(G1744,"0.00")))&amp;" "&amp;AG1744)</f>
        <v/>
      </c>
      <c r="AI1744" s="154">
        <f>IF(X1744="","",X1744*IFERROR(INDEX(Lists!$M$2:$M$12,MATCH(C1744,Lists!$I$2:$I$12,0)),1)/Lists!$Q$2)</f>
        <v/>
      </c>
      <c r="AJ1744" s="154">
        <f>IF(Y1744="","",Y1744*IFERROR(INDEX(Lists!$M$2:$M$12,MATCH(C1744,Lists!$I$2:$I$12,0)),1)/Lists!$Q$2)</f>
        <v/>
      </c>
      <c r="AK1744" s="106" t="n"/>
      <c r="AL1744" s="106" t="n"/>
      <c r="AM1744" s="106" t="n"/>
      <c r="AN1744" s="106" t="n"/>
      <c r="AO1744" s="106" t="n"/>
    </row>
    <row r="1745" ht="18" customHeight="1" s="74">
      <c r="A1745" s="154">
        <f>IF(OR(F1745="",C1745="",D1745=""),"",IFERROR(INDEX(Lists!$J$2:$J$12,MATCH(C1745,Lists!$I$2:$I$12,0)),"XX")&amp;"-"&amp;D1745&amp;"-"&amp;TEXT(SUMPRODUCT(($C$2:C1745=C1745)*($D$2:D1745=D1745)),"0000"))</f>
        <v/>
      </c>
      <c r="B1745" s="155" t="n"/>
      <c r="C1745" s="155" t="n"/>
      <c r="D1745" s="155" t="n"/>
      <c r="E1745" s="155" t="n"/>
      <c r="F1745" s="155" t="n"/>
      <c r="G1745" s="155" t="n"/>
      <c r="H1745" s="155" t="n"/>
      <c r="I1745" s="155" t="n"/>
      <c r="J1745" s="155" t="n"/>
      <c r="K1745" s="155" t="n"/>
      <c r="L1745" s="155" t="n"/>
      <c r="M1745" s="155" t="n"/>
      <c r="N1745" s="155" t="n"/>
      <c r="O1745" s="155" t="n"/>
      <c r="P1745" s="155" t="n"/>
      <c r="Q1745" s="151" t="n"/>
      <c r="R1745" s="155" t="n"/>
      <c r="S1745" s="155" t="n"/>
      <c r="T1745" s="155" t="n"/>
      <c r="U1745" s="155" t="n"/>
      <c r="V1745" s="155" t="n"/>
      <c r="W1745" s="155" t="n"/>
      <c r="X1745" s="155" t="n"/>
      <c r="Y1745" s="155" t="n"/>
      <c r="Z1745" s="155" t="n"/>
      <c r="AA1745" s="155" t="n"/>
      <c r="AB1745" s="155" t="n"/>
      <c r="AC1745" s="155" t="n"/>
      <c r="AD1745" s="155" t="n"/>
      <c r="AE1745" s="155" t="n"/>
      <c r="AF1745" s="155" t="n"/>
      <c r="AG1745" s="154">
        <f>IF(OR(C1745="",G1745="",G1745=0),"",IFERROR(INDEX(Lists!$K$2:$K$12,MATCH(C1745,Lists!$I$2:$I$12,0)),"AUD"))</f>
        <v/>
      </c>
      <c r="AH1745" s="154">
        <f>IF(OR(G1745="",G1745=0),"",IF(G1745&lt;1,TEXT(G1745*100,"0")&amp;IFERROR(INDEX(Lists!$U$2:$U$12,MATCH(C1745,Lists!$I$2:$I$12,0)),"c"),IFERROR(INDEX(Lists!$L$2:$L$12,MATCH(C1745,Lists!$I$2:$I$12,0)),"$")&amp;IF(G1745=INT(G1745),TEXT(G1745,"0"),TEXT(G1745,"0.00")))&amp;" "&amp;AG1745)</f>
        <v/>
      </c>
      <c r="AI1745" s="154">
        <f>IF(X1745="","",X1745*IFERROR(INDEX(Lists!$M$2:$M$12,MATCH(C1745,Lists!$I$2:$I$12,0)),1)/Lists!$Q$2)</f>
        <v/>
      </c>
      <c r="AJ1745" s="154">
        <f>IF(Y1745="","",Y1745*IFERROR(INDEX(Lists!$M$2:$M$12,MATCH(C1745,Lists!$I$2:$I$12,0)),1)/Lists!$Q$2)</f>
        <v/>
      </c>
      <c r="AK1745" s="106" t="n"/>
      <c r="AL1745" s="106" t="n"/>
      <c r="AM1745" s="106" t="n"/>
      <c r="AN1745" s="106" t="n"/>
      <c r="AO1745" s="106" t="n"/>
    </row>
    <row r="1746" ht="18" customHeight="1" s="74">
      <c r="A1746" s="154">
        <f>IF(OR(F1746="",C1746="",D1746=""),"",IFERROR(INDEX(Lists!$J$2:$J$12,MATCH(C1746,Lists!$I$2:$I$12,0)),"XX")&amp;"-"&amp;D1746&amp;"-"&amp;TEXT(SUMPRODUCT(($C$2:C1746=C1746)*($D$2:D1746=D1746)),"0000"))</f>
        <v/>
      </c>
      <c r="B1746" s="155" t="n"/>
      <c r="C1746" s="155" t="n"/>
      <c r="D1746" s="155" t="n"/>
      <c r="E1746" s="155" t="n"/>
      <c r="F1746" s="155" t="n"/>
      <c r="G1746" s="155" t="n"/>
      <c r="H1746" s="155" t="n"/>
      <c r="I1746" s="155" t="n"/>
      <c r="J1746" s="155" t="n"/>
      <c r="K1746" s="155" t="n"/>
      <c r="L1746" s="155" t="n"/>
      <c r="M1746" s="155" t="n"/>
      <c r="N1746" s="155" t="n"/>
      <c r="O1746" s="155" t="n"/>
      <c r="P1746" s="155" t="n"/>
      <c r="Q1746" s="151" t="n"/>
      <c r="R1746" s="155" t="n"/>
      <c r="S1746" s="155" t="n"/>
      <c r="T1746" s="155" t="n"/>
      <c r="U1746" s="155" t="n"/>
      <c r="V1746" s="155" t="n"/>
      <c r="W1746" s="155" t="n"/>
      <c r="X1746" s="155" t="n"/>
      <c r="Y1746" s="155" t="n"/>
      <c r="Z1746" s="155" t="n"/>
      <c r="AA1746" s="155" t="n"/>
      <c r="AB1746" s="155" t="n"/>
      <c r="AC1746" s="155" t="n"/>
      <c r="AD1746" s="155" t="n"/>
      <c r="AE1746" s="155" t="n"/>
      <c r="AF1746" s="155" t="n"/>
      <c r="AG1746" s="154">
        <f>IF(OR(C1746="",G1746="",G1746=0),"",IFERROR(INDEX(Lists!$K$2:$K$12,MATCH(C1746,Lists!$I$2:$I$12,0)),"AUD"))</f>
        <v/>
      </c>
      <c r="AH1746" s="154">
        <f>IF(OR(G1746="",G1746=0),"",IF(G1746&lt;1,TEXT(G1746*100,"0")&amp;IFERROR(INDEX(Lists!$U$2:$U$12,MATCH(C1746,Lists!$I$2:$I$12,0)),"c"),IFERROR(INDEX(Lists!$L$2:$L$12,MATCH(C1746,Lists!$I$2:$I$12,0)),"$")&amp;IF(G1746=INT(G1746),TEXT(G1746,"0"),TEXT(G1746,"0.00")))&amp;" "&amp;AG1746)</f>
        <v/>
      </c>
      <c r="AI1746" s="154">
        <f>IF(X1746="","",X1746*IFERROR(INDEX(Lists!$M$2:$M$12,MATCH(C1746,Lists!$I$2:$I$12,0)),1)/Lists!$Q$2)</f>
        <v/>
      </c>
      <c r="AJ1746" s="154">
        <f>IF(Y1746="","",Y1746*IFERROR(INDEX(Lists!$M$2:$M$12,MATCH(C1746,Lists!$I$2:$I$12,0)),1)/Lists!$Q$2)</f>
        <v/>
      </c>
      <c r="AK1746" s="106" t="n"/>
      <c r="AL1746" s="106" t="n"/>
      <c r="AM1746" s="106" t="n"/>
      <c r="AN1746" s="106" t="n"/>
      <c r="AO1746" s="106" t="n"/>
    </row>
    <row r="1747" ht="18" customHeight="1" s="74">
      <c r="A1747" s="154">
        <f>IF(OR(F1747="",C1747="",D1747=""),"",IFERROR(INDEX(Lists!$J$2:$J$12,MATCH(C1747,Lists!$I$2:$I$12,0)),"XX")&amp;"-"&amp;D1747&amp;"-"&amp;TEXT(SUMPRODUCT(($C$2:C1747=C1747)*($D$2:D1747=D1747)),"0000"))</f>
        <v/>
      </c>
      <c r="B1747" s="155" t="n"/>
      <c r="C1747" s="155" t="n"/>
      <c r="D1747" s="155" t="n"/>
      <c r="E1747" s="155" t="n"/>
      <c r="F1747" s="155" t="n"/>
      <c r="G1747" s="155" t="n"/>
      <c r="H1747" s="155" t="n"/>
      <c r="I1747" s="155" t="n"/>
      <c r="J1747" s="155" t="n"/>
      <c r="K1747" s="155" t="n"/>
      <c r="L1747" s="155" t="n"/>
      <c r="M1747" s="155" t="n"/>
      <c r="N1747" s="155" t="n"/>
      <c r="O1747" s="155" t="n"/>
      <c r="P1747" s="155" t="n"/>
      <c r="Q1747" s="151" t="n"/>
      <c r="R1747" s="155" t="n"/>
      <c r="S1747" s="155" t="n"/>
      <c r="T1747" s="155" t="n"/>
      <c r="U1747" s="155" t="n"/>
      <c r="V1747" s="155" t="n"/>
      <c r="W1747" s="155" t="n"/>
      <c r="X1747" s="155" t="n"/>
      <c r="Y1747" s="155" t="n"/>
      <c r="Z1747" s="155" t="n"/>
      <c r="AA1747" s="155" t="n"/>
      <c r="AB1747" s="155" t="n"/>
      <c r="AC1747" s="155" t="n"/>
      <c r="AD1747" s="155" t="n"/>
      <c r="AE1747" s="155" t="n"/>
      <c r="AF1747" s="155" t="n"/>
      <c r="AG1747" s="154">
        <f>IF(OR(C1747="",G1747="",G1747=0),"",IFERROR(INDEX(Lists!$K$2:$K$12,MATCH(C1747,Lists!$I$2:$I$12,0)),"AUD"))</f>
        <v/>
      </c>
      <c r="AH1747" s="154">
        <f>IF(OR(G1747="",G1747=0),"",IF(G1747&lt;1,TEXT(G1747*100,"0")&amp;IFERROR(INDEX(Lists!$U$2:$U$12,MATCH(C1747,Lists!$I$2:$I$12,0)),"c"),IFERROR(INDEX(Lists!$L$2:$L$12,MATCH(C1747,Lists!$I$2:$I$12,0)),"$")&amp;IF(G1747=INT(G1747),TEXT(G1747,"0"),TEXT(G1747,"0.00")))&amp;" "&amp;AG1747)</f>
        <v/>
      </c>
      <c r="AI1747" s="154">
        <f>IF(X1747="","",X1747*IFERROR(INDEX(Lists!$M$2:$M$12,MATCH(C1747,Lists!$I$2:$I$12,0)),1)/Lists!$Q$2)</f>
        <v/>
      </c>
      <c r="AJ1747" s="154">
        <f>IF(Y1747="","",Y1747*IFERROR(INDEX(Lists!$M$2:$M$12,MATCH(C1747,Lists!$I$2:$I$12,0)),1)/Lists!$Q$2)</f>
        <v/>
      </c>
      <c r="AK1747" s="106" t="n"/>
      <c r="AL1747" s="106" t="n"/>
      <c r="AM1747" s="106" t="n"/>
      <c r="AN1747" s="106" t="n"/>
      <c r="AO1747" s="106" t="n"/>
    </row>
    <row r="1748" ht="18" customHeight="1" s="74">
      <c r="A1748" s="154">
        <f>IF(OR(F1748="",C1748="",D1748=""),"",IFERROR(INDEX(Lists!$J$2:$J$12,MATCH(C1748,Lists!$I$2:$I$12,0)),"XX")&amp;"-"&amp;D1748&amp;"-"&amp;TEXT(SUMPRODUCT(($C$2:C1748=C1748)*($D$2:D1748=D1748)),"0000"))</f>
        <v/>
      </c>
      <c r="B1748" s="155" t="n"/>
      <c r="C1748" s="155" t="n"/>
      <c r="D1748" s="155" t="n"/>
      <c r="E1748" s="155" t="n"/>
      <c r="F1748" s="155" t="n"/>
      <c r="G1748" s="155" t="n"/>
      <c r="H1748" s="155" t="n"/>
      <c r="I1748" s="155" t="n"/>
      <c r="J1748" s="155" t="n"/>
      <c r="K1748" s="155" t="n"/>
      <c r="L1748" s="155" t="n"/>
      <c r="M1748" s="155" t="n"/>
      <c r="N1748" s="155" t="n"/>
      <c r="O1748" s="155" t="n"/>
      <c r="P1748" s="155" t="n"/>
      <c r="Q1748" s="151" t="n"/>
      <c r="R1748" s="155" t="n"/>
      <c r="S1748" s="155" t="n"/>
      <c r="T1748" s="155" t="n"/>
      <c r="U1748" s="155" t="n"/>
      <c r="V1748" s="155" t="n"/>
      <c r="W1748" s="155" t="n"/>
      <c r="X1748" s="155" t="n"/>
      <c r="Y1748" s="155" t="n"/>
      <c r="Z1748" s="155" t="n"/>
      <c r="AA1748" s="155" t="n"/>
      <c r="AB1748" s="155" t="n"/>
      <c r="AC1748" s="155" t="n"/>
      <c r="AD1748" s="155" t="n"/>
      <c r="AE1748" s="155" t="n"/>
      <c r="AF1748" s="155" t="n"/>
      <c r="AG1748" s="154">
        <f>IF(OR(C1748="",G1748="",G1748=0),"",IFERROR(INDEX(Lists!$K$2:$K$12,MATCH(C1748,Lists!$I$2:$I$12,0)),"AUD"))</f>
        <v/>
      </c>
      <c r="AH1748" s="154">
        <f>IF(OR(G1748="",G1748=0),"",IF(G1748&lt;1,TEXT(G1748*100,"0")&amp;IFERROR(INDEX(Lists!$U$2:$U$12,MATCH(C1748,Lists!$I$2:$I$12,0)),"c"),IFERROR(INDEX(Lists!$L$2:$L$12,MATCH(C1748,Lists!$I$2:$I$12,0)),"$")&amp;IF(G1748=INT(G1748),TEXT(G1748,"0"),TEXT(G1748,"0.00")))&amp;" "&amp;AG1748)</f>
        <v/>
      </c>
      <c r="AI1748" s="154">
        <f>IF(X1748="","",X1748*IFERROR(INDEX(Lists!$M$2:$M$12,MATCH(C1748,Lists!$I$2:$I$12,0)),1)/Lists!$Q$2)</f>
        <v/>
      </c>
      <c r="AJ1748" s="154">
        <f>IF(Y1748="","",Y1748*IFERROR(INDEX(Lists!$M$2:$M$12,MATCH(C1748,Lists!$I$2:$I$12,0)),1)/Lists!$Q$2)</f>
        <v/>
      </c>
      <c r="AK1748" s="106" t="n"/>
      <c r="AL1748" s="106" t="n"/>
      <c r="AM1748" s="106" t="n"/>
      <c r="AN1748" s="106" t="n"/>
      <c r="AO1748" s="106" t="n"/>
    </row>
    <row r="1749" ht="18" customHeight="1" s="74">
      <c r="A1749" s="154">
        <f>IF(OR(F1749="",C1749="",D1749=""),"",IFERROR(INDEX(Lists!$J$2:$J$12,MATCH(C1749,Lists!$I$2:$I$12,0)),"XX")&amp;"-"&amp;D1749&amp;"-"&amp;TEXT(SUMPRODUCT(($C$2:C1749=C1749)*($D$2:D1749=D1749)),"0000"))</f>
        <v/>
      </c>
      <c r="B1749" s="155" t="n"/>
      <c r="C1749" s="155" t="n"/>
      <c r="D1749" s="155" t="n"/>
      <c r="E1749" s="155" t="n"/>
      <c r="F1749" s="155" t="n"/>
      <c r="G1749" s="155" t="n"/>
      <c r="H1749" s="155" t="n"/>
      <c r="I1749" s="155" t="n"/>
      <c r="J1749" s="155" t="n"/>
      <c r="K1749" s="155" t="n"/>
      <c r="L1749" s="155" t="n"/>
      <c r="M1749" s="155" t="n"/>
      <c r="N1749" s="155" t="n"/>
      <c r="O1749" s="155" t="n"/>
      <c r="P1749" s="155" t="n"/>
      <c r="Q1749" s="151" t="n"/>
      <c r="R1749" s="155" t="n"/>
      <c r="S1749" s="155" t="n"/>
      <c r="T1749" s="155" t="n"/>
      <c r="U1749" s="155" t="n"/>
      <c r="V1749" s="155" t="n"/>
      <c r="W1749" s="155" t="n"/>
      <c r="X1749" s="155" t="n"/>
      <c r="Y1749" s="155" t="n"/>
      <c r="Z1749" s="155" t="n"/>
      <c r="AA1749" s="155" t="n"/>
      <c r="AB1749" s="155" t="n"/>
      <c r="AC1749" s="155" t="n"/>
      <c r="AD1749" s="155" t="n"/>
      <c r="AE1749" s="155" t="n"/>
      <c r="AF1749" s="155" t="n"/>
      <c r="AG1749" s="154">
        <f>IF(OR(C1749="",G1749="",G1749=0),"",IFERROR(INDEX(Lists!$K$2:$K$12,MATCH(C1749,Lists!$I$2:$I$12,0)),"AUD"))</f>
        <v/>
      </c>
      <c r="AH1749" s="154">
        <f>IF(OR(G1749="",G1749=0),"",IF(G1749&lt;1,TEXT(G1749*100,"0")&amp;IFERROR(INDEX(Lists!$U$2:$U$12,MATCH(C1749,Lists!$I$2:$I$12,0)),"c"),IFERROR(INDEX(Lists!$L$2:$L$12,MATCH(C1749,Lists!$I$2:$I$12,0)),"$")&amp;IF(G1749=INT(G1749),TEXT(G1749,"0"),TEXT(G1749,"0.00")))&amp;" "&amp;AG1749)</f>
        <v/>
      </c>
      <c r="AI1749" s="154">
        <f>IF(X1749="","",X1749*IFERROR(INDEX(Lists!$M$2:$M$12,MATCH(C1749,Lists!$I$2:$I$12,0)),1)/Lists!$Q$2)</f>
        <v/>
      </c>
      <c r="AJ1749" s="154">
        <f>IF(Y1749="","",Y1749*IFERROR(INDEX(Lists!$M$2:$M$12,MATCH(C1749,Lists!$I$2:$I$12,0)),1)/Lists!$Q$2)</f>
        <v/>
      </c>
      <c r="AK1749" s="106" t="n"/>
      <c r="AL1749" s="106" t="n"/>
      <c r="AM1749" s="106" t="n"/>
      <c r="AN1749" s="106" t="n"/>
      <c r="AO1749" s="106" t="n"/>
    </row>
    <row r="1750" ht="18" customHeight="1" s="74">
      <c r="A1750" s="154">
        <f>IF(OR(F1750="",C1750="",D1750=""),"",IFERROR(INDEX(Lists!$J$2:$J$12,MATCH(C1750,Lists!$I$2:$I$12,0)),"XX")&amp;"-"&amp;D1750&amp;"-"&amp;TEXT(SUMPRODUCT(($C$2:C1750=C1750)*($D$2:D1750=D1750)),"0000"))</f>
        <v/>
      </c>
      <c r="B1750" s="155" t="n"/>
      <c r="C1750" s="155" t="n"/>
      <c r="D1750" s="155" t="n"/>
      <c r="E1750" s="155" t="n"/>
      <c r="F1750" s="155" t="n"/>
      <c r="G1750" s="155" t="n"/>
      <c r="H1750" s="155" t="n"/>
      <c r="I1750" s="155" t="n"/>
      <c r="J1750" s="155" t="n"/>
      <c r="K1750" s="155" t="n"/>
      <c r="L1750" s="155" t="n"/>
      <c r="M1750" s="155" t="n"/>
      <c r="N1750" s="155" t="n"/>
      <c r="O1750" s="155" t="n"/>
      <c r="P1750" s="155" t="n"/>
      <c r="Q1750" s="151" t="n"/>
      <c r="R1750" s="155" t="n"/>
      <c r="S1750" s="155" t="n"/>
      <c r="T1750" s="155" t="n"/>
      <c r="U1750" s="155" t="n"/>
      <c r="V1750" s="155" t="n"/>
      <c r="W1750" s="155" t="n"/>
      <c r="X1750" s="155" t="n"/>
      <c r="Y1750" s="155" t="n"/>
      <c r="Z1750" s="155" t="n"/>
      <c r="AA1750" s="155" t="n"/>
      <c r="AB1750" s="155" t="n"/>
      <c r="AC1750" s="155" t="n"/>
      <c r="AD1750" s="155" t="n"/>
      <c r="AE1750" s="155" t="n"/>
      <c r="AF1750" s="155" t="n"/>
      <c r="AG1750" s="154">
        <f>IF(OR(C1750="",G1750="",G1750=0),"",IFERROR(INDEX(Lists!$K$2:$K$12,MATCH(C1750,Lists!$I$2:$I$12,0)),"AUD"))</f>
        <v/>
      </c>
      <c r="AH1750" s="154">
        <f>IF(OR(G1750="",G1750=0),"",IF(G1750&lt;1,TEXT(G1750*100,"0")&amp;IFERROR(INDEX(Lists!$U$2:$U$12,MATCH(C1750,Lists!$I$2:$I$12,0)),"c"),IFERROR(INDEX(Lists!$L$2:$L$12,MATCH(C1750,Lists!$I$2:$I$12,0)),"$")&amp;IF(G1750=INT(G1750),TEXT(G1750,"0"),TEXT(G1750,"0.00")))&amp;" "&amp;AG1750)</f>
        <v/>
      </c>
      <c r="AI1750" s="154">
        <f>IF(X1750="","",X1750*IFERROR(INDEX(Lists!$M$2:$M$12,MATCH(C1750,Lists!$I$2:$I$12,0)),1)/Lists!$Q$2)</f>
        <v/>
      </c>
      <c r="AJ1750" s="154">
        <f>IF(Y1750="","",Y1750*IFERROR(INDEX(Lists!$M$2:$M$12,MATCH(C1750,Lists!$I$2:$I$12,0)),1)/Lists!$Q$2)</f>
        <v/>
      </c>
      <c r="AK1750" s="106" t="n"/>
      <c r="AL1750" s="106" t="n"/>
      <c r="AM1750" s="106" t="n"/>
      <c r="AN1750" s="106" t="n"/>
      <c r="AO1750" s="106" t="n"/>
    </row>
    <row r="1751" ht="18" customHeight="1" s="74">
      <c r="A1751" s="154">
        <f>IF(OR(F1751="",C1751="",D1751=""),"",IFERROR(INDEX(Lists!$J$2:$J$12,MATCH(C1751,Lists!$I$2:$I$12,0)),"XX")&amp;"-"&amp;D1751&amp;"-"&amp;TEXT(SUMPRODUCT(($C$2:C1751=C1751)*($D$2:D1751=D1751)),"0000"))</f>
        <v/>
      </c>
      <c r="B1751" s="155" t="n"/>
      <c r="C1751" s="155" t="n"/>
      <c r="D1751" s="155" t="n"/>
      <c r="E1751" s="155" t="n"/>
      <c r="F1751" s="155" t="n"/>
      <c r="G1751" s="155" t="n"/>
      <c r="H1751" s="155" t="n"/>
      <c r="I1751" s="155" t="n"/>
      <c r="J1751" s="155" t="n"/>
      <c r="K1751" s="155" t="n"/>
      <c r="L1751" s="155" t="n"/>
      <c r="M1751" s="155" t="n"/>
      <c r="N1751" s="155" t="n"/>
      <c r="O1751" s="155" t="n"/>
      <c r="P1751" s="155" t="n"/>
      <c r="Q1751" s="151" t="n"/>
      <c r="R1751" s="155" t="n"/>
      <c r="S1751" s="155" t="n"/>
      <c r="T1751" s="155" t="n"/>
      <c r="U1751" s="155" t="n"/>
      <c r="V1751" s="155" t="n"/>
      <c r="W1751" s="155" t="n"/>
      <c r="X1751" s="155" t="n"/>
      <c r="Y1751" s="155" t="n"/>
      <c r="Z1751" s="155" t="n"/>
      <c r="AA1751" s="155" t="n"/>
      <c r="AB1751" s="155" t="n"/>
      <c r="AC1751" s="155" t="n"/>
      <c r="AD1751" s="155" t="n"/>
      <c r="AE1751" s="155" t="n"/>
      <c r="AF1751" s="155" t="n"/>
      <c r="AG1751" s="154">
        <f>IF(OR(C1751="",G1751="",G1751=0),"",IFERROR(INDEX(Lists!$K$2:$K$12,MATCH(C1751,Lists!$I$2:$I$12,0)),"AUD"))</f>
        <v/>
      </c>
      <c r="AH1751" s="154">
        <f>IF(OR(G1751="",G1751=0),"",IF(G1751&lt;1,TEXT(G1751*100,"0")&amp;IFERROR(INDEX(Lists!$U$2:$U$12,MATCH(C1751,Lists!$I$2:$I$12,0)),"c"),IFERROR(INDEX(Lists!$L$2:$L$12,MATCH(C1751,Lists!$I$2:$I$12,0)),"$")&amp;IF(G1751=INT(G1751),TEXT(G1751,"0"),TEXT(G1751,"0.00")))&amp;" "&amp;AG1751)</f>
        <v/>
      </c>
      <c r="AI1751" s="154">
        <f>IF(X1751="","",X1751*IFERROR(INDEX(Lists!$M$2:$M$12,MATCH(C1751,Lists!$I$2:$I$12,0)),1)/Lists!$Q$2)</f>
        <v/>
      </c>
      <c r="AJ1751" s="154">
        <f>IF(Y1751="","",Y1751*IFERROR(INDEX(Lists!$M$2:$M$12,MATCH(C1751,Lists!$I$2:$I$12,0)),1)/Lists!$Q$2)</f>
        <v/>
      </c>
      <c r="AK1751" s="106" t="n"/>
      <c r="AL1751" s="106" t="n"/>
      <c r="AM1751" s="106" t="n"/>
      <c r="AN1751" s="106" t="n"/>
      <c r="AO1751" s="106" t="n"/>
    </row>
    <row r="1752" ht="18" customHeight="1" s="74">
      <c r="A1752" s="154">
        <f>IF(OR(F1752="",C1752="",D1752=""),"",IFERROR(INDEX(Lists!$J$2:$J$12,MATCH(C1752,Lists!$I$2:$I$12,0)),"XX")&amp;"-"&amp;D1752&amp;"-"&amp;TEXT(SUMPRODUCT(($C$2:C1752=C1752)*($D$2:D1752=D1752)),"0000"))</f>
        <v/>
      </c>
      <c r="B1752" s="155" t="n"/>
      <c r="C1752" s="155" t="n"/>
      <c r="D1752" s="155" t="n"/>
      <c r="E1752" s="155" t="n"/>
      <c r="F1752" s="155" t="n"/>
      <c r="G1752" s="155" t="n"/>
      <c r="H1752" s="155" t="n"/>
      <c r="I1752" s="155" t="n"/>
      <c r="J1752" s="155" t="n"/>
      <c r="K1752" s="155" t="n"/>
      <c r="L1752" s="155" t="n"/>
      <c r="M1752" s="155" t="n"/>
      <c r="N1752" s="155" t="n"/>
      <c r="O1752" s="155" t="n"/>
      <c r="P1752" s="155" t="n"/>
      <c r="Q1752" s="151" t="n"/>
      <c r="R1752" s="155" t="n"/>
      <c r="S1752" s="155" t="n"/>
      <c r="T1752" s="155" t="n"/>
      <c r="U1752" s="155" t="n"/>
      <c r="V1752" s="155" t="n"/>
      <c r="W1752" s="155" t="n"/>
      <c r="X1752" s="155" t="n"/>
      <c r="Y1752" s="155" t="n"/>
      <c r="Z1752" s="155" t="n"/>
      <c r="AA1752" s="155" t="n"/>
      <c r="AB1752" s="155" t="n"/>
      <c r="AC1752" s="155" t="n"/>
      <c r="AD1752" s="155" t="n"/>
      <c r="AE1752" s="155" t="n"/>
      <c r="AF1752" s="155" t="n"/>
      <c r="AG1752" s="154">
        <f>IF(OR(C1752="",G1752="",G1752=0),"",IFERROR(INDEX(Lists!$K$2:$K$12,MATCH(C1752,Lists!$I$2:$I$12,0)),"AUD"))</f>
        <v/>
      </c>
      <c r="AH1752" s="154">
        <f>IF(OR(G1752="",G1752=0),"",IF(G1752&lt;1,TEXT(G1752*100,"0")&amp;IFERROR(INDEX(Lists!$U$2:$U$12,MATCH(C1752,Lists!$I$2:$I$12,0)),"c"),IFERROR(INDEX(Lists!$L$2:$L$12,MATCH(C1752,Lists!$I$2:$I$12,0)),"$")&amp;IF(G1752=INT(G1752),TEXT(G1752,"0"),TEXT(G1752,"0.00")))&amp;" "&amp;AG1752)</f>
        <v/>
      </c>
      <c r="AI1752" s="154">
        <f>IF(X1752="","",X1752*IFERROR(INDEX(Lists!$M$2:$M$12,MATCH(C1752,Lists!$I$2:$I$12,0)),1)/Lists!$Q$2)</f>
        <v/>
      </c>
      <c r="AJ1752" s="154">
        <f>IF(Y1752="","",Y1752*IFERROR(INDEX(Lists!$M$2:$M$12,MATCH(C1752,Lists!$I$2:$I$12,0)),1)/Lists!$Q$2)</f>
        <v/>
      </c>
      <c r="AK1752" s="106" t="n"/>
      <c r="AL1752" s="106" t="n"/>
      <c r="AM1752" s="106" t="n"/>
      <c r="AN1752" s="106" t="n"/>
      <c r="AO1752" s="106" t="n"/>
    </row>
    <row r="1753" ht="18" customHeight="1" s="74">
      <c r="A1753" s="154">
        <f>IF(OR(F1753="",C1753="",D1753=""),"",IFERROR(INDEX(Lists!$J$2:$J$12,MATCH(C1753,Lists!$I$2:$I$12,0)),"XX")&amp;"-"&amp;D1753&amp;"-"&amp;TEXT(SUMPRODUCT(($C$2:C1753=C1753)*($D$2:D1753=D1753)),"0000"))</f>
        <v/>
      </c>
      <c r="B1753" s="155" t="n"/>
      <c r="C1753" s="155" t="n"/>
      <c r="D1753" s="155" t="n"/>
      <c r="E1753" s="155" t="n"/>
      <c r="F1753" s="155" t="n"/>
      <c r="G1753" s="155" t="n"/>
      <c r="H1753" s="155" t="n"/>
      <c r="I1753" s="155" t="n"/>
      <c r="J1753" s="155" t="n"/>
      <c r="K1753" s="155" t="n"/>
      <c r="L1753" s="155" t="n"/>
      <c r="M1753" s="155" t="n"/>
      <c r="N1753" s="155" t="n"/>
      <c r="O1753" s="155" t="n"/>
      <c r="P1753" s="155" t="n"/>
      <c r="Q1753" s="151" t="n"/>
      <c r="R1753" s="155" t="n"/>
      <c r="S1753" s="155" t="n"/>
      <c r="T1753" s="155" t="n"/>
      <c r="U1753" s="155" t="n"/>
      <c r="V1753" s="155" t="n"/>
      <c r="W1753" s="155" t="n"/>
      <c r="X1753" s="155" t="n"/>
      <c r="Y1753" s="155" t="n"/>
      <c r="Z1753" s="155" t="n"/>
      <c r="AA1753" s="155" t="n"/>
      <c r="AB1753" s="155" t="n"/>
      <c r="AC1753" s="155" t="n"/>
      <c r="AD1753" s="155" t="n"/>
      <c r="AE1753" s="155" t="n"/>
      <c r="AF1753" s="155" t="n"/>
      <c r="AG1753" s="154">
        <f>IF(OR(C1753="",G1753="",G1753=0),"",IFERROR(INDEX(Lists!$K$2:$K$12,MATCH(C1753,Lists!$I$2:$I$12,0)),"AUD"))</f>
        <v/>
      </c>
      <c r="AH1753" s="154">
        <f>IF(OR(G1753="",G1753=0),"",IF(G1753&lt;1,TEXT(G1753*100,"0")&amp;IFERROR(INDEX(Lists!$U$2:$U$12,MATCH(C1753,Lists!$I$2:$I$12,0)),"c"),IFERROR(INDEX(Lists!$L$2:$L$12,MATCH(C1753,Lists!$I$2:$I$12,0)),"$")&amp;IF(G1753=INT(G1753),TEXT(G1753,"0"),TEXT(G1753,"0.00")))&amp;" "&amp;AG1753)</f>
        <v/>
      </c>
      <c r="AI1753" s="154">
        <f>IF(X1753="","",X1753*IFERROR(INDEX(Lists!$M$2:$M$12,MATCH(C1753,Lists!$I$2:$I$12,0)),1)/Lists!$Q$2)</f>
        <v/>
      </c>
      <c r="AJ1753" s="154">
        <f>IF(Y1753="","",Y1753*IFERROR(INDEX(Lists!$M$2:$M$12,MATCH(C1753,Lists!$I$2:$I$12,0)),1)/Lists!$Q$2)</f>
        <v/>
      </c>
      <c r="AK1753" s="106" t="n"/>
      <c r="AL1753" s="106" t="n"/>
      <c r="AM1753" s="106" t="n"/>
      <c r="AN1753" s="106" t="n"/>
      <c r="AO1753" s="106" t="n"/>
    </row>
    <row r="1754" ht="18" customHeight="1" s="74">
      <c r="A1754" s="154">
        <f>IF(OR(F1754="",C1754="",D1754=""),"",IFERROR(INDEX(Lists!$J$2:$J$12,MATCH(C1754,Lists!$I$2:$I$12,0)),"XX")&amp;"-"&amp;D1754&amp;"-"&amp;TEXT(SUMPRODUCT(($C$2:C1754=C1754)*($D$2:D1754=D1754)),"0000"))</f>
        <v/>
      </c>
      <c r="B1754" s="155" t="n"/>
      <c r="C1754" s="155" t="n"/>
      <c r="D1754" s="155" t="n"/>
      <c r="E1754" s="155" t="n"/>
      <c r="F1754" s="155" t="n"/>
      <c r="G1754" s="155" t="n"/>
      <c r="H1754" s="155" t="n"/>
      <c r="I1754" s="155" t="n"/>
      <c r="J1754" s="155" t="n"/>
      <c r="K1754" s="155" t="n"/>
      <c r="L1754" s="155" t="n"/>
      <c r="M1754" s="155" t="n"/>
      <c r="N1754" s="155" t="n"/>
      <c r="O1754" s="155" t="n"/>
      <c r="P1754" s="155" t="n"/>
      <c r="Q1754" s="151" t="n"/>
      <c r="R1754" s="155" t="n"/>
      <c r="S1754" s="155" t="n"/>
      <c r="T1754" s="155" t="n"/>
      <c r="U1754" s="155" t="n"/>
      <c r="V1754" s="155" t="n"/>
      <c r="W1754" s="155" t="n"/>
      <c r="X1754" s="155" t="n"/>
      <c r="Y1754" s="155" t="n"/>
      <c r="Z1754" s="155" t="n"/>
      <c r="AA1754" s="155" t="n"/>
      <c r="AB1754" s="155" t="n"/>
      <c r="AC1754" s="155" t="n"/>
      <c r="AD1754" s="155" t="n"/>
      <c r="AE1754" s="155" t="n"/>
      <c r="AF1754" s="155" t="n"/>
      <c r="AG1754" s="154">
        <f>IF(OR(C1754="",G1754="",G1754=0),"",IFERROR(INDEX(Lists!$K$2:$K$12,MATCH(C1754,Lists!$I$2:$I$12,0)),"AUD"))</f>
        <v/>
      </c>
      <c r="AH1754" s="154">
        <f>IF(OR(G1754="",G1754=0),"",IF(G1754&lt;1,TEXT(G1754*100,"0")&amp;IFERROR(INDEX(Lists!$U$2:$U$12,MATCH(C1754,Lists!$I$2:$I$12,0)),"c"),IFERROR(INDEX(Lists!$L$2:$L$12,MATCH(C1754,Lists!$I$2:$I$12,0)),"$")&amp;IF(G1754=INT(G1754),TEXT(G1754,"0"),TEXT(G1754,"0.00")))&amp;" "&amp;AG1754)</f>
        <v/>
      </c>
      <c r="AI1754" s="154">
        <f>IF(X1754="","",X1754*IFERROR(INDEX(Lists!$M$2:$M$12,MATCH(C1754,Lists!$I$2:$I$12,0)),1)/Lists!$Q$2)</f>
        <v/>
      </c>
      <c r="AJ1754" s="154">
        <f>IF(Y1754="","",Y1754*IFERROR(INDEX(Lists!$M$2:$M$12,MATCH(C1754,Lists!$I$2:$I$12,0)),1)/Lists!$Q$2)</f>
        <v/>
      </c>
      <c r="AK1754" s="106" t="n"/>
      <c r="AL1754" s="106" t="n"/>
      <c r="AM1754" s="106" t="n"/>
      <c r="AN1754" s="106" t="n"/>
      <c r="AO1754" s="106" t="n"/>
    </row>
    <row r="1755" ht="18" customHeight="1" s="74">
      <c r="A1755" s="154">
        <f>IF(OR(F1755="",C1755="",D1755=""),"",IFERROR(INDEX(Lists!$J$2:$J$12,MATCH(C1755,Lists!$I$2:$I$12,0)),"XX")&amp;"-"&amp;D1755&amp;"-"&amp;TEXT(SUMPRODUCT(($C$2:C1755=C1755)*($D$2:D1755=D1755)),"0000"))</f>
        <v/>
      </c>
      <c r="B1755" s="155" t="n"/>
      <c r="C1755" s="155" t="n"/>
      <c r="D1755" s="155" t="n"/>
      <c r="E1755" s="155" t="n"/>
      <c r="F1755" s="155" t="n"/>
      <c r="G1755" s="155" t="n"/>
      <c r="H1755" s="155" t="n"/>
      <c r="I1755" s="155" t="n"/>
      <c r="J1755" s="155" t="n"/>
      <c r="K1755" s="155" t="n"/>
      <c r="L1755" s="155" t="n"/>
      <c r="M1755" s="155" t="n"/>
      <c r="N1755" s="155" t="n"/>
      <c r="O1755" s="155" t="n"/>
      <c r="P1755" s="155" t="n"/>
      <c r="Q1755" s="151" t="n"/>
      <c r="R1755" s="155" t="n"/>
      <c r="S1755" s="155" t="n"/>
      <c r="T1755" s="155" t="n"/>
      <c r="U1755" s="155" t="n"/>
      <c r="V1755" s="155" t="n"/>
      <c r="W1755" s="155" t="n"/>
      <c r="X1755" s="155" t="n"/>
      <c r="Y1755" s="155" t="n"/>
      <c r="Z1755" s="155" t="n"/>
      <c r="AA1755" s="155" t="n"/>
      <c r="AB1755" s="155" t="n"/>
      <c r="AC1755" s="155" t="n"/>
      <c r="AD1755" s="155" t="n"/>
      <c r="AE1755" s="155" t="n"/>
      <c r="AF1755" s="155" t="n"/>
      <c r="AG1755" s="154">
        <f>IF(OR(C1755="",G1755="",G1755=0),"",IFERROR(INDEX(Lists!$K$2:$K$12,MATCH(C1755,Lists!$I$2:$I$12,0)),"AUD"))</f>
        <v/>
      </c>
      <c r="AH1755" s="154">
        <f>IF(OR(G1755="",G1755=0),"",IF(G1755&lt;1,TEXT(G1755*100,"0")&amp;IFERROR(INDEX(Lists!$U$2:$U$12,MATCH(C1755,Lists!$I$2:$I$12,0)),"c"),IFERROR(INDEX(Lists!$L$2:$L$12,MATCH(C1755,Lists!$I$2:$I$12,0)),"$")&amp;IF(G1755=INT(G1755),TEXT(G1755,"0"),TEXT(G1755,"0.00")))&amp;" "&amp;AG1755)</f>
        <v/>
      </c>
      <c r="AI1755" s="154">
        <f>IF(X1755="","",X1755*IFERROR(INDEX(Lists!$M$2:$M$12,MATCH(C1755,Lists!$I$2:$I$12,0)),1)/Lists!$Q$2)</f>
        <v/>
      </c>
      <c r="AJ1755" s="154">
        <f>IF(Y1755="","",Y1755*IFERROR(INDEX(Lists!$M$2:$M$12,MATCH(C1755,Lists!$I$2:$I$12,0)),1)/Lists!$Q$2)</f>
        <v/>
      </c>
      <c r="AK1755" s="106" t="n"/>
      <c r="AL1755" s="106" t="n"/>
      <c r="AM1755" s="106" t="n"/>
      <c r="AN1755" s="106" t="n"/>
      <c r="AO1755" s="106" t="n"/>
    </row>
    <row r="1756" ht="18" customHeight="1" s="74">
      <c r="A1756" s="154">
        <f>IF(OR(F1756="",C1756="",D1756=""),"",IFERROR(INDEX(Lists!$J$2:$J$12,MATCH(C1756,Lists!$I$2:$I$12,0)),"XX")&amp;"-"&amp;D1756&amp;"-"&amp;TEXT(SUMPRODUCT(($C$2:C1756=C1756)*($D$2:D1756=D1756)),"0000"))</f>
        <v/>
      </c>
      <c r="B1756" s="155" t="n"/>
      <c r="C1756" s="155" t="n"/>
      <c r="D1756" s="155" t="n"/>
      <c r="E1756" s="155" t="n"/>
      <c r="F1756" s="155" t="n"/>
      <c r="G1756" s="155" t="n"/>
      <c r="H1756" s="155" t="n"/>
      <c r="I1756" s="155" t="n"/>
      <c r="J1756" s="155" t="n"/>
      <c r="K1756" s="155" t="n"/>
      <c r="L1756" s="155" t="n"/>
      <c r="M1756" s="155" t="n"/>
      <c r="N1756" s="155" t="n"/>
      <c r="O1756" s="155" t="n"/>
      <c r="P1756" s="155" t="n"/>
      <c r="Q1756" s="151" t="n"/>
      <c r="R1756" s="155" t="n"/>
      <c r="S1756" s="155" t="n"/>
      <c r="T1756" s="155" t="n"/>
      <c r="U1756" s="155" t="n"/>
      <c r="V1756" s="155" t="n"/>
      <c r="W1756" s="155" t="n"/>
      <c r="X1756" s="155" t="n"/>
      <c r="Y1756" s="155" t="n"/>
      <c r="Z1756" s="155" t="n"/>
      <c r="AA1756" s="155" t="n"/>
      <c r="AB1756" s="155" t="n"/>
      <c r="AC1756" s="155" t="n"/>
      <c r="AD1756" s="155" t="n"/>
      <c r="AE1756" s="155" t="n"/>
      <c r="AF1756" s="155" t="n"/>
      <c r="AG1756" s="154">
        <f>IF(OR(C1756="",G1756="",G1756=0),"",IFERROR(INDEX(Lists!$K$2:$K$12,MATCH(C1756,Lists!$I$2:$I$12,0)),"AUD"))</f>
        <v/>
      </c>
      <c r="AH1756" s="154">
        <f>IF(OR(G1756="",G1756=0),"",IF(G1756&lt;1,TEXT(G1756*100,"0")&amp;IFERROR(INDEX(Lists!$U$2:$U$12,MATCH(C1756,Lists!$I$2:$I$12,0)),"c"),IFERROR(INDEX(Lists!$L$2:$L$12,MATCH(C1756,Lists!$I$2:$I$12,0)),"$")&amp;IF(G1756=INT(G1756),TEXT(G1756,"0"),TEXT(G1756,"0.00")))&amp;" "&amp;AG1756)</f>
        <v/>
      </c>
      <c r="AI1756" s="154">
        <f>IF(X1756="","",X1756*IFERROR(INDEX(Lists!$M$2:$M$12,MATCH(C1756,Lists!$I$2:$I$12,0)),1)/Lists!$Q$2)</f>
        <v/>
      </c>
      <c r="AJ1756" s="154">
        <f>IF(Y1756="","",Y1756*IFERROR(INDEX(Lists!$M$2:$M$12,MATCH(C1756,Lists!$I$2:$I$12,0)),1)/Lists!$Q$2)</f>
        <v/>
      </c>
      <c r="AK1756" s="106" t="n"/>
      <c r="AL1756" s="106" t="n"/>
      <c r="AM1756" s="106" t="n"/>
      <c r="AN1756" s="106" t="n"/>
      <c r="AO1756" s="106" t="n"/>
    </row>
    <row r="1757" ht="18" customHeight="1" s="74">
      <c r="A1757" s="154">
        <f>IF(OR(F1757="",C1757="",D1757=""),"",IFERROR(INDEX(Lists!$J$2:$J$12,MATCH(C1757,Lists!$I$2:$I$12,0)),"XX")&amp;"-"&amp;D1757&amp;"-"&amp;TEXT(SUMPRODUCT(($C$2:C1757=C1757)*($D$2:D1757=D1757)),"0000"))</f>
        <v/>
      </c>
      <c r="B1757" s="155" t="n"/>
      <c r="C1757" s="155" t="n"/>
      <c r="D1757" s="155" t="n"/>
      <c r="E1757" s="155" t="n"/>
      <c r="F1757" s="155" t="n"/>
      <c r="G1757" s="155" t="n"/>
      <c r="H1757" s="155" t="n"/>
      <c r="I1757" s="155" t="n"/>
      <c r="J1757" s="155" t="n"/>
      <c r="K1757" s="155" t="n"/>
      <c r="L1757" s="155" t="n"/>
      <c r="M1757" s="155" t="n"/>
      <c r="N1757" s="155" t="n"/>
      <c r="O1757" s="155" t="n"/>
      <c r="P1757" s="155" t="n"/>
      <c r="Q1757" s="151" t="n"/>
      <c r="R1757" s="155" t="n"/>
      <c r="S1757" s="155" t="n"/>
      <c r="T1757" s="155" t="n"/>
      <c r="U1757" s="155" t="n"/>
      <c r="V1757" s="155" t="n"/>
      <c r="W1757" s="155" t="n"/>
      <c r="X1757" s="155" t="n"/>
      <c r="Y1757" s="155" t="n"/>
      <c r="Z1757" s="155" t="n"/>
      <c r="AA1757" s="155" t="n"/>
      <c r="AB1757" s="155" t="n"/>
      <c r="AC1757" s="155" t="n"/>
      <c r="AD1757" s="155" t="n"/>
      <c r="AE1757" s="155" t="n"/>
      <c r="AF1757" s="155" t="n"/>
      <c r="AG1757" s="154">
        <f>IF(OR(C1757="",G1757="",G1757=0),"",IFERROR(INDEX(Lists!$K$2:$K$12,MATCH(C1757,Lists!$I$2:$I$12,0)),"AUD"))</f>
        <v/>
      </c>
      <c r="AH1757" s="154">
        <f>IF(OR(G1757="",G1757=0),"",IF(G1757&lt;1,TEXT(G1757*100,"0")&amp;IFERROR(INDEX(Lists!$U$2:$U$12,MATCH(C1757,Lists!$I$2:$I$12,0)),"c"),IFERROR(INDEX(Lists!$L$2:$L$12,MATCH(C1757,Lists!$I$2:$I$12,0)),"$")&amp;IF(G1757=INT(G1757),TEXT(G1757,"0"),TEXT(G1757,"0.00")))&amp;" "&amp;AG1757)</f>
        <v/>
      </c>
      <c r="AI1757" s="154">
        <f>IF(X1757="","",X1757*IFERROR(INDEX(Lists!$M$2:$M$12,MATCH(C1757,Lists!$I$2:$I$12,0)),1)/Lists!$Q$2)</f>
        <v/>
      </c>
      <c r="AJ1757" s="154">
        <f>IF(Y1757="","",Y1757*IFERROR(INDEX(Lists!$M$2:$M$12,MATCH(C1757,Lists!$I$2:$I$12,0)),1)/Lists!$Q$2)</f>
        <v/>
      </c>
      <c r="AK1757" s="106" t="n"/>
      <c r="AL1757" s="106" t="n"/>
      <c r="AM1757" s="106" t="n"/>
      <c r="AN1757" s="106" t="n"/>
      <c r="AO1757" s="106" t="n"/>
    </row>
    <row r="1758" ht="18" customHeight="1" s="74">
      <c r="A1758" s="154">
        <f>IF(OR(F1758="",C1758="",D1758=""),"",IFERROR(INDEX(Lists!$J$2:$J$12,MATCH(C1758,Lists!$I$2:$I$12,0)),"XX")&amp;"-"&amp;D1758&amp;"-"&amp;TEXT(SUMPRODUCT(($C$2:C1758=C1758)*($D$2:D1758=D1758)),"0000"))</f>
        <v/>
      </c>
      <c r="B1758" s="155" t="n"/>
      <c r="C1758" s="155" t="n"/>
      <c r="D1758" s="155" t="n"/>
      <c r="E1758" s="155" t="n"/>
      <c r="F1758" s="155" t="n"/>
      <c r="G1758" s="155" t="n"/>
      <c r="H1758" s="155" t="n"/>
      <c r="I1758" s="155" t="n"/>
      <c r="J1758" s="155" t="n"/>
      <c r="K1758" s="155" t="n"/>
      <c r="L1758" s="155" t="n"/>
      <c r="M1758" s="155" t="n"/>
      <c r="N1758" s="155" t="n"/>
      <c r="O1758" s="155" t="n"/>
      <c r="P1758" s="155" t="n"/>
      <c r="Q1758" s="151" t="n"/>
      <c r="R1758" s="155" t="n"/>
      <c r="S1758" s="155" t="n"/>
      <c r="T1758" s="155" t="n"/>
      <c r="U1758" s="155" t="n"/>
      <c r="V1758" s="155" t="n"/>
      <c r="W1758" s="155" t="n"/>
      <c r="X1758" s="155" t="n"/>
      <c r="Y1758" s="155" t="n"/>
      <c r="Z1758" s="155" t="n"/>
      <c r="AA1758" s="155" t="n"/>
      <c r="AB1758" s="155" t="n"/>
      <c r="AC1758" s="155" t="n"/>
      <c r="AD1758" s="155" t="n"/>
      <c r="AE1758" s="155" t="n"/>
      <c r="AF1758" s="155" t="n"/>
      <c r="AG1758" s="154">
        <f>IF(OR(C1758="",G1758="",G1758=0),"",IFERROR(INDEX(Lists!$K$2:$K$12,MATCH(C1758,Lists!$I$2:$I$12,0)),"AUD"))</f>
        <v/>
      </c>
      <c r="AH1758" s="154">
        <f>IF(OR(G1758="",G1758=0),"",IF(G1758&lt;1,TEXT(G1758*100,"0")&amp;IFERROR(INDEX(Lists!$U$2:$U$12,MATCH(C1758,Lists!$I$2:$I$12,0)),"c"),IFERROR(INDEX(Lists!$L$2:$L$12,MATCH(C1758,Lists!$I$2:$I$12,0)),"$")&amp;IF(G1758=INT(G1758),TEXT(G1758,"0"),TEXT(G1758,"0.00")))&amp;" "&amp;AG1758)</f>
        <v/>
      </c>
      <c r="AI1758" s="154">
        <f>IF(X1758="","",X1758*IFERROR(INDEX(Lists!$M$2:$M$12,MATCH(C1758,Lists!$I$2:$I$12,0)),1)/Lists!$Q$2)</f>
        <v/>
      </c>
      <c r="AJ1758" s="154">
        <f>IF(Y1758="","",Y1758*IFERROR(INDEX(Lists!$M$2:$M$12,MATCH(C1758,Lists!$I$2:$I$12,0)),1)/Lists!$Q$2)</f>
        <v/>
      </c>
      <c r="AK1758" s="106" t="n"/>
      <c r="AL1758" s="106" t="n"/>
      <c r="AM1758" s="106" t="n"/>
      <c r="AN1758" s="106" t="n"/>
      <c r="AO1758" s="106" t="n"/>
    </row>
    <row r="1759" ht="18" customHeight="1" s="74">
      <c r="A1759" s="154">
        <f>IF(OR(F1759="",C1759="",D1759=""),"",IFERROR(INDEX(Lists!$J$2:$J$12,MATCH(C1759,Lists!$I$2:$I$12,0)),"XX")&amp;"-"&amp;D1759&amp;"-"&amp;TEXT(SUMPRODUCT(($C$2:C1759=C1759)*($D$2:D1759=D1759)),"0000"))</f>
        <v/>
      </c>
      <c r="B1759" s="155" t="n"/>
      <c r="C1759" s="155" t="n"/>
      <c r="D1759" s="155" t="n"/>
      <c r="E1759" s="155" t="n"/>
      <c r="F1759" s="155" t="n"/>
      <c r="G1759" s="155" t="n"/>
      <c r="H1759" s="155" t="n"/>
      <c r="I1759" s="155" t="n"/>
      <c r="J1759" s="155" t="n"/>
      <c r="K1759" s="155" t="n"/>
      <c r="L1759" s="155" t="n"/>
      <c r="M1759" s="155" t="n"/>
      <c r="N1759" s="155" t="n"/>
      <c r="O1759" s="155" t="n"/>
      <c r="P1759" s="155" t="n"/>
      <c r="Q1759" s="151" t="n"/>
      <c r="R1759" s="155" t="n"/>
      <c r="S1759" s="155" t="n"/>
      <c r="T1759" s="155" t="n"/>
      <c r="U1759" s="155" t="n"/>
      <c r="V1759" s="155" t="n"/>
      <c r="W1759" s="155" t="n"/>
      <c r="X1759" s="155" t="n"/>
      <c r="Y1759" s="155" t="n"/>
      <c r="Z1759" s="155" t="n"/>
      <c r="AA1759" s="155" t="n"/>
      <c r="AB1759" s="155" t="n"/>
      <c r="AC1759" s="155" t="n"/>
      <c r="AD1759" s="155" t="n"/>
      <c r="AE1759" s="155" t="n"/>
      <c r="AF1759" s="155" t="n"/>
      <c r="AG1759" s="154">
        <f>IF(OR(C1759="",G1759="",G1759=0),"",IFERROR(INDEX(Lists!$K$2:$K$12,MATCH(C1759,Lists!$I$2:$I$12,0)),"AUD"))</f>
        <v/>
      </c>
      <c r="AH1759" s="154">
        <f>IF(OR(G1759="",G1759=0),"",IF(G1759&lt;1,TEXT(G1759*100,"0")&amp;IFERROR(INDEX(Lists!$U$2:$U$12,MATCH(C1759,Lists!$I$2:$I$12,0)),"c"),IFERROR(INDEX(Lists!$L$2:$L$12,MATCH(C1759,Lists!$I$2:$I$12,0)),"$")&amp;IF(G1759=INT(G1759),TEXT(G1759,"0"),TEXT(G1759,"0.00")))&amp;" "&amp;AG1759)</f>
        <v/>
      </c>
      <c r="AI1759" s="154">
        <f>IF(X1759="","",X1759*IFERROR(INDEX(Lists!$M$2:$M$12,MATCH(C1759,Lists!$I$2:$I$12,0)),1)/Lists!$Q$2)</f>
        <v/>
      </c>
      <c r="AJ1759" s="154">
        <f>IF(Y1759="","",Y1759*IFERROR(INDEX(Lists!$M$2:$M$12,MATCH(C1759,Lists!$I$2:$I$12,0)),1)/Lists!$Q$2)</f>
        <v/>
      </c>
      <c r="AK1759" s="106" t="n"/>
      <c r="AL1759" s="106" t="n"/>
      <c r="AM1759" s="106" t="n"/>
      <c r="AN1759" s="106" t="n"/>
      <c r="AO1759" s="106" t="n"/>
    </row>
    <row r="1760" ht="18" customHeight="1" s="74">
      <c r="A1760" s="154">
        <f>IF(OR(F1760="",C1760="",D1760=""),"",IFERROR(INDEX(Lists!$J$2:$J$12,MATCH(C1760,Lists!$I$2:$I$12,0)),"XX")&amp;"-"&amp;D1760&amp;"-"&amp;TEXT(SUMPRODUCT(($C$2:C1760=C1760)*($D$2:D1760=D1760)),"0000"))</f>
        <v/>
      </c>
      <c r="B1760" s="155" t="n"/>
      <c r="C1760" s="155" t="n"/>
      <c r="D1760" s="155" t="n"/>
      <c r="E1760" s="155" t="n"/>
      <c r="F1760" s="155" t="n"/>
      <c r="G1760" s="155" t="n"/>
      <c r="H1760" s="155" t="n"/>
      <c r="I1760" s="155" t="n"/>
      <c r="J1760" s="155" t="n"/>
      <c r="K1760" s="155" t="n"/>
      <c r="L1760" s="155" t="n"/>
      <c r="M1760" s="155" t="n"/>
      <c r="N1760" s="155" t="n"/>
      <c r="O1760" s="155" t="n"/>
      <c r="P1760" s="155" t="n"/>
      <c r="Q1760" s="151" t="n"/>
      <c r="R1760" s="155" t="n"/>
      <c r="S1760" s="155" t="n"/>
      <c r="T1760" s="155" t="n"/>
      <c r="U1760" s="155" t="n"/>
      <c r="V1760" s="155" t="n"/>
      <c r="W1760" s="155" t="n"/>
      <c r="X1760" s="155" t="n"/>
      <c r="Y1760" s="155" t="n"/>
      <c r="Z1760" s="155" t="n"/>
      <c r="AA1760" s="155" t="n"/>
      <c r="AB1760" s="155" t="n"/>
      <c r="AC1760" s="155" t="n"/>
      <c r="AD1760" s="155" t="n"/>
      <c r="AE1760" s="155" t="n"/>
      <c r="AF1760" s="155" t="n"/>
      <c r="AG1760" s="154">
        <f>IF(OR(C1760="",G1760="",G1760=0),"",IFERROR(INDEX(Lists!$K$2:$K$12,MATCH(C1760,Lists!$I$2:$I$12,0)),"AUD"))</f>
        <v/>
      </c>
      <c r="AH1760" s="154">
        <f>IF(OR(G1760="",G1760=0),"",IF(G1760&lt;1,TEXT(G1760*100,"0")&amp;IFERROR(INDEX(Lists!$U$2:$U$12,MATCH(C1760,Lists!$I$2:$I$12,0)),"c"),IFERROR(INDEX(Lists!$L$2:$L$12,MATCH(C1760,Lists!$I$2:$I$12,0)),"$")&amp;IF(G1760=INT(G1760),TEXT(G1760,"0"),TEXT(G1760,"0.00")))&amp;" "&amp;AG1760)</f>
        <v/>
      </c>
      <c r="AI1760" s="154">
        <f>IF(X1760="","",X1760*IFERROR(INDEX(Lists!$M$2:$M$12,MATCH(C1760,Lists!$I$2:$I$12,0)),1)/Lists!$Q$2)</f>
        <v/>
      </c>
      <c r="AJ1760" s="154">
        <f>IF(Y1760="","",Y1760*IFERROR(INDEX(Lists!$M$2:$M$12,MATCH(C1760,Lists!$I$2:$I$12,0)),1)/Lists!$Q$2)</f>
        <v/>
      </c>
      <c r="AK1760" s="106" t="n"/>
      <c r="AL1760" s="106" t="n"/>
      <c r="AM1760" s="106" t="n"/>
      <c r="AN1760" s="106" t="n"/>
      <c r="AO1760" s="106" t="n"/>
    </row>
    <row r="1761" ht="18" customHeight="1" s="74">
      <c r="A1761" s="154">
        <f>IF(OR(F1761="",C1761="",D1761=""),"",IFERROR(INDEX(Lists!$J$2:$J$12,MATCH(C1761,Lists!$I$2:$I$12,0)),"XX")&amp;"-"&amp;D1761&amp;"-"&amp;TEXT(SUMPRODUCT(($C$2:C1761=C1761)*($D$2:D1761=D1761)),"0000"))</f>
        <v/>
      </c>
      <c r="B1761" s="155" t="n"/>
      <c r="C1761" s="155" t="n"/>
      <c r="D1761" s="155" t="n"/>
      <c r="E1761" s="155" t="n"/>
      <c r="F1761" s="155" t="n"/>
      <c r="G1761" s="155" t="n"/>
      <c r="H1761" s="155" t="n"/>
      <c r="I1761" s="155" t="n"/>
      <c r="J1761" s="155" t="n"/>
      <c r="K1761" s="155" t="n"/>
      <c r="L1761" s="155" t="n"/>
      <c r="M1761" s="155" t="n"/>
      <c r="N1761" s="155" t="n"/>
      <c r="O1761" s="155" t="n"/>
      <c r="P1761" s="155" t="n"/>
      <c r="Q1761" s="151" t="n"/>
      <c r="R1761" s="155" t="n"/>
      <c r="S1761" s="155" t="n"/>
      <c r="T1761" s="155" t="n"/>
      <c r="U1761" s="155" t="n"/>
      <c r="V1761" s="155" t="n"/>
      <c r="W1761" s="155" t="n"/>
      <c r="X1761" s="155" t="n"/>
      <c r="Y1761" s="155" t="n"/>
      <c r="Z1761" s="155" t="n"/>
      <c r="AA1761" s="155" t="n"/>
      <c r="AB1761" s="155" t="n"/>
      <c r="AC1761" s="155" t="n"/>
      <c r="AD1761" s="155" t="n"/>
      <c r="AE1761" s="155" t="n"/>
      <c r="AF1761" s="155" t="n"/>
      <c r="AG1761" s="154">
        <f>IF(OR(C1761="",G1761="",G1761=0),"",IFERROR(INDEX(Lists!$K$2:$K$12,MATCH(C1761,Lists!$I$2:$I$12,0)),"AUD"))</f>
        <v/>
      </c>
      <c r="AH1761" s="154">
        <f>IF(OR(G1761="",G1761=0),"",IF(G1761&lt;1,TEXT(G1761*100,"0")&amp;IFERROR(INDEX(Lists!$U$2:$U$12,MATCH(C1761,Lists!$I$2:$I$12,0)),"c"),IFERROR(INDEX(Lists!$L$2:$L$12,MATCH(C1761,Lists!$I$2:$I$12,0)),"$")&amp;IF(G1761=INT(G1761),TEXT(G1761,"0"),TEXT(G1761,"0.00")))&amp;" "&amp;AG1761)</f>
        <v/>
      </c>
      <c r="AI1761" s="154">
        <f>IF(X1761="","",X1761*IFERROR(INDEX(Lists!$M$2:$M$12,MATCH(C1761,Lists!$I$2:$I$12,0)),1)/Lists!$Q$2)</f>
        <v/>
      </c>
      <c r="AJ1761" s="154">
        <f>IF(Y1761="","",Y1761*IFERROR(INDEX(Lists!$M$2:$M$12,MATCH(C1761,Lists!$I$2:$I$12,0)),1)/Lists!$Q$2)</f>
        <v/>
      </c>
      <c r="AK1761" s="106" t="n"/>
      <c r="AL1761" s="106" t="n"/>
      <c r="AM1761" s="106" t="n"/>
      <c r="AN1761" s="106" t="n"/>
      <c r="AO1761" s="106" t="n"/>
    </row>
    <row r="1762" ht="18" customHeight="1" s="74">
      <c r="A1762" s="154">
        <f>IF(OR(F1762="",C1762="",D1762=""),"",IFERROR(INDEX(Lists!$J$2:$J$12,MATCH(C1762,Lists!$I$2:$I$12,0)),"XX")&amp;"-"&amp;D1762&amp;"-"&amp;TEXT(SUMPRODUCT(($C$2:C1762=C1762)*($D$2:D1762=D1762)),"0000"))</f>
        <v/>
      </c>
      <c r="B1762" s="155" t="n"/>
      <c r="C1762" s="155" t="n"/>
      <c r="D1762" s="155" t="n"/>
      <c r="E1762" s="155" t="n"/>
      <c r="F1762" s="155" t="n"/>
      <c r="G1762" s="155" t="n"/>
      <c r="H1762" s="155" t="n"/>
      <c r="I1762" s="155" t="n"/>
      <c r="J1762" s="155" t="n"/>
      <c r="K1762" s="155" t="n"/>
      <c r="L1762" s="155" t="n"/>
      <c r="M1762" s="155" t="n"/>
      <c r="N1762" s="155" t="n"/>
      <c r="O1762" s="155" t="n"/>
      <c r="P1762" s="155" t="n"/>
      <c r="Q1762" s="151" t="n"/>
      <c r="R1762" s="155" t="n"/>
      <c r="S1762" s="155" t="n"/>
      <c r="T1762" s="155" t="n"/>
      <c r="U1762" s="155" t="n"/>
      <c r="V1762" s="155" t="n"/>
      <c r="W1762" s="155" t="n"/>
      <c r="X1762" s="155" t="n"/>
      <c r="Y1762" s="155" t="n"/>
      <c r="Z1762" s="155" t="n"/>
      <c r="AA1762" s="155" t="n"/>
      <c r="AB1762" s="155" t="n"/>
      <c r="AC1762" s="155" t="n"/>
      <c r="AD1762" s="155" t="n"/>
      <c r="AE1762" s="155" t="n"/>
      <c r="AF1762" s="155" t="n"/>
      <c r="AG1762" s="154">
        <f>IF(OR(C1762="",G1762="",G1762=0),"",IFERROR(INDEX(Lists!$K$2:$K$12,MATCH(C1762,Lists!$I$2:$I$12,0)),"AUD"))</f>
        <v/>
      </c>
      <c r="AH1762" s="154">
        <f>IF(OR(G1762="",G1762=0),"",IF(G1762&lt;1,TEXT(G1762*100,"0")&amp;IFERROR(INDEX(Lists!$U$2:$U$12,MATCH(C1762,Lists!$I$2:$I$12,0)),"c"),IFERROR(INDEX(Lists!$L$2:$L$12,MATCH(C1762,Lists!$I$2:$I$12,0)),"$")&amp;IF(G1762=INT(G1762),TEXT(G1762,"0"),TEXT(G1762,"0.00")))&amp;" "&amp;AG1762)</f>
        <v/>
      </c>
      <c r="AI1762" s="154">
        <f>IF(X1762="","",X1762*IFERROR(INDEX(Lists!$M$2:$M$12,MATCH(C1762,Lists!$I$2:$I$12,0)),1)/Lists!$Q$2)</f>
        <v/>
      </c>
      <c r="AJ1762" s="154">
        <f>IF(Y1762="","",Y1762*IFERROR(INDEX(Lists!$M$2:$M$12,MATCH(C1762,Lists!$I$2:$I$12,0)),1)/Lists!$Q$2)</f>
        <v/>
      </c>
      <c r="AK1762" s="106" t="n"/>
      <c r="AL1762" s="106" t="n"/>
      <c r="AM1762" s="106" t="n"/>
      <c r="AN1762" s="106" t="n"/>
      <c r="AO1762" s="106" t="n"/>
    </row>
    <row r="1763" ht="18" customHeight="1" s="74">
      <c r="A1763" s="154">
        <f>IF(OR(F1763="",C1763="",D1763=""),"",IFERROR(INDEX(Lists!$J$2:$J$12,MATCH(C1763,Lists!$I$2:$I$12,0)),"XX")&amp;"-"&amp;D1763&amp;"-"&amp;TEXT(SUMPRODUCT(($C$2:C1763=C1763)*($D$2:D1763=D1763)),"0000"))</f>
        <v/>
      </c>
      <c r="B1763" s="155" t="n"/>
      <c r="C1763" s="155" t="n"/>
      <c r="D1763" s="155" t="n"/>
      <c r="E1763" s="155" t="n"/>
      <c r="F1763" s="155" t="n"/>
      <c r="G1763" s="155" t="n"/>
      <c r="H1763" s="155" t="n"/>
      <c r="I1763" s="155" t="n"/>
      <c r="J1763" s="155" t="n"/>
      <c r="K1763" s="155" t="n"/>
      <c r="L1763" s="155" t="n"/>
      <c r="M1763" s="155" t="n"/>
      <c r="N1763" s="155" t="n"/>
      <c r="O1763" s="155" t="n"/>
      <c r="P1763" s="155" t="n"/>
      <c r="Q1763" s="151" t="n"/>
      <c r="R1763" s="155" t="n"/>
      <c r="S1763" s="155" t="n"/>
      <c r="T1763" s="155" t="n"/>
      <c r="U1763" s="155" t="n"/>
      <c r="V1763" s="155" t="n"/>
      <c r="W1763" s="155" t="n"/>
      <c r="X1763" s="155" t="n"/>
      <c r="Y1763" s="155" t="n"/>
      <c r="Z1763" s="155" t="n"/>
      <c r="AA1763" s="155" t="n"/>
      <c r="AB1763" s="155" t="n"/>
      <c r="AC1763" s="155" t="n"/>
      <c r="AD1763" s="155" t="n"/>
      <c r="AE1763" s="155" t="n"/>
      <c r="AF1763" s="155" t="n"/>
      <c r="AG1763" s="154">
        <f>IF(OR(C1763="",G1763="",G1763=0),"",IFERROR(INDEX(Lists!$K$2:$K$12,MATCH(C1763,Lists!$I$2:$I$12,0)),"AUD"))</f>
        <v/>
      </c>
      <c r="AH1763" s="154">
        <f>IF(OR(G1763="",G1763=0),"",IF(G1763&lt;1,TEXT(G1763*100,"0")&amp;IFERROR(INDEX(Lists!$U$2:$U$12,MATCH(C1763,Lists!$I$2:$I$12,0)),"c"),IFERROR(INDEX(Lists!$L$2:$L$12,MATCH(C1763,Lists!$I$2:$I$12,0)),"$")&amp;IF(G1763=INT(G1763),TEXT(G1763,"0"),TEXT(G1763,"0.00")))&amp;" "&amp;AG1763)</f>
        <v/>
      </c>
      <c r="AI1763" s="154">
        <f>IF(X1763="","",X1763*IFERROR(INDEX(Lists!$M$2:$M$12,MATCH(C1763,Lists!$I$2:$I$12,0)),1)/Lists!$Q$2)</f>
        <v/>
      </c>
      <c r="AJ1763" s="154">
        <f>IF(Y1763="","",Y1763*IFERROR(INDEX(Lists!$M$2:$M$12,MATCH(C1763,Lists!$I$2:$I$12,0)),1)/Lists!$Q$2)</f>
        <v/>
      </c>
      <c r="AK1763" s="106" t="n"/>
      <c r="AL1763" s="106" t="n"/>
      <c r="AM1763" s="106" t="n"/>
      <c r="AN1763" s="106" t="n"/>
      <c r="AO1763" s="106" t="n"/>
    </row>
    <row r="1764" ht="18" customHeight="1" s="74">
      <c r="A1764" s="154">
        <f>IF(OR(F1764="",C1764="",D1764=""),"",IFERROR(INDEX(Lists!$J$2:$J$12,MATCH(C1764,Lists!$I$2:$I$12,0)),"XX")&amp;"-"&amp;D1764&amp;"-"&amp;TEXT(SUMPRODUCT(($C$2:C1764=C1764)*($D$2:D1764=D1764)),"0000"))</f>
        <v/>
      </c>
      <c r="B1764" s="155" t="n"/>
      <c r="C1764" s="155" t="n"/>
      <c r="D1764" s="155" t="n"/>
      <c r="E1764" s="155" t="n"/>
      <c r="F1764" s="155" t="n"/>
      <c r="G1764" s="155" t="n"/>
      <c r="H1764" s="155" t="n"/>
      <c r="I1764" s="155" t="n"/>
      <c r="J1764" s="155" t="n"/>
      <c r="K1764" s="155" t="n"/>
      <c r="L1764" s="155" t="n"/>
      <c r="M1764" s="155" t="n"/>
      <c r="N1764" s="155" t="n"/>
      <c r="O1764" s="155" t="n"/>
      <c r="P1764" s="155" t="n"/>
      <c r="Q1764" s="151" t="n"/>
      <c r="R1764" s="155" t="n"/>
      <c r="S1764" s="155" t="n"/>
      <c r="T1764" s="155" t="n"/>
      <c r="U1764" s="155" t="n"/>
      <c r="V1764" s="155" t="n"/>
      <c r="W1764" s="155" t="n"/>
      <c r="X1764" s="155" t="n"/>
      <c r="Y1764" s="155" t="n"/>
      <c r="Z1764" s="155" t="n"/>
      <c r="AA1764" s="155" t="n"/>
      <c r="AB1764" s="155" t="n"/>
      <c r="AC1764" s="155" t="n"/>
      <c r="AD1764" s="155" t="n"/>
      <c r="AE1764" s="155" t="n"/>
      <c r="AF1764" s="155" t="n"/>
      <c r="AG1764" s="154">
        <f>IF(OR(C1764="",G1764="",G1764=0),"",IFERROR(INDEX(Lists!$K$2:$K$12,MATCH(C1764,Lists!$I$2:$I$12,0)),"AUD"))</f>
        <v/>
      </c>
      <c r="AH1764" s="154">
        <f>IF(OR(G1764="",G1764=0),"",IF(G1764&lt;1,TEXT(G1764*100,"0")&amp;IFERROR(INDEX(Lists!$U$2:$U$12,MATCH(C1764,Lists!$I$2:$I$12,0)),"c"),IFERROR(INDEX(Lists!$L$2:$L$12,MATCH(C1764,Lists!$I$2:$I$12,0)),"$")&amp;IF(G1764=INT(G1764),TEXT(G1764,"0"),TEXT(G1764,"0.00")))&amp;" "&amp;AG1764)</f>
        <v/>
      </c>
      <c r="AI1764" s="154">
        <f>IF(X1764="","",X1764*IFERROR(INDEX(Lists!$M$2:$M$12,MATCH(C1764,Lists!$I$2:$I$12,0)),1)/Lists!$Q$2)</f>
        <v/>
      </c>
      <c r="AJ1764" s="154">
        <f>IF(Y1764="","",Y1764*IFERROR(INDEX(Lists!$M$2:$M$12,MATCH(C1764,Lists!$I$2:$I$12,0)),1)/Lists!$Q$2)</f>
        <v/>
      </c>
      <c r="AK1764" s="106" t="n"/>
      <c r="AL1764" s="106" t="n"/>
      <c r="AM1764" s="106" t="n"/>
      <c r="AN1764" s="106" t="n"/>
      <c r="AO1764" s="106" t="n"/>
    </row>
    <row r="1765" ht="18" customHeight="1" s="74">
      <c r="A1765" s="154">
        <f>IF(OR(F1765="",C1765="",D1765=""),"",IFERROR(INDEX(Lists!$J$2:$J$12,MATCH(C1765,Lists!$I$2:$I$12,0)),"XX")&amp;"-"&amp;D1765&amp;"-"&amp;TEXT(SUMPRODUCT(($C$2:C1765=C1765)*($D$2:D1765=D1765)),"0000"))</f>
        <v/>
      </c>
      <c r="B1765" s="155" t="n"/>
      <c r="C1765" s="155" t="n"/>
      <c r="D1765" s="155" t="n"/>
      <c r="E1765" s="155" t="n"/>
      <c r="F1765" s="155" t="n"/>
      <c r="G1765" s="155" t="n"/>
      <c r="H1765" s="155" t="n"/>
      <c r="I1765" s="155" t="n"/>
      <c r="J1765" s="155" t="n"/>
      <c r="K1765" s="155" t="n"/>
      <c r="L1765" s="155" t="n"/>
      <c r="M1765" s="155" t="n"/>
      <c r="N1765" s="155" t="n"/>
      <c r="O1765" s="155" t="n"/>
      <c r="P1765" s="155" t="n"/>
      <c r="Q1765" s="151" t="n"/>
      <c r="R1765" s="155" t="n"/>
      <c r="S1765" s="155" t="n"/>
      <c r="T1765" s="155" t="n"/>
      <c r="U1765" s="155" t="n"/>
      <c r="V1765" s="155" t="n"/>
      <c r="W1765" s="155" t="n"/>
      <c r="X1765" s="155" t="n"/>
      <c r="Y1765" s="155" t="n"/>
      <c r="Z1765" s="155" t="n"/>
      <c r="AA1765" s="155" t="n"/>
      <c r="AB1765" s="155" t="n"/>
      <c r="AC1765" s="155" t="n"/>
      <c r="AD1765" s="155" t="n"/>
      <c r="AE1765" s="155" t="n"/>
      <c r="AF1765" s="155" t="n"/>
      <c r="AG1765" s="154">
        <f>IF(OR(C1765="",G1765="",G1765=0),"",IFERROR(INDEX(Lists!$K$2:$K$12,MATCH(C1765,Lists!$I$2:$I$12,0)),"AUD"))</f>
        <v/>
      </c>
      <c r="AH1765" s="154">
        <f>IF(OR(G1765="",G1765=0),"",IF(G1765&lt;1,TEXT(G1765*100,"0")&amp;IFERROR(INDEX(Lists!$U$2:$U$12,MATCH(C1765,Lists!$I$2:$I$12,0)),"c"),IFERROR(INDEX(Lists!$L$2:$L$12,MATCH(C1765,Lists!$I$2:$I$12,0)),"$")&amp;IF(G1765=INT(G1765),TEXT(G1765,"0"),TEXT(G1765,"0.00")))&amp;" "&amp;AG1765)</f>
        <v/>
      </c>
      <c r="AI1765" s="154">
        <f>IF(X1765="","",X1765*IFERROR(INDEX(Lists!$M$2:$M$12,MATCH(C1765,Lists!$I$2:$I$12,0)),1)/Lists!$Q$2)</f>
        <v/>
      </c>
      <c r="AJ1765" s="154">
        <f>IF(Y1765="","",Y1765*IFERROR(INDEX(Lists!$M$2:$M$12,MATCH(C1765,Lists!$I$2:$I$12,0)),1)/Lists!$Q$2)</f>
        <v/>
      </c>
      <c r="AK1765" s="106" t="n"/>
      <c r="AL1765" s="106" t="n"/>
      <c r="AM1765" s="106" t="n"/>
      <c r="AN1765" s="106" t="n"/>
      <c r="AO1765" s="106" t="n"/>
    </row>
    <row r="1766" ht="18" customHeight="1" s="74">
      <c r="A1766" s="154">
        <f>IF(OR(F1766="",C1766="",D1766=""),"",IFERROR(INDEX(Lists!$J$2:$J$12,MATCH(C1766,Lists!$I$2:$I$12,0)),"XX")&amp;"-"&amp;D1766&amp;"-"&amp;TEXT(SUMPRODUCT(($C$2:C1766=C1766)*($D$2:D1766=D1766)),"0000"))</f>
        <v/>
      </c>
      <c r="B1766" s="155" t="n"/>
      <c r="C1766" s="155" t="n"/>
      <c r="D1766" s="155" t="n"/>
      <c r="E1766" s="155" t="n"/>
      <c r="F1766" s="155" t="n"/>
      <c r="G1766" s="155" t="n"/>
      <c r="H1766" s="155" t="n"/>
      <c r="I1766" s="155" t="n"/>
      <c r="J1766" s="155" t="n"/>
      <c r="K1766" s="155" t="n"/>
      <c r="L1766" s="155" t="n"/>
      <c r="M1766" s="155" t="n"/>
      <c r="N1766" s="155" t="n"/>
      <c r="O1766" s="155" t="n"/>
      <c r="P1766" s="155" t="n"/>
      <c r="Q1766" s="151" t="n"/>
      <c r="R1766" s="155" t="n"/>
      <c r="S1766" s="155" t="n"/>
      <c r="T1766" s="155" t="n"/>
      <c r="U1766" s="155" t="n"/>
      <c r="V1766" s="155" t="n"/>
      <c r="W1766" s="155" t="n"/>
      <c r="X1766" s="155" t="n"/>
      <c r="Y1766" s="155" t="n"/>
      <c r="Z1766" s="155" t="n"/>
      <c r="AA1766" s="155" t="n"/>
      <c r="AB1766" s="155" t="n"/>
      <c r="AC1766" s="155" t="n"/>
      <c r="AD1766" s="155" t="n"/>
      <c r="AE1766" s="155" t="n"/>
      <c r="AF1766" s="155" t="n"/>
      <c r="AG1766" s="154">
        <f>IF(OR(C1766="",G1766="",G1766=0),"",IFERROR(INDEX(Lists!$K$2:$K$12,MATCH(C1766,Lists!$I$2:$I$12,0)),"AUD"))</f>
        <v/>
      </c>
      <c r="AH1766" s="154">
        <f>IF(OR(G1766="",G1766=0),"",IF(G1766&lt;1,TEXT(G1766*100,"0")&amp;IFERROR(INDEX(Lists!$U$2:$U$12,MATCH(C1766,Lists!$I$2:$I$12,0)),"c"),IFERROR(INDEX(Lists!$L$2:$L$12,MATCH(C1766,Lists!$I$2:$I$12,0)),"$")&amp;IF(G1766=INT(G1766),TEXT(G1766,"0"),TEXT(G1766,"0.00")))&amp;" "&amp;AG1766)</f>
        <v/>
      </c>
      <c r="AI1766" s="154">
        <f>IF(X1766="","",X1766*IFERROR(INDEX(Lists!$M$2:$M$12,MATCH(C1766,Lists!$I$2:$I$12,0)),1)/Lists!$Q$2)</f>
        <v/>
      </c>
      <c r="AJ1766" s="154">
        <f>IF(Y1766="","",Y1766*IFERROR(INDEX(Lists!$M$2:$M$12,MATCH(C1766,Lists!$I$2:$I$12,0)),1)/Lists!$Q$2)</f>
        <v/>
      </c>
      <c r="AK1766" s="106" t="n"/>
      <c r="AL1766" s="106" t="n"/>
      <c r="AM1766" s="106" t="n"/>
      <c r="AN1766" s="106" t="n"/>
      <c r="AO1766" s="106" t="n"/>
    </row>
    <row r="1767" ht="18" customHeight="1" s="74">
      <c r="A1767" s="154">
        <f>IF(OR(F1767="",C1767="",D1767=""),"",IFERROR(INDEX(Lists!$J$2:$J$12,MATCH(C1767,Lists!$I$2:$I$12,0)),"XX")&amp;"-"&amp;D1767&amp;"-"&amp;TEXT(SUMPRODUCT(($C$2:C1767=C1767)*($D$2:D1767=D1767)),"0000"))</f>
        <v/>
      </c>
      <c r="B1767" s="155" t="n"/>
      <c r="C1767" s="155" t="n"/>
      <c r="D1767" s="155" t="n"/>
      <c r="E1767" s="155" t="n"/>
      <c r="F1767" s="155" t="n"/>
      <c r="G1767" s="155" t="n"/>
      <c r="H1767" s="155" t="n"/>
      <c r="I1767" s="155" t="n"/>
      <c r="J1767" s="155" t="n"/>
      <c r="K1767" s="155" t="n"/>
      <c r="L1767" s="155" t="n"/>
      <c r="M1767" s="155" t="n"/>
      <c r="N1767" s="155" t="n"/>
      <c r="O1767" s="155" t="n"/>
      <c r="P1767" s="155" t="n"/>
      <c r="Q1767" s="151" t="n"/>
      <c r="R1767" s="155" t="n"/>
      <c r="S1767" s="155" t="n"/>
      <c r="T1767" s="155" t="n"/>
      <c r="U1767" s="155" t="n"/>
      <c r="V1767" s="155" t="n"/>
      <c r="W1767" s="155" t="n"/>
      <c r="X1767" s="155" t="n"/>
      <c r="Y1767" s="155" t="n"/>
      <c r="Z1767" s="155" t="n"/>
      <c r="AA1767" s="155" t="n"/>
      <c r="AB1767" s="155" t="n"/>
      <c r="AC1767" s="155" t="n"/>
      <c r="AD1767" s="155" t="n"/>
      <c r="AE1767" s="155" t="n"/>
      <c r="AF1767" s="155" t="n"/>
      <c r="AG1767" s="154">
        <f>IF(OR(C1767="",G1767="",G1767=0),"",IFERROR(INDEX(Lists!$K$2:$K$12,MATCH(C1767,Lists!$I$2:$I$12,0)),"AUD"))</f>
        <v/>
      </c>
      <c r="AH1767" s="154">
        <f>IF(OR(G1767="",G1767=0),"",IF(G1767&lt;1,TEXT(G1767*100,"0")&amp;IFERROR(INDEX(Lists!$U$2:$U$12,MATCH(C1767,Lists!$I$2:$I$12,0)),"c"),IFERROR(INDEX(Lists!$L$2:$L$12,MATCH(C1767,Lists!$I$2:$I$12,0)),"$")&amp;IF(G1767=INT(G1767),TEXT(G1767,"0"),TEXT(G1767,"0.00")))&amp;" "&amp;AG1767)</f>
        <v/>
      </c>
      <c r="AI1767" s="154">
        <f>IF(X1767="","",X1767*IFERROR(INDEX(Lists!$M$2:$M$12,MATCH(C1767,Lists!$I$2:$I$12,0)),1)/Lists!$Q$2)</f>
        <v/>
      </c>
      <c r="AJ1767" s="154">
        <f>IF(Y1767="","",Y1767*IFERROR(INDEX(Lists!$M$2:$M$12,MATCH(C1767,Lists!$I$2:$I$12,0)),1)/Lists!$Q$2)</f>
        <v/>
      </c>
      <c r="AK1767" s="106" t="n"/>
      <c r="AL1767" s="106" t="n"/>
      <c r="AM1767" s="106" t="n"/>
      <c r="AN1767" s="106" t="n"/>
      <c r="AO1767" s="106" t="n"/>
    </row>
    <row r="1768" ht="18" customHeight="1" s="74">
      <c r="A1768" s="154">
        <f>IF(OR(F1768="",C1768="",D1768=""),"",IFERROR(INDEX(Lists!$J$2:$J$12,MATCH(C1768,Lists!$I$2:$I$12,0)),"XX")&amp;"-"&amp;D1768&amp;"-"&amp;TEXT(SUMPRODUCT(($C$2:C1768=C1768)*($D$2:D1768=D1768)),"0000"))</f>
        <v/>
      </c>
      <c r="B1768" s="155" t="n"/>
      <c r="C1768" s="155" t="n"/>
      <c r="D1768" s="155" t="n"/>
      <c r="E1768" s="155" t="n"/>
      <c r="F1768" s="155" t="n"/>
      <c r="G1768" s="155" t="n"/>
      <c r="H1768" s="155" t="n"/>
      <c r="I1768" s="155" t="n"/>
      <c r="J1768" s="155" t="n"/>
      <c r="K1768" s="155" t="n"/>
      <c r="L1768" s="155" t="n"/>
      <c r="M1768" s="155" t="n"/>
      <c r="N1768" s="155" t="n"/>
      <c r="O1768" s="155" t="n"/>
      <c r="P1768" s="155" t="n"/>
      <c r="Q1768" s="151" t="n"/>
      <c r="R1768" s="155" t="n"/>
      <c r="S1768" s="155" t="n"/>
      <c r="T1768" s="155" t="n"/>
      <c r="U1768" s="155" t="n"/>
      <c r="V1768" s="155" t="n"/>
      <c r="W1768" s="155" t="n"/>
      <c r="X1768" s="155" t="n"/>
      <c r="Y1768" s="155" t="n"/>
      <c r="Z1768" s="155" t="n"/>
      <c r="AA1768" s="155" t="n"/>
      <c r="AB1768" s="155" t="n"/>
      <c r="AC1768" s="155" t="n"/>
      <c r="AD1768" s="155" t="n"/>
      <c r="AE1768" s="155" t="n"/>
      <c r="AF1768" s="155" t="n"/>
      <c r="AG1768" s="154">
        <f>IF(OR(C1768="",G1768="",G1768=0),"",IFERROR(INDEX(Lists!$K$2:$K$12,MATCH(C1768,Lists!$I$2:$I$12,0)),"AUD"))</f>
        <v/>
      </c>
      <c r="AH1768" s="154">
        <f>IF(OR(G1768="",G1768=0),"",IF(G1768&lt;1,TEXT(G1768*100,"0")&amp;IFERROR(INDEX(Lists!$U$2:$U$12,MATCH(C1768,Lists!$I$2:$I$12,0)),"c"),IFERROR(INDEX(Lists!$L$2:$L$12,MATCH(C1768,Lists!$I$2:$I$12,0)),"$")&amp;IF(G1768=INT(G1768),TEXT(G1768,"0"),TEXT(G1768,"0.00")))&amp;" "&amp;AG1768)</f>
        <v/>
      </c>
      <c r="AI1768" s="154">
        <f>IF(X1768="","",X1768*IFERROR(INDEX(Lists!$M$2:$M$12,MATCH(C1768,Lists!$I$2:$I$12,0)),1)/Lists!$Q$2)</f>
        <v/>
      </c>
      <c r="AJ1768" s="154">
        <f>IF(Y1768="","",Y1768*IFERROR(INDEX(Lists!$M$2:$M$12,MATCH(C1768,Lists!$I$2:$I$12,0)),1)/Lists!$Q$2)</f>
        <v/>
      </c>
      <c r="AK1768" s="106" t="n"/>
      <c r="AL1768" s="106" t="n"/>
      <c r="AM1768" s="106" t="n"/>
      <c r="AN1768" s="106" t="n"/>
      <c r="AO1768" s="106" t="n"/>
    </row>
    <row r="1769" ht="18" customHeight="1" s="74">
      <c r="A1769" s="154">
        <f>IF(OR(F1769="",C1769="",D1769=""),"",IFERROR(INDEX(Lists!$J$2:$J$12,MATCH(C1769,Lists!$I$2:$I$12,0)),"XX")&amp;"-"&amp;D1769&amp;"-"&amp;TEXT(SUMPRODUCT(($C$2:C1769=C1769)*($D$2:D1769=D1769)),"0000"))</f>
        <v/>
      </c>
      <c r="B1769" s="155" t="n"/>
      <c r="C1769" s="155" t="n"/>
      <c r="D1769" s="155" t="n"/>
      <c r="E1769" s="155" t="n"/>
      <c r="F1769" s="155" t="n"/>
      <c r="G1769" s="155" t="n"/>
      <c r="H1769" s="155" t="n"/>
      <c r="I1769" s="155" t="n"/>
      <c r="J1769" s="155" t="n"/>
      <c r="K1769" s="155" t="n"/>
      <c r="L1769" s="155" t="n"/>
      <c r="M1769" s="155" t="n"/>
      <c r="N1769" s="155" t="n"/>
      <c r="O1769" s="155" t="n"/>
      <c r="P1769" s="155" t="n"/>
      <c r="Q1769" s="151" t="n"/>
      <c r="R1769" s="155" t="n"/>
      <c r="S1769" s="155" t="n"/>
      <c r="T1769" s="155" t="n"/>
      <c r="U1769" s="155" t="n"/>
      <c r="V1769" s="155" t="n"/>
      <c r="W1769" s="155" t="n"/>
      <c r="X1769" s="155" t="n"/>
      <c r="Y1769" s="155" t="n"/>
      <c r="Z1769" s="155" t="n"/>
      <c r="AA1769" s="155" t="n"/>
      <c r="AB1769" s="155" t="n"/>
      <c r="AC1769" s="155" t="n"/>
      <c r="AD1769" s="155" t="n"/>
      <c r="AE1769" s="155" t="n"/>
      <c r="AF1769" s="155" t="n"/>
      <c r="AG1769" s="154">
        <f>IF(OR(C1769="",G1769="",G1769=0),"",IFERROR(INDEX(Lists!$K$2:$K$12,MATCH(C1769,Lists!$I$2:$I$12,0)),"AUD"))</f>
        <v/>
      </c>
      <c r="AH1769" s="154">
        <f>IF(OR(G1769="",G1769=0),"",IF(G1769&lt;1,TEXT(G1769*100,"0")&amp;IFERROR(INDEX(Lists!$U$2:$U$12,MATCH(C1769,Lists!$I$2:$I$12,0)),"c"),IFERROR(INDEX(Lists!$L$2:$L$12,MATCH(C1769,Lists!$I$2:$I$12,0)),"$")&amp;IF(G1769=INT(G1769),TEXT(G1769,"0"),TEXT(G1769,"0.00")))&amp;" "&amp;AG1769)</f>
        <v/>
      </c>
      <c r="AI1769" s="154">
        <f>IF(X1769="","",X1769*IFERROR(INDEX(Lists!$M$2:$M$12,MATCH(C1769,Lists!$I$2:$I$12,0)),1)/Lists!$Q$2)</f>
        <v/>
      </c>
      <c r="AJ1769" s="154">
        <f>IF(Y1769="","",Y1769*IFERROR(INDEX(Lists!$M$2:$M$12,MATCH(C1769,Lists!$I$2:$I$12,0)),1)/Lists!$Q$2)</f>
        <v/>
      </c>
      <c r="AK1769" s="106" t="n"/>
      <c r="AL1769" s="106" t="n"/>
      <c r="AM1769" s="106" t="n"/>
      <c r="AN1769" s="106" t="n"/>
      <c r="AO1769" s="106" t="n"/>
    </row>
    <row r="1770" ht="18" customHeight="1" s="74">
      <c r="A1770" s="154">
        <f>IF(OR(F1770="",C1770="",D1770=""),"",IFERROR(INDEX(Lists!$J$2:$J$12,MATCH(C1770,Lists!$I$2:$I$12,0)),"XX")&amp;"-"&amp;D1770&amp;"-"&amp;TEXT(SUMPRODUCT(($C$2:C1770=C1770)*($D$2:D1770=D1770)),"0000"))</f>
        <v/>
      </c>
      <c r="B1770" s="155" t="n"/>
      <c r="C1770" s="155" t="n"/>
      <c r="D1770" s="155" t="n"/>
      <c r="E1770" s="155" t="n"/>
      <c r="F1770" s="155" t="n"/>
      <c r="G1770" s="155" t="n"/>
      <c r="H1770" s="155" t="n"/>
      <c r="I1770" s="155" t="n"/>
      <c r="J1770" s="155" t="n"/>
      <c r="K1770" s="155" t="n"/>
      <c r="L1770" s="155" t="n"/>
      <c r="M1770" s="155" t="n"/>
      <c r="N1770" s="155" t="n"/>
      <c r="O1770" s="155" t="n"/>
      <c r="P1770" s="155" t="n"/>
      <c r="Q1770" s="151" t="n"/>
      <c r="R1770" s="155" t="n"/>
      <c r="S1770" s="155" t="n"/>
      <c r="T1770" s="155" t="n"/>
      <c r="U1770" s="155" t="n"/>
      <c r="V1770" s="155" t="n"/>
      <c r="W1770" s="155" t="n"/>
      <c r="X1770" s="155" t="n"/>
      <c r="Y1770" s="155" t="n"/>
      <c r="Z1770" s="155" t="n"/>
      <c r="AA1770" s="155" t="n"/>
      <c r="AB1770" s="155" t="n"/>
      <c r="AC1770" s="155" t="n"/>
      <c r="AD1770" s="155" t="n"/>
      <c r="AE1770" s="155" t="n"/>
      <c r="AF1770" s="155" t="n"/>
      <c r="AG1770" s="154">
        <f>IF(OR(C1770="",G1770="",G1770=0),"",IFERROR(INDEX(Lists!$K$2:$K$12,MATCH(C1770,Lists!$I$2:$I$12,0)),"AUD"))</f>
        <v/>
      </c>
      <c r="AH1770" s="154">
        <f>IF(OR(G1770="",G1770=0),"",IF(G1770&lt;1,TEXT(G1770*100,"0")&amp;IFERROR(INDEX(Lists!$U$2:$U$12,MATCH(C1770,Lists!$I$2:$I$12,0)),"c"),IFERROR(INDEX(Lists!$L$2:$L$12,MATCH(C1770,Lists!$I$2:$I$12,0)),"$")&amp;IF(G1770=INT(G1770),TEXT(G1770,"0"),TEXT(G1770,"0.00")))&amp;" "&amp;AG1770)</f>
        <v/>
      </c>
      <c r="AI1770" s="154">
        <f>IF(X1770="","",X1770*IFERROR(INDEX(Lists!$M$2:$M$12,MATCH(C1770,Lists!$I$2:$I$12,0)),1)/Lists!$Q$2)</f>
        <v/>
      </c>
      <c r="AJ1770" s="154">
        <f>IF(Y1770="","",Y1770*IFERROR(INDEX(Lists!$M$2:$M$12,MATCH(C1770,Lists!$I$2:$I$12,0)),1)/Lists!$Q$2)</f>
        <v/>
      </c>
      <c r="AK1770" s="106" t="n"/>
      <c r="AL1770" s="106" t="n"/>
      <c r="AM1770" s="106" t="n"/>
      <c r="AN1770" s="106" t="n"/>
      <c r="AO1770" s="106" t="n"/>
    </row>
    <row r="1771" ht="18" customHeight="1" s="74">
      <c r="A1771" s="154">
        <f>IF(OR(F1771="",C1771="",D1771=""),"",IFERROR(INDEX(Lists!$J$2:$J$12,MATCH(C1771,Lists!$I$2:$I$12,0)),"XX")&amp;"-"&amp;D1771&amp;"-"&amp;TEXT(SUMPRODUCT(($C$2:C1771=C1771)*($D$2:D1771=D1771)),"0000"))</f>
        <v/>
      </c>
      <c r="B1771" s="155" t="n"/>
      <c r="C1771" s="155" t="n"/>
      <c r="D1771" s="155" t="n"/>
      <c r="E1771" s="155" t="n"/>
      <c r="F1771" s="155" t="n"/>
      <c r="G1771" s="155" t="n"/>
      <c r="H1771" s="155" t="n"/>
      <c r="I1771" s="155" t="n"/>
      <c r="J1771" s="155" t="n"/>
      <c r="K1771" s="155" t="n"/>
      <c r="L1771" s="155" t="n"/>
      <c r="M1771" s="155" t="n"/>
      <c r="N1771" s="155" t="n"/>
      <c r="O1771" s="155" t="n"/>
      <c r="P1771" s="155" t="n"/>
      <c r="Q1771" s="151" t="n"/>
      <c r="R1771" s="155" t="n"/>
      <c r="S1771" s="155" t="n"/>
      <c r="T1771" s="155" t="n"/>
      <c r="U1771" s="155" t="n"/>
      <c r="V1771" s="155" t="n"/>
      <c r="W1771" s="155" t="n"/>
      <c r="X1771" s="155" t="n"/>
      <c r="Y1771" s="155" t="n"/>
      <c r="Z1771" s="155" t="n"/>
      <c r="AA1771" s="155" t="n"/>
      <c r="AB1771" s="155" t="n"/>
      <c r="AC1771" s="155" t="n"/>
      <c r="AD1771" s="155" t="n"/>
      <c r="AE1771" s="155" t="n"/>
      <c r="AF1771" s="155" t="n"/>
      <c r="AG1771" s="154">
        <f>IF(OR(C1771="",G1771="",G1771=0),"",IFERROR(INDEX(Lists!$K$2:$K$12,MATCH(C1771,Lists!$I$2:$I$12,0)),"AUD"))</f>
        <v/>
      </c>
      <c r="AH1771" s="154">
        <f>IF(OR(G1771="",G1771=0),"",IF(G1771&lt;1,TEXT(G1771*100,"0")&amp;IFERROR(INDEX(Lists!$U$2:$U$12,MATCH(C1771,Lists!$I$2:$I$12,0)),"c"),IFERROR(INDEX(Lists!$L$2:$L$12,MATCH(C1771,Lists!$I$2:$I$12,0)),"$")&amp;IF(G1771=INT(G1771),TEXT(G1771,"0"),TEXT(G1771,"0.00")))&amp;" "&amp;AG1771)</f>
        <v/>
      </c>
      <c r="AI1771" s="154">
        <f>IF(X1771="","",X1771*IFERROR(INDEX(Lists!$M$2:$M$12,MATCH(C1771,Lists!$I$2:$I$12,0)),1)/Lists!$Q$2)</f>
        <v/>
      </c>
      <c r="AJ1771" s="154">
        <f>IF(Y1771="","",Y1771*IFERROR(INDEX(Lists!$M$2:$M$12,MATCH(C1771,Lists!$I$2:$I$12,0)),1)/Lists!$Q$2)</f>
        <v/>
      </c>
      <c r="AK1771" s="106" t="n"/>
      <c r="AL1771" s="106" t="n"/>
      <c r="AM1771" s="106" t="n"/>
      <c r="AN1771" s="106" t="n"/>
      <c r="AO1771" s="106" t="n"/>
    </row>
    <row r="1772" ht="18" customHeight="1" s="74">
      <c r="A1772" s="154">
        <f>IF(OR(F1772="",C1772="",D1772=""),"",IFERROR(INDEX(Lists!$J$2:$J$12,MATCH(C1772,Lists!$I$2:$I$12,0)),"XX")&amp;"-"&amp;D1772&amp;"-"&amp;TEXT(SUMPRODUCT(($C$2:C1772=C1772)*($D$2:D1772=D1772)),"0000"))</f>
        <v/>
      </c>
      <c r="B1772" s="155" t="n"/>
      <c r="C1772" s="155" t="n"/>
      <c r="D1772" s="155" t="n"/>
      <c r="E1772" s="155" t="n"/>
      <c r="F1772" s="155" t="n"/>
      <c r="G1772" s="155" t="n"/>
      <c r="H1772" s="155" t="n"/>
      <c r="I1772" s="155" t="n"/>
      <c r="J1772" s="155" t="n"/>
      <c r="K1772" s="155" t="n"/>
      <c r="L1772" s="155" t="n"/>
      <c r="M1772" s="155" t="n"/>
      <c r="N1772" s="155" t="n"/>
      <c r="O1772" s="155" t="n"/>
      <c r="P1772" s="155" t="n"/>
      <c r="Q1772" s="151" t="n"/>
      <c r="R1772" s="155" t="n"/>
      <c r="S1772" s="155" t="n"/>
      <c r="T1772" s="155" t="n"/>
      <c r="U1772" s="155" t="n"/>
      <c r="V1772" s="155" t="n"/>
      <c r="W1772" s="155" t="n"/>
      <c r="X1772" s="155" t="n"/>
      <c r="Y1772" s="155" t="n"/>
      <c r="Z1772" s="155" t="n"/>
      <c r="AA1772" s="155" t="n"/>
      <c r="AB1772" s="155" t="n"/>
      <c r="AC1772" s="155" t="n"/>
      <c r="AD1772" s="155" t="n"/>
      <c r="AE1772" s="155" t="n"/>
      <c r="AF1772" s="155" t="n"/>
      <c r="AG1772" s="154">
        <f>IF(OR(C1772="",G1772="",G1772=0),"",IFERROR(INDEX(Lists!$K$2:$K$12,MATCH(C1772,Lists!$I$2:$I$12,0)),"AUD"))</f>
        <v/>
      </c>
      <c r="AH1772" s="154">
        <f>IF(OR(G1772="",G1772=0),"",IF(G1772&lt;1,TEXT(G1772*100,"0")&amp;IFERROR(INDEX(Lists!$U$2:$U$12,MATCH(C1772,Lists!$I$2:$I$12,0)),"c"),IFERROR(INDEX(Lists!$L$2:$L$12,MATCH(C1772,Lists!$I$2:$I$12,0)),"$")&amp;IF(G1772=INT(G1772),TEXT(G1772,"0"),TEXT(G1772,"0.00")))&amp;" "&amp;AG1772)</f>
        <v/>
      </c>
      <c r="AI1772" s="154">
        <f>IF(X1772="","",X1772*IFERROR(INDEX(Lists!$M$2:$M$12,MATCH(C1772,Lists!$I$2:$I$12,0)),1)/Lists!$Q$2)</f>
        <v/>
      </c>
      <c r="AJ1772" s="154">
        <f>IF(Y1772="","",Y1772*IFERROR(INDEX(Lists!$M$2:$M$12,MATCH(C1772,Lists!$I$2:$I$12,0)),1)/Lists!$Q$2)</f>
        <v/>
      </c>
      <c r="AK1772" s="106" t="n"/>
      <c r="AL1772" s="106" t="n"/>
      <c r="AM1772" s="106" t="n"/>
      <c r="AN1772" s="106" t="n"/>
      <c r="AO1772" s="106" t="n"/>
    </row>
    <row r="1773" ht="18" customHeight="1" s="74">
      <c r="A1773" s="154">
        <f>IF(OR(F1773="",C1773="",D1773=""),"",IFERROR(INDEX(Lists!$J$2:$J$12,MATCH(C1773,Lists!$I$2:$I$12,0)),"XX")&amp;"-"&amp;D1773&amp;"-"&amp;TEXT(SUMPRODUCT(($C$2:C1773=C1773)*($D$2:D1773=D1773)),"0000"))</f>
        <v/>
      </c>
      <c r="B1773" s="155" t="n"/>
      <c r="C1773" s="155" t="n"/>
      <c r="D1773" s="155" t="n"/>
      <c r="E1773" s="155" t="n"/>
      <c r="F1773" s="155" t="n"/>
      <c r="G1773" s="155" t="n"/>
      <c r="H1773" s="155" t="n"/>
      <c r="I1773" s="155" t="n"/>
      <c r="J1773" s="155" t="n"/>
      <c r="K1773" s="155" t="n"/>
      <c r="L1773" s="155" t="n"/>
      <c r="M1773" s="155" t="n"/>
      <c r="N1773" s="155" t="n"/>
      <c r="O1773" s="155" t="n"/>
      <c r="P1773" s="155" t="n"/>
      <c r="Q1773" s="151" t="n"/>
      <c r="R1773" s="155" t="n"/>
      <c r="S1773" s="155" t="n"/>
      <c r="T1773" s="155" t="n"/>
      <c r="U1773" s="155" t="n"/>
      <c r="V1773" s="155" t="n"/>
      <c r="W1773" s="155" t="n"/>
      <c r="X1773" s="155" t="n"/>
      <c r="Y1773" s="155" t="n"/>
      <c r="Z1773" s="155" t="n"/>
      <c r="AA1773" s="155" t="n"/>
      <c r="AB1773" s="155" t="n"/>
      <c r="AC1773" s="155" t="n"/>
      <c r="AD1773" s="155" t="n"/>
      <c r="AE1773" s="155" t="n"/>
      <c r="AF1773" s="155" t="n"/>
      <c r="AG1773" s="154">
        <f>IF(OR(C1773="",G1773="",G1773=0),"",IFERROR(INDEX(Lists!$K$2:$K$12,MATCH(C1773,Lists!$I$2:$I$12,0)),"AUD"))</f>
        <v/>
      </c>
      <c r="AH1773" s="154">
        <f>IF(OR(G1773="",G1773=0),"",IF(G1773&lt;1,TEXT(G1773*100,"0")&amp;IFERROR(INDEX(Lists!$U$2:$U$12,MATCH(C1773,Lists!$I$2:$I$12,0)),"c"),IFERROR(INDEX(Lists!$L$2:$L$12,MATCH(C1773,Lists!$I$2:$I$12,0)),"$")&amp;IF(G1773=INT(G1773),TEXT(G1773,"0"),TEXT(G1773,"0.00")))&amp;" "&amp;AG1773)</f>
        <v/>
      </c>
      <c r="AI1773" s="154">
        <f>IF(X1773="","",X1773*IFERROR(INDEX(Lists!$M$2:$M$12,MATCH(C1773,Lists!$I$2:$I$12,0)),1)/Lists!$Q$2)</f>
        <v/>
      </c>
      <c r="AJ1773" s="154">
        <f>IF(Y1773="","",Y1773*IFERROR(INDEX(Lists!$M$2:$M$12,MATCH(C1773,Lists!$I$2:$I$12,0)),1)/Lists!$Q$2)</f>
        <v/>
      </c>
      <c r="AK1773" s="106" t="n"/>
      <c r="AL1773" s="106" t="n"/>
      <c r="AM1773" s="106" t="n"/>
      <c r="AN1773" s="106" t="n"/>
      <c r="AO1773" s="106" t="n"/>
    </row>
    <row r="1774" ht="18" customHeight="1" s="74">
      <c r="A1774" s="154">
        <f>IF(OR(F1774="",C1774="",D1774=""),"",IFERROR(INDEX(Lists!$J$2:$J$12,MATCH(C1774,Lists!$I$2:$I$12,0)),"XX")&amp;"-"&amp;D1774&amp;"-"&amp;TEXT(SUMPRODUCT(($C$2:C1774=C1774)*($D$2:D1774=D1774)),"0000"))</f>
        <v/>
      </c>
      <c r="B1774" s="155" t="n"/>
      <c r="C1774" s="155" t="n"/>
      <c r="D1774" s="155" t="n"/>
      <c r="E1774" s="155" t="n"/>
      <c r="F1774" s="155" t="n"/>
      <c r="G1774" s="155" t="n"/>
      <c r="H1774" s="155" t="n"/>
      <c r="I1774" s="155" t="n"/>
      <c r="J1774" s="155" t="n"/>
      <c r="K1774" s="155" t="n"/>
      <c r="L1774" s="155" t="n"/>
      <c r="M1774" s="155" t="n"/>
      <c r="N1774" s="155" t="n"/>
      <c r="O1774" s="155" t="n"/>
      <c r="P1774" s="155" t="n"/>
      <c r="Q1774" s="151" t="n"/>
      <c r="R1774" s="155" t="n"/>
      <c r="S1774" s="155" t="n"/>
      <c r="T1774" s="155" t="n"/>
      <c r="U1774" s="155" t="n"/>
      <c r="V1774" s="155" t="n"/>
      <c r="W1774" s="155" t="n"/>
      <c r="X1774" s="155" t="n"/>
      <c r="Y1774" s="155" t="n"/>
      <c r="Z1774" s="155" t="n"/>
      <c r="AA1774" s="155" t="n"/>
      <c r="AB1774" s="155" t="n"/>
      <c r="AC1774" s="155" t="n"/>
      <c r="AD1774" s="155" t="n"/>
      <c r="AE1774" s="155" t="n"/>
      <c r="AF1774" s="155" t="n"/>
      <c r="AG1774" s="154">
        <f>IF(OR(C1774="",G1774="",G1774=0),"",IFERROR(INDEX(Lists!$K$2:$K$12,MATCH(C1774,Lists!$I$2:$I$12,0)),"AUD"))</f>
        <v/>
      </c>
      <c r="AH1774" s="154">
        <f>IF(OR(G1774="",G1774=0),"",IF(G1774&lt;1,TEXT(G1774*100,"0")&amp;IFERROR(INDEX(Lists!$U$2:$U$12,MATCH(C1774,Lists!$I$2:$I$12,0)),"c"),IFERROR(INDEX(Lists!$L$2:$L$12,MATCH(C1774,Lists!$I$2:$I$12,0)),"$")&amp;IF(G1774=INT(G1774),TEXT(G1774,"0"),TEXT(G1774,"0.00")))&amp;" "&amp;AG1774)</f>
        <v/>
      </c>
      <c r="AI1774" s="154">
        <f>IF(X1774="","",X1774*IFERROR(INDEX(Lists!$M$2:$M$12,MATCH(C1774,Lists!$I$2:$I$12,0)),1)/Lists!$Q$2)</f>
        <v/>
      </c>
      <c r="AJ1774" s="154">
        <f>IF(Y1774="","",Y1774*IFERROR(INDEX(Lists!$M$2:$M$12,MATCH(C1774,Lists!$I$2:$I$12,0)),1)/Lists!$Q$2)</f>
        <v/>
      </c>
      <c r="AK1774" s="106" t="n"/>
      <c r="AL1774" s="106" t="n"/>
      <c r="AM1774" s="106" t="n"/>
      <c r="AN1774" s="106" t="n"/>
      <c r="AO1774" s="106" t="n"/>
    </row>
    <row r="1775" ht="18" customHeight="1" s="74">
      <c r="A1775" s="154">
        <f>IF(OR(F1775="",C1775="",D1775=""),"",IFERROR(INDEX(Lists!$J$2:$J$12,MATCH(C1775,Lists!$I$2:$I$12,0)),"XX")&amp;"-"&amp;D1775&amp;"-"&amp;TEXT(SUMPRODUCT(($C$2:C1775=C1775)*($D$2:D1775=D1775)),"0000"))</f>
        <v/>
      </c>
      <c r="B1775" s="155" t="n"/>
      <c r="C1775" s="155" t="n"/>
      <c r="D1775" s="155" t="n"/>
      <c r="E1775" s="155" t="n"/>
      <c r="F1775" s="155" t="n"/>
      <c r="G1775" s="155" t="n"/>
      <c r="H1775" s="155" t="n"/>
      <c r="I1775" s="155" t="n"/>
      <c r="J1775" s="155" t="n"/>
      <c r="K1775" s="155" t="n"/>
      <c r="L1775" s="155" t="n"/>
      <c r="M1775" s="155" t="n"/>
      <c r="N1775" s="155" t="n"/>
      <c r="O1775" s="155" t="n"/>
      <c r="P1775" s="155" t="n"/>
      <c r="Q1775" s="151" t="n"/>
      <c r="R1775" s="155" t="n"/>
      <c r="S1775" s="155" t="n"/>
      <c r="T1775" s="155" t="n"/>
      <c r="U1775" s="155" t="n"/>
      <c r="V1775" s="155" t="n"/>
      <c r="W1775" s="155" t="n"/>
      <c r="X1775" s="155" t="n"/>
      <c r="Y1775" s="155" t="n"/>
      <c r="Z1775" s="155" t="n"/>
      <c r="AA1775" s="155" t="n"/>
      <c r="AB1775" s="155" t="n"/>
      <c r="AC1775" s="155" t="n"/>
      <c r="AD1775" s="155" t="n"/>
      <c r="AE1775" s="155" t="n"/>
      <c r="AF1775" s="155" t="n"/>
      <c r="AG1775" s="154">
        <f>IF(OR(C1775="",G1775="",G1775=0),"",IFERROR(INDEX(Lists!$K$2:$K$12,MATCH(C1775,Lists!$I$2:$I$12,0)),"AUD"))</f>
        <v/>
      </c>
      <c r="AH1775" s="154">
        <f>IF(OR(G1775="",G1775=0),"",IF(G1775&lt;1,TEXT(G1775*100,"0")&amp;IFERROR(INDEX(Lists!$U$2:$U$12,MATCH(C1775,Lists!$I$2:$I$12,0)),"c"),IFERROR(INDEX(Lists!$L$2:$L$12,MATCH(C1775,Lists!$I$2:$I$12,0)),"$")&amp;IF(G1775=INT(G1775),TEXT(G1775,"0"),TEXT(G1775,"0.00")))&amp;" "&amp;AG1775)</f>
        <v/>
      </c>
      <c r="AI1775" s="154">
        <f>IF(X1775="","",X1775*IFERROR(INDEX(Lists!$M$2:$M$12,MATCH(C1775,Lists!$I$2:$I$12,0)),1)/Lists!$Q$2)</f>
        <v/>
      </c>
      <c r="AJ1775" s="154">
        <f>IF(Y1775="","",Y1775*IFERROR(INDEX(Lists!$M$2:$M$12,MATCH(C1775,Lists!$I$2:$I$12,0)),1)/Lists!$Q$2)</f>
        <v/>
      </c>
      <c r="AK1775" s="106" t="n"/>
      <c r="AL1775" s="106" t="n"/>
      <c r="AM1775" s="106" t="n"/>
      <c r="AN1775" s="106" t="n"/>
      <c r="AO1775" s="106" t="n"/>
    </row>
    <row r="1776" ht="18" customHeight="1" s="74">
      <c r="A1776" s="154">
        <f>IF(OR(F1776="",C1776="",D1776=""),"",IFERROR(INDEX(Lists!$J$2:$J$12,MATCH(C1776,Lists!$I$2:$I$12,0)),"XX")&amp;"-"&amp;D1776&amp;"-"&amp;TEXT(SUMPRODUCT(($C$2:C1776=C1776)*($D$2:D1776=D1776)),"0000"))</f>
        <v/>
      </c>
      <c r="B1776" s="155" t="n"/>
      <c r="C1776" s="155" t="n"/>
      <c r="D1776" s="155" t="n"/>
      <c r="E1776" s="155" t="n"/>
      <c r="F1776" s="155" t="n"/>
      <c r="G1776" s="155" t="n"/>
      <c r="H1776" s="155" t="n"/>
      <c r="I1776" s="155" t="n"/>
      <c r="J1776" s="155" t="n"/>
      <c r="K1776" s="155" t="n"/>
      <c r="L1776" s="155" t="n"/>
      <c r="M1776" s="155" t="n"/>
      <c r="N1776" s="155" t="n"/>
      <c r="O1776" s="155" t="n"/>
      <c r="P1776" s="155" t="n"/>
      <c r="Q1776" s="151" t="n"/>
      <c r="R1776" s="155" t="n"/>
      <c r="S1776" s="155" t="n"/>
      <c r="T1776" s="155" t="n"/>
      <c r="U1776" s="155" t="n"/>
      <c r="V1776" s="155" t="n"/>
      <c r="W1776" s="155" t="n"/>
      <c r="X1776" s="155" t="n"/>
      <c r="Y1776" s="155" t="n"/>
      <c r="Z1776" s="155" t="n"/>
      <c r="AA1776" s="155" t="n"/>
      <c r="AB1776" s="155" t="n"/>
      <c r="AC1776" s="155" t="n"/>
      <c r="AD1776" s="155" t="n"/>
      <c r="AE1776" s="155" t="n"/>
      <c r="AF1776" s="155" t="n"/>
      <c r="AG1776" s="154">
        <f>IF(OR(C1776="",G1776="",G1776=0),"",IFERROR(INDEX(Lists!$K$2:$K$12,MATCH(C1776,Lists!$I$2:$I$12,0)),"AUD"))</f>
        <v/>
      </c>
      <c r="AH1776" s="154">
        <f>IF(OR(G1776="",G1776=0),"",IF(G1776&lt;1,TEXT(G1776*100,"0")&amp;IFERROR(INDEX(Lists!$U$2:$U$12,MATCH(C1776,Lists!$I$2:$I$12,0)),"c"),IFERROR(INDEX(Lists!$L$2:$L$12,MATCH(C1776,Lists!$I$2:$I$12,0)),"$")&amp;IF(G1776=INT(G1776),TEXT(G1776,"0"),TEXT(G1776,"0.00")))&amp;" "&amp;AG1776)</f>
        <v/>
      </c>
      <c r="AI1776" s="154">
        <f>IF(X1776="","",X1776*IFERROR(INDEX(Lists!$M$2:$M$12,MATCH(C1776,Lists!$I$2:$I$12,0)),1)/Lists!$Q$2)</f>
        <v/>
      </c>
      <c r="AJ1776" s="154">
        <f>IF(Y1776="","",Y1776*IFERROR(INDEX(Lists!$M$2:$M$12,MATCH(C1776,Lists!$I$2:$I$12,0)),1)/Lists!$Q$2)</f>
        <v/>
      </c>
      <c r="AK1776" s="106" t="n"/>
      <c r="AL1776" s="106" t="n"/>
      <c r="AM1776" s="106" t="n"/>
      <c r="AN1776" s="106" t="n"/>
      <c r="AO1776" s="106" t="n"/>
    </row>
    <row r="1777" ht="18" customHeight="1" s="74">
      <c r="A1777" s="154">
        <f>IF(OR(F1777="",C1777="",D1777=""),"",IFERROR(INDEX(Lists!$J$2:$J$12,MATCH(C1777,Lists!$I$2:$I$12,0)),"XX")&amp;"-"&amp;D1777&amp;"-"&amp;TEXT(SUMPRODUCT(($C$2:C1777=C1777)*($D$2:D1777=D1777)),"0000"))</f>
        <v/>
      </c>
      <c r="B1777" s="155" t="n"/>
      <c r="C1777" s="155" t="n"/>
      <c r="D1777" s="155" t="n"/>
      <c r="E1777" s="155" t="n"/>
      <c r="F1777" s="155" t="n"/>
      <c r="G1777" s="155" t="n"/>
      <c r="H1777" s="155" t="n"/>
      <c r="I1777" s="155" t="n"/>
      <c r="J1777" s="155" t="n"/>
      <c r="K1777" s="155" t="n"/>
      <c r="L1777" s="155" t="n"/>
      <c r="M1777" s="155" t="n"/>
      <c r="N1777" s="155" t="n"/>
      <c r="O1777" s="155" t="n"/>
      <c r="P1777" s="155" t="n"/>
      <c r="Q1777" s="151" t="n"/>
      <c r="R1777" s="155" t="n"/>
      <c r="S1777" s="155" t="n"/>
      <c r="T1777" s="155" t="n"/>
      <c r="U1777" s="155" t="n"/>
      <c r="V1777" s="155" t="n"/>
      <c r="W1777" s="155" t="n"/>
      <c r="X1777" s="155" t="n"/>
      <c r="Y1777" s="155" t="n"/>
      <c r="Z1777" s="155" t="n"/>
      <c r="AA1777" s="155" t="n"/>
      <c r="AB1777" s="155" t="n"/>
      <c r="AC1777" s="155" t="n"/>
      <c r="AD1777" s="155" t="n"/>
      <c r="AE1777" s="155" t="n"/>
      <c r="AF1777" s="155" t="n"/>
      <c r="AG1777" s="154">
        <f>IF(OR(C1777="",G1777="",G1777=0),"",IFERROR(INDEX(Lists!$K$2:$K$12,MATCH(C1777,Lists!$I$2:$I$12,0)),"AUD"))</f>
        <v/>
      </c>
      <c r="AH1777" s="154">
        <f>IF(OR(G1777="",G1777=0),"",IF(G1777&lt;1,TEXT(G1777*100,"0")&amp;IFERROR(INDEX(Lists!$U$2:$U$12,MATCH(C1777,Lists!$I$2:$I$12,0)),"c"),IFERROR(INDEX(Lists!$L$2:$L$12,MATCH(C1777,Lists!$I$2:$I$12,0)),"$")&amp;IF(G1777=INT(G1777),TEXT(G1777,"0"),TEXT(G1777,"0.00")))&amp;" "&amp;AG1777)</f>
        <v/>
      </c>
      <c r="AI1777" s="154">
        <f>IF(X1777="","",X1777*IFERROR(INDEX(Lists!$M$2:$M$12,MATCH(C1777,Lists!$I$2:$I$12,0)),1)/Lists!$Q$2)</f>
        <v/>
      </c>
      <c r="AJ1777" s="154">
        <f>IF(Y1777="","",Y1777*IFERROR(INDEX(Lists!$M$2:$M$12,MATCH(C1777,Lists!$I$2:$I$12,0)),1)/Lists!$Q$2)</f>
        <v/>
      </c>
      <c r="AK1777" s="106" t="n"/>
      <c r="AL1777" s="106" t="n"/>
      <c r="AM1777" s="106" t="n"/>
      <c r="AN1777" s="106" t="n"/>
      <c r="AO1777" s="106" t="n"/>
    </row>
    <row r="1778" ht="18" customHeight="1" s="74">
      <c r="A1778" s="154">
        <f>IF(OR(F1778="",C1778="",D1778=""),"",IFERROR(INDEX(Lists!$J$2:$J$12,MATCH(C1778,Lists!$I$2:$I$12,0)),"XX")&amp;"-"&amp;D1778&amp;"-"&amp;TEXT(SUMPRODUCT(($C$2:C1778=C1778)*($D$2:D1778=D1778)),"0000"))</f>
        <v/>
      </c>
      <c r="B1778" s="155" t="n"/>
      <c r="C1778" s="155" t="n"/>
      <c r="D1778" s="155" t="n"/>
      <c r="E1778" s="155" t="n"/>
      <c r="F1778" s="155" t="n"/>
      <c r="G1778" s="155" t="n"/>
      <c r="H1778" s="155" t="n"/>
      <c r="I1778" s="155" t="n"/>
      <c r="J1778" s="155" t="n"/>
      <c r="K1778" s="155" t="n"/>
      <c r="L1778" s="155" t="n"/>
      <c r="M1778" s="155" t="n"/>
      <c r="N1778" s="155" t="n"/>
      <c r="O1778" s="155" t="n"/>
      <c r="P1778" s="155" t="n"/>
      <c r="Q1778" s="151" t="n"/>
      <c r="R1778" s="155" t="n"/>
      <c r="S1778" s="155" t="n"/>
      <c r="T1778" s="155" t="n"/>
      <c r="U1778" s="155" t="n"/>
      <c r="V1778" s="155" t="n"/>
      <c r="W1778" s="155" t="n"/>
      <c r="X1778" s="155" t="n"/>
      <c r="Y1778" s="155" t="n"/>
      <c r="Z1778" s="155" t="n"/>
      <c r="AA1778" s="155" t="n"/>
      <c r="AB1778" s="155" t="n"/>
      <c r="AC1778" s="155" t="n"/>
      <c r="AD1778" s="155" t="n"/>
      <c r="AE1778" s="155" t="n"/>
      <c r="AF1778" s="155" t="n"/>
      <c r="AG1778" s="154">
        <f>IF(OR(C1778="",G1778="",G1778=0),"",IFERROR(INDEX(Lists!$K$2:$K$12,MATCH(C1778,Lists!$I$2:$I$12,0)),"AUD"))</f>
        <v/>
      </c>
      <c r="AH1778" s="154">
        <f>IF(OR(G1778="",G1778=0),"",IF(G1778&lt;1,TEXT(G1778*100,"0")&amp;IFERROR(INDEX(Lists!$U$2:$U$12,MATCH(C1778,Lists!$I$2:$I$12,0)),"c"),IFERROR(INDEX(Lists!$L$2:$L$12,MATCH(C1778,Lists!$I$2:$I$12,0)),"$")&amp;IF(G1778=INT(G1778),TEXT(G1778,"0"),TEXT(G1778,"0.00")))&amp;" "&amp;AG1778)</f>
        <v/>
      </c>
      <c r="AI1778" s="154">
        <f>IF(X1778="","",X1778*IFERROR(INDEX(Lists!$M$2:$M$12,MATCH(C1778,Lists!$I$2:$I$12,0)),1)/Lists!$Q$2)</f>
        <v/>
      </c>
      <c r="AJ1778" s="154">
        <f>IF(Y1778="","",Y1778*IFERROR(INDEX(Lists!$M$2:$M$12,MATCH(C1778,Lists!$I$2:$I$12,0)),1)/Lists!$Q$2)</f>
        <v/>
      </c>
      <c r="AK1778" s="106" t="n"/>
      <c r="AL1778" s="106" t="n"/>
      <c r="AM1778" s="106" t="n"/>
      <c r="AN1778" s="106" t="n"/>
      <c r="AO1778" s="106" t="n"/>
    </row>
    <row r="1779" ht="18" customHeight="1" s="74">
      <c r="A1779" s="154">
        <f>IF(OR(F1779="",C1779="",D1779=""),"",IFERROR(INDEX(Lists!$J$2:$J$12,MATCH(C1779,Lists!$I$2:$I$12,0)),"XX")&amp;"-"&amp;D1779&amp;"-"&amp;TEXT(SUMPRODUCT(($C$2:C1779=C1779)*($D$2:D1779=D1779)),"0000"))</f>
        <v/>
      </c>
      <c r="B1779" s="155" t="n"/>
      <c r="C1779" s="155" t="n"/>
      <c r="D1779" s="155" t="n"/>
      <c r="E1779" s="155" t="n"/>
      <c r="F1779" s="155" t="n"/>
      <c r="G1779" s="155" t="n"/>
      <c r="H1779" s="155" t="n"/>
      <c r="I1779" s="155" t="n"/>
      <c r="J1779" s="155" t="n"/>
      <c r="K1779" s="155" t="n"/>
      <c r="L1779" s="155" t="n"/>
      <c r="M1779" s="155" t="n"/>
      <c r="N1779" s="155" t="n"/>
      <c r="O1779" s="155" t="n"/>
      <c r="P1779" s="155" t="n"/>
      <c r="Q1779" s="151" t="n"/>
      <c r="R1779" s="155" t="n"/>
      <c r="S1779" s="155" t="n"/>
      <c r="T1779" s="155" t="n"/>
      <c r="U1779" s="155" t="n"/>
      <c r="V1779" s="155" t="n"/>
      <c r="W1779" s="155" t="n"/>
      <c r="X1779" s="155" t="n"/>
      <c r="Y1779" s="155" t="n"/>
      <c r="Z1779" s="155" t="n"/>
      <c r="AA1779" s="155" t="n"/>
      <c r="AB1779" s="155" t="n"/>
      <c r="AC1779" s="155" t="n"/>
      <c r="AD1779" s="155" t="n"/>
      <c r="AE1779" s="155" t="n"/>
      <c r="AF1779" s="155" t="n"/>
      <c r="AG1779" s="154">
        <f>IF(OR(C1779="",G1779="",G1779=0),"",IFERROR(INDEX(Lists!$K$2:$K$12,MATCH(C1779,Lists!$I$2:$I$12,0)),"AUD"))</f>
        <v/>
      </c>
      <c r="AH1779" s="154">
        <f>IF(OR(G1779="",G1779=0),"",IF(G1779&lt;1,TEXT(G1779*100,"0")&amp;IFERROR(INDEX(Lists!$U$2:$U$12,MATCH(C1779,Lists!$I$2:$I$12,0)),"c"),IFERROR(INDEX(Lists!$L$2:$L$12,MATCH(C1779,Lists!$I$2:$I$12,0)),"$")&amp;IF(G1779=INT(G1779),TEXT(G1779,"0"),TEXT(G1779,"0.00")))&amp;" "&amp;AG1779)</f>
        <v/>
      </c>
      <c r="AI1779" s="154">
        <f>IF(X1779="","",X1779*IFERROR(INDEX(Lists!$M$2:$M$12,MATCH(C1779,Lists!$I$2:$I$12,0)),1)/Lists!$Q$2)</f>
        <v/>
      </c>
      <c r="AJ1779" s="154">
        <f>IF(Y1779="","",Y1779*IFERROR(INDEX(Lists!$M$2:$M$12,MATCH(C1779,Lists!$I$2:$I$12,0)),1)/Lists!$Q$2)</f>
        <v/>
      </c>
      <c r="AK1779" s="106" t="n"/>
      <c r="AL1779" s="106" t="n"/>
      <c r="AM1779" s="106" t="n"/>
      <c r="AN1779" s="106" t="n"/>
      <c r="AO1779" s="106" t="n"/>
    </row>
    <row r="1780" ht="18" customHeight="1" s="74">
      <c r="A1780" s="154">
        <f>IF(OR(F1780="",C1780="",D1780=""),"",IFERROR(INDEX(Lists!$J$2:$J$12,MATCH(C1780,Lists!$I$2:$I$12,0)),"XX")&amp;"-"&amp;D1780&amp;"-"&amp;TEXT(SUMPRODUCT(($C$2:C1780=C1780)*($D$2:D1780=D1780)),"0000"))</f>
        <v/>
      </c>
      <c r="B1780" s="155" t="n"/>
      <c r="C1780" s="155" t="n"/>
      <c r="D1780" s="155" t="n"/>
      <c r="E1780" s="155" t="n"/>
      <c r="F1780" s="155" t="n"/>
      <c r="G1780" s="155" t="n"/>
      <c r="H1780" s="155" t="n"/>
      <c r="I1780" s="155" t="n"/>
      <c r="J1780" s="155" t="n"/>
      <c r="K1780" s="155" t="n"/>
      <c r="L1780" s="155" t="n"/>
      <c r="M1780" s="155" t="n"/>
      <c r="N1780" s="155" t="n"/>
      <c r="O1780" s="155" t="n"/>
      <c r="P1780" s="155" t="n"/>
      <c r="Q1780" s="151" t="n"/>
      <c r="R1780" s="155" t="n"/>
      <c r="S1780" s="155" t="n"/>
      <c r="T1780" s="155" t="n"/>
      <c r="U1780" s="155" t="n"/>
      <c r="V1780" s="155" t="n"/>
      <c r="W1780" s="155" t="n"/>
      <c r="X1780" s="155" t="n"/>
      <c r="Y1780" s="155" t="n"/>
      <c r="Z1780" s="155" t="n"/>
      <c r="AA1780" s="155" t="n"/>
      <c r="AB1780" s="155" t="n"/>
      <c r="AC1780" s="155" t="n"/>
      <c r="AD1780" s="155" t="n"/>
      <c r="AE1780" s="155" t="n"/>
      <c r="AF1780" s="155" t="n"/>
      <c r="AG1780" s="154">
        <f>IF(OR(C1780="",G1780="",G1780=0),"",IFERROR(INDEX(Lists!$K$2:$K$12,MATCH(C1780,Lists!$I$2:$I$12,0)),"AUD"))</f>
        <v/>
      </c>
      <c r="AH1780" s="154">
        <f>IF(OR(G1780="",G1780=0),"",IF(G1780&lt;1,TEXT(G1780*100,"0")&amp;IFERROR(INDEX(Lists!$U$2:$U$12,MATCH(C1780,Lists!$I$2:$I$12,0)),"c"),IFERROR(INDEX(Lists!$L$2:$L$12,MATCH(C1780,Lists!$I$2:$I$12,0)),"$")&amp;IF(G1780=INT(G1780),TEXT(G1780,"0"),TEXT(G1780,"0.00")))&amp;" "&amp;AG1780)</f>
        <v/>
      </c>
      <c r="AI1780" s="154">
        <f>IF(X1780="","",X1780*IFERROR(INDEX(Lists!$M$2:$M$12,MATCH(C1780,Lists!$I$2:$I$12,0)),1)/Lists!$Q$2)</f>
        <v/>
      </c>
      <c r="AJ1780" s="154">
        <f>IF(Y1780="","",Y1780*IFERROR(INDEX(Lists!$M$2:$M$12,MATCH(C1780,Lists!$I$2:$I$12,0)),1)/Lists!$Q$2)</f>
        <v/>
      </c>
      <c r="AK1780" s="106" t="n"/>
      <c r="AL1780" s="106" t="n"/>
      <c r="AM1780" s="106" t="n"/>
      <c r="AN1780" s="106" t="n"/>
      <c r="AO1780" s="106" t="n"/>
    </row>
    <row r="1781" ht="18" customHeight="1" s="74">
      <c r="A1781" s="154">
        <f>IF(OR(F1781="",C1781="",D1781=""),"",IFERROR(INDEX(Lists!$J$2:$J$12,MATCH(C1781,Lists!$I$2:$I$12,0)),"XX")&amp;"-"&amp;D1781&amp;"-"&amp;TEXT(SUMPRODUCT(($C$2:C1781=C1781)*($D$2:D1781=D1781)),"0000"))</f>
        <v/>
      </c>
      <c r="B1781" s="155" t="n"/>
      <c r="C1781" s="155" t="n"/>
      <c r="D1781" s="155" t="n"/>
      <c r="E1781" s="155" t="n"/>
      <c r="F1781" s="155" t="n"/>
      <c r="G1781" s="155" t="n"/>
      <c r="H1781" s="155" t="n"/>
      <c r="I1781" s="155" t="n"/>
      <c r="J1781" s="155" t="n"/>
      <c r="K1781" s="155" t="n"/>
      <c r="L1781" s="155" t="n"/>
      <c r="M1781" s="155" t="n"/>
      <c r="N1781" s="155" t="n"/>
      <c r="O1781" s="155" t="n"/>
      <c r="P1781" s="155" t="n"/>
      <c r="Q1781" s="151" t="n"/>
      <c r="R1781" s="155" t="n"/>
      <c r="S1781" s="155" t="n"/>
      <c r="T1781" s="155" t="n"/>
      <c r="U1781" s="155" t="n"/>
      <c r="V1781" s="155" t="n"/>
      <c r="W1781" s="155" t="n"/>
      <c r="X1781" s="155" t="n"/>
      <c r="Y1781" s="155" t="n"/>
      <c r="Z1781" s="155" t="n"/>
      <c r="AA1781" s="155" t="n"/>
      <c r="AB1781" s="155" t="n"/>
      <c r="AC1781" s="155" t="n"/>
      <c r="AD1781" s="155" t="n"/>
      <c r="AE1781" s="155" t="n"/>
      <c r="AF1781" s="155" t="n"/>
      <c r="AG1781" s="154">
        <f>IF(OR(C1781="",G1781="",G1781=0),"",IFERROR(INDEX(Lists!$K$2:$K$12,MATCH(C1781,Lists!$I$2:$I$12,0)),"AUD"))</f>
        <v/>
      </c>
      <c r="AH1781" s="154">
        <f>IF(OR(G1781="",G1781=0),"",IF(G1781&lt;1,TEXT(G1781*100,"0")&amp;IFERROR(INDEX(Lists!$U$2:$U$12,MATCH(C1781,Lists!$I$2:$I$12,0)),"c"),IFERROR(INDEX(Lists!$L$2:$L$12,MATCH(C1781,Lists!$I$2:$I$12,0)),"$")&amp;IF(G1781=INT(G1781),TEXT(G1781,"0"),TEXT(G1781,"0.00")))&amp;" "&amp;AG1781)</f>
        <v/>
      </c>
      <c r="AI1781" s="154">
        <f>IF(X1781="","",X1781*IFERROR(INDEX(Lists!$M$2:$M$12,MATCH(C1781,Lists!$I$2:$I$12,0)),1)/Lists!$Q$2)</f>
        <v/>
      </c>
      <c r="AJ1781" s="154">
        <f>IF(Y1781="","",Y1781*IFERROR(INDEX(Lists!$M$2:$M$12,MATCH(C1781,Lists!$I$2:$I$12,0)),1)/Lists!$Q$2)</f>
        <v/>
      </c>
      <c r="AK1781" s="106" t="n"/>
      <c r="AL1781" s="106" t="n"/>
      <c r="AM1781" s="106" t="n"/>
      <c r="AN1781" s="106" t="n"/>
      <c r="AO1781" s="106" t="n"/>
    </row>
    <row r="1782" ht="18" customHeight="1" s="74">
      <c r="A1782" s="154">
        <f>IF(OR(F1782="",C1782="",D1782=""),"",IFERROR(INDEX(Lists!$J$2:$J$12,MATCH(C1782,Lists!$I$2:$I$12,0)),"XX")&amp;"-"&amp;D1782&amp;"-"&amp;TEXT(SUMPRODUCT(($C$2:C1782=C1782)*($D$2:D1782=D1782)),"0000"))</f>
        <v/>
      </c>
      <c r="B1782" s="155" t="n"/>
      <c r="C1782" s="155" t="n"/>
      <c r="D1782" s="155" t="n"/>
      <c r="E1782" s="155" t="n"/>
      <c r="F1782" s="155" t="n"/>
      <c r="G1782" s="155" t="n"/>
      <c r="H1782" s="155" t="n"/>
      <c r="I1782" s="155" t="n"/>
      <c r="J1782" s="155" t="n"/>
      <c r="K1782" s="155" t="n"/>
      <c r="L1782" s="155" t="n"/>
      <c r="M1782" s="155" t="n"/>
      <c r="N1782" s="155" t="n"/>
      <c r="O1782" s="155" t="n"/>
      <c r="P1782" s="155" t="n"/>
      <c r="Q1782" s="151" t="n"/>
      <c r="R1782" s="155" t="n"/>
      <c r="S1782" s="155" t="n"/>
      <c r="T1782" s="155" t="n"/>
      <c r="U1782" s="155" t="n"/>
      <c r="V1782" s="155" t="n"/>
      <c r="W1782" s="155" t="n"/>
      <c r="X1782" s="155" t="n"/>
      <c r="Y1782" s="155" t="n"/>
      <c r="Z1782" s="155" t="n"/>
      <c r="AA1782" s="155" t="n"/>
      <c r="AB1782" s="155" t="n"/>
      <c r="AC1782" s="155" t="n"/>
      <c r="AD1782" s="155" t="n"/>
      <c r="AE1782" s="155" t="n"/>
      <c r="AF1782" s="155" t="n"/>
      <c r="AG1782" s="154">
        <f>IF(OR(C1782="",G1782="",G1782=0),"",IFERROR(INDEX(Lists!$K$2:$K$12,MATCH(C1782,Lists!$I$2:$I$12,0)),"AUD"))</f>
        <v/>
      </c>
      <c r="AH1782" s="154">
        <f>IF(OR(G1782="",G1782=0),"",IF(G1782&lt;1,TEXT(G1782*100,"0")&amp;IFERROR(INDEX(Lists!$U$2:$U$12,MATCH(C1782,Lists!$I$2:$I$12,0)),"c"),IFERROR(INDEX(Lists!$L$2:$L$12,MATCH(C1782,Lists!$I$2:$I$12,0)),"$")&amp;IF(G1782=INT(G1782),TEXT(G1782,"0"),TEXT(G1782,"0.00")))&amp;" "&amp;AG1782)</f>
        <v/>
      </c>
      <c r="AI1782" s="154">
        <f>IF(X1782="","",X1782*IFERROR(INDEX(Lists!$M$2:$M$12,MATCH(C1782,Lists!$I$2:$I$12,0)),1)/Lists!$Q$2)</f>
        <v/>
      </c>
      <c r="AJ1782" s="154">
        <f>IF(Y1782="","",Y1782*IFERROR(INDEX(Lists!$M$2:$M$12,MATCH(C1782,Lists!$I$2:$I$12,0)),1)/Lists!$Q$2)</f>
        <v/>
      </c>
      <c r="AK1782" s="106" t="n"/>
      <c r="AL1782" s="106" t="n"/>
      <c r="AM1782" s="106" t="n"/>
      <c r="AN1782" s="106" t="n"/>
      <c r="AO1782" s="106" t="n"/>
    </row>
    <row r="1783" ht="18" customHeight="1" s="74">
      <c r="A1783" s="154">
        <f>IF(OR(F1783="",C1783="",D1783=""),"",IFERROR(INDEX(Lists!$J$2:$J$12,MATCH(C1783,Lists!$I$2:$I$12,0)),"XX")&amp;"-"&amp;D1783&amp;"-"&amp;TEXT(SUMPRODUCT(($C$2:C1783=C1783)*($D$2:D1783=D1783)),"0000"))</f>
        <v/>
      </c>
      <c r="B1783" s="155" t="n"/>
      <c r="C1783" s="155" t="n"/>
      <c r="D1783" s="155" t="n"/>
      <c r="E1783" s="155" t="n"/>
      <c r="F1783" s="155" t="n"/>
      <c r="G1783" s="155" t="n"/>
      <c r="H1783" s="155" t="n"/>
      <c r="I1783" s="155" t="n"/>
      <c r="J1783" s="155" t="n"/>
      <c r="K1783" s="155" t="n"/>
      <c r="L1783" s="155" t="n"/>
      <c r="M1783" s="155" t="n"/>
      <c r="N1783" s="155" t="n"/>
      <c r="O1783" s="155" t="n"/>
      <c r="P1783" s="155" t="n"/>
      <c r="Q1783" s="151" t="n"/>
      <c r="R1783" s="155" t="n"/>
      <c r="S1783" s="155" t="n"/>
      <c r="T1783" s="155" t="n"/>
      <c r="U1783" s="155" t="n"/>
      <c r="V1783" s="155" t="n"/>
      <c r="W1783" s="155" t="n"/>
      <c r="X1783" s="155" t="n"/>
      <c r="Y1783" s="155" t="n"/>
      <c r="Z1783" s="155" t="n"/>
      <c r="AA1783" s="155" t="n"/>
      <c r="AB1783" s="155" t="n"/>
      <c r="AC1783" s="155" t="n"/>
      <c r="AD1783" s="155" t="n"/>
      <c r="AE1783" s="155" t="n"/>
      <c r="AF1783" s="155" t="n"/>
      <c r="AG1783" s="154">
        <f>IF(OR(C1783="",G1783="",G1783=0),"",IFERROR(INDEX(Lists!$K$2:$K$12,MATCH(C1783,Lists!$I$2:$I$12,0)),"AUD"))</f>
        <v/>
      </c>
      <c r="AH1783" s="154">
        <f>IF(OR(G1783="",G1783=0),"",IF(G1783&lt;1,TEXT(G1783*100,"0")&amp;IFERROR(INDEX(Lists!$U$2:$U$12,MATCH(C1783,Lists!$I$2:$I$12,0)),"c"),IFERROR(INDEX(Lists!$L$2:$L$12,MATCH(C1783,Lists!$I$2:$I$12,0)),"$")&amp;IF(G1783=INT(G1783),TEXT(G1783,"0"),TEXT(G1783,"0.00")))&amp;" "&amp;AG1783)</f>
        <v/>
      </c>
      <c r="AI1783" s="154">
        <f>IF(X1783="","",X1783*IFERROR(INDEX(Lists!$M$2:$M$12,MATCH(C1783,Lists!$I$2:$I$12,0)),1)/Lists!$Q$2)</f>
        <v/>
      </c>
      <c r="AJ1783" s="154">
        <f>IF(Y1783="","",Y1783*IFERROR(INDEX(Lists!$M$2:$M$12,MATCH(C1783,Lists!$I$2:$I$12,0)),1)/Lists!$Q$2)</f>
        <v/>
      </c>
      <c r="AK1783" s="106" t="n"/>
      <c r="AL1783" s="106" t="n"/>
      <c r="AM1783" s="106" t="n"/>
      <c r="AN1783" s="106" t="n"/>
      <c r="AO1783" s="106" t="n"/>
    </row>
    <row r="1784" ht="18" customHeight="1" s="74">
      <c r="A1784" s="154">
        <f>IF(OR(F1784="",C1784="",D1784=""),"",IFERROR(INDEX(Lists!$J$2:$J$12,MATCH(C1784,Lists!$I$2:$I$12,0)),"XX")&amp;"-"&amp;D1784&amp;"-"&amp;TEXT(SUMPRODUCT(($C$2:C1784=C1784)*($D$2:D1784=D1784)),"0000"))</f>
        <v/>
      </c>
      <c r="B1784" s="155" t="n"/>
      <c r="C1784" s="155" t="n"/>
      <c r="D1784" s="155" t="n"/>
      <c r="E1784" s="155" t="n"/>
      <c r="F1784" s="155" t="n"/>
      <c r="G1784" s="155" t="n"/>
      <c r="H1784" s="155" t="n"/>
      <c r="I1784" s="155" t="n"/>
      <c r="J1784" s="155" t="n"/>
      <c r="K1784" s="155" t="n"/>
      <c r="L1784" s="155" t="n"/>
      <c r="M1784" s="155" t="n"/>
      <c r="N1784" s="155" t="n"/>
      <c r="O1784" s="155" t="n"/>
      <c r="P1784" s="155" t="n"/>
      <c r="Q1784" s="151" t="n"/>
      <c r="R1784" s="155" t="n"/>
      <c r="S1784" s="155" t="n"/>
      <c r="T1784" s="155" t="n"/>
      <c r="U1784" s="155" t="n"/>
      <c r="V1784" s="155" t="n"/>
      <c r="W1784" s="155" t="n"/>
      <c r="X1784" s="155" t="n"/>
      <c r="Y1784" s="155" t="n"/>
      <c r="Z1784" s="155" t="n"/>
      <c r="AA1784" s="155" t="n"/>
      <c r="AB1784" s="155" t="n"/>
      <c r="AC1784" s="155" t="n"/>
      <c r="AD1784" s="155" t="n"/>
      <c r="AE1784" s="155" t="n"/>
      <c r="AF1784" s="155" t="n"/>
      <c r="AG1784" s="154">
        <f>IF(OR(C1784="",G1784="",G1784=0),"",IFERROR(INDEX(Lists!$K$2:$K$12,MATCH(C1784,Lists!$I$2:$I$12,0)),"AUD"))</f>
        <v/>
      </c>
      <c r="AH1784" s="154">
        <f>IF(OR(G1784="",G1784=0),"",IF(G1784&lt;1,TEXT(G1784*100,"0")&amp;IFERROR(INDEX(Lists!$U$2:$U$12,MATCH(C1784,Lists!$I$2:$I$12,0)),"c"),IFERROR(INDEX(Lists!$L$2:$L$12,MATCH(C1784,Lists!$I$2:$I$12,0)),"$")&amp;IF(G1784=INT(G1784),TEXT(G1784,"0"),TEXT(G1784,"0.00")))&amp;" "&amp;AG1784)</f>
        <v/>
      </c>
      <c r="AI1784" s="154">
        <f>IF(X1784="","",X1784*IFERROR(INDEX(Lists!$M$2:$M$12,MATCH(C1784,Lists!$I$2:$I$12,0)),1)/Lists!$Q$2)</f>
        <v/>
      </c>
      <c r="AJ1784" s="154">
        <f>IF(Y1784="","",Y1784*IFERROR(INDEX(Lists!$M$2:$M$12,MATCH(C1784,Lists!$I$2:$I$12,0)),1)/Lists!$Q$2)</f>
        <v/>
      </c>
      <c r="AK1784" s="106" t="n"/>
      <c r="AL1784" s="106" t="n"/>
      <c r="AM1784" s="106" t="n"/>
      <c r="AN1784" s="106" t="n"/>
      <c r="AO1784" s="106" t="n"/>
    </row>
    <row r="1785" ht="18" customHeight="1" s="74">
      <c r="A1785" s="154">
        <f>IF(OR(F1785="",C1785="",D1785=""),"",IFERROR(INDEX(Lists!$J$2:$J$12,MATCH(C1785,Lists!$I$2:$I$12,0)),"XX")&amp;"-"&amp;D1785&amp;"-"&amp;TEXT(SUMPRODUCT(($C$2:C1785=C1785)*($D$2:D1785=D1785)),"0000"))</f>
        <v/>
      </c>
      <c r="B1785" s="155" t="n"/>
      <c r="C1785" s="155" t="n"/>
      <c r="D1785" s="155" t="n"/>
      <c r="E1785" s="155" t="n"/>
      <c r="F1785" s="155" t="n"/>
      <c r="G1785" s="155" t="n"/>
      <c r="H1785" s="155" t="n"/>
      <c r="I1785" s="155" t="n"/>
      <c r="J1785" s="155" t="n"/>
      <c r="K1785" s="155" t="n"/>
      <c r="L1785" s="155" t="n"/>
      <c r="M1785" s="155" t="n"/>
      <c r="N1785" s="155" t="n"/>
      <c r="O1785" s="155" t="n"/>
      <c r="P1785" s="155" t="n"/>
      <c r="Q1785" s="151" t="n"/>
      <c r="R1785" s="155" t="n"/>
      <c r="S1785" s="155" t="n"/>
      <c r="T1785" s="155" t="n"/>
      <c r="U1785" s="155" t="n"/>
      <c r="V1785" s="155" t="n"/>
      <c r="W1785" s="155" t="n"/>
      <c r="X1785" s="155" t="n"/>
      <c r="Y1785" s="155" t="n"/>
      <c r="Z1785" s="155" t="n"/>
      <c r="AA1785" s="155" t="n"/>
      <c r="AB1785" s="155" t="n"/>
      <c r="AC1785" s="155" t="n"/>
      <c r="AD1785" s="155" t="n"/>
      <c r="AE1785" s="155" t="n"/>
      <c r="AF1785" s="155" t="n"/>
      <c r="AG1785" s="154">
        <f>IF(OR(C1785="",G1785="",G1785=0),"",IFERROR(INDEX(Lists!$K$2:$K$12,MATCH(C1785,Lists!$I$2:$I$12,0)),"AUD"))</f>
        <v/>
      </c>
      <c r="AH1785" s="154">
        <f>IF(OR(G1785="",G1785=0),"",IF(G1785&lt;1,TEXT(G1785*100,"0")&amp;IFERROR(INDEX(Lists!$U$2:$U$12,MATCH(C1785,Lists!$I$2:$I$12,0)),"c"),IFERROR(INDEX(Lists!$L$2:$L$12,MATCH(C1785,Lists!$I$2:$I$12,0)),"$")&amp;IF(G1785=INT(G1785),TEXT(G1785,"0"),TEXT(G1785,"0.00")))&amp;" "&amp;AG1785)</f>
        <v/>
      </c>
      <c r="AI1785" s="154">
        <f>IF(X1785="","",X1785*IFERROR(INDEX(Lists!$M$2:$M$12,MATCH(C1785,Lists!$I$2:$I$12,0)),1)/Lists!$Q$2)</f>
        <v/>
      </c>
      <c r="AJ1785" s="154">
        <f>IF(Y1785="","",Y1785*IFERROR(INDEX(Lists!$M$2:$M$12,MATCH(C1785,Lists!$I$2:$I$12,0)),1)/Lists!$Q$2)</f>
        <v/>
      </c>
      <c r="AK1785" s="106" t="n"/>
      <c r="AL1785" s="106" t="n"/>
      <c r="AM1785" s="106" t="n"/>
      <c r="AN1785" s="106" t="n"/>
      <c r="AO1785" s="106" t="n"/>
    </row>
    <row r="1786" ht="18" customHeight="1" s="74">
      <c r="A1786" s="154">
        <f>IF(OR(F1786="",C1786="",D1786=""),"",IFERROR(INDEX(Lists!$J$2:$J$12,MATCH(C1786,Lists!$I$2:$I$12,0)),"XX")&amp;"-"&amp;D1786&amp;"-"&amp;TEXT(SUMPRODUCT(($C$2:C1786=C1786)*($D$2:D1786=D1786)),"0000"))</f>
        <v/>
      </c>
      <c r="B1786" s="155" t="n"/>
      <c r="C1786" s="155" t="n"/>
      <c r="D1786" s="155" t="n"/>
      <c r="E1786" s="155" t="n"/>
      <c r="F1786" s="155" t="n"/>
      <c r="G1786" s="155" t="n"/>
      <c r="H1786" s="155" t="n"/>
      <c r="I1786" s="155" t="n"/>
      <c r="J1786" s="155" t="n"/>
      <c r="K1786" s="155" t="n"/>
      <c r="L1786" s="155" t="n"/>
      <c r="M1786" s="155" t="n"/>
      <c r="N1786" s="155" t="n"/>
      <c r="O1786" s="155" t="n"/>
      <c r="P1786" s="155" t="n"/>
      <c r="Q1786" s="151" t="n"/>
      <c r="R1786" s="155" t="n"/>
      <c r="S1786" s="155" t="n"/>
      <c r="T1786" s="155" t="n"/>
      <c r="U1786" s="155" t="n"/>
      <c r="V1786" s="155" t="n"/>
      <c r="W1786" s="155" t="n"/>
      <c r="X1786" s="155" t="n"/>
      <c r="Y1786" s="155" t="n"/>
      <c r="Z1786" s="155" t="n"/>
      <c r="AA1786" s="155" t="n"/>
      <c r="AB1786" s="155" t="n"/>
      <c r="AC1786" s="155" t="n"/>
      <c r="AD1786" s="155" t="n"/>
      <c r="AE1786" s="155" t="n"/>
      <c r="AF1786" s="155" t="n"/>
      <c r="AG1786" s="154">
        <f>IF(OR(C1786="",G1786="",G1786=0),"",IFERROR(INDEX(Lists!$K$2:$K$12,MATCH(C1786,Lists!$I$2:$I$12,0)),"AUD"))</f>
        <v/>
      </c>
      <c r="AH1786" s="154">
        <f>IF(OR(G1786="",G1786=0),"",IF(G1786&lt;1,TEXT(G1786*100,"0")&amp;IFERROR(INDEX(Lists!$U$2:$U$12,MATCH(C1786,Lists!$I$2:$I$12,0)),"c"),IFERROR(INDEX(Lists!$L$2:$L$12,MATCH(C1786,Lists!$I$2:$I$12,0)),"$")&amp;IF(G1786=INT(G1786),TEXT(G1786,"0"),TEXT(G1786,"0.00")))&amp;" "&amp;AG1786)</f>
        <v/>
      </c>
      <c r="AI1786" s="154">
        <f>IF(X1786="","",X1786*IFERROR(INDEX(Lists!$M$2:$M$12,MATCH(C1786,Lists!$I$2:$I$12,0)),1)/Lists!$Q$2)</f>
        <v/>
      </c>
      <c r="AJ1786" s="154">
        <f>IF(Y1786="","",Y1786*IFERROR(INDEX(Lists!$M$2:$M$12,MATCH(C1786,Lists!$I$2:$I$12,0)),1)/Lists!$Q$2)</f>
        <v/>
      </c>
      <c r="AK1786" s="106" t="n"/>
      <c r="AL1786" s="106" t="n"/>
      <c r="AM1786" s="106" t="n"/>
      <c r="AN1786" s="106" t="n"/>
      <c r="AO1786" s="106" t="n"/>
    </row>
    <row r="1787" ht="18" customHeight="1" s="74">
      <c r="A1787" s="154">
        <f>IF(OR(F1787="",C1787="",D1787=""),"",IFERROR(INDEX(Lists!$J$2:$J$12,MATCH(C1787,Lists!$I$2:$I$12,0)),"XX")&amp;"-"&amp;D1787&amp;"-"&amp;TEXT(SUMPRODUCT(($C$2:C1787=C1787)*($D$2:D1787=D1787)),"0000"))</f>
        <v/>
      </c>
      <c r="B1787" s="155" t="n"/>
      <c r="C1787" s="155" t="n"/>
      <c r="D1787" s="155" t="n"/>
      <c r="E1787" s="155" t="n"/>
      <c r="F1787" s="155" t="n"/>
      <c r="G1787" s="155" t="n"/>
      <c r="H1787" s="155" t="n"/>
      <c r="I1787" s="155" t="n"/>
      <c r="J1787" s="155" t="n"/>
      <c r="K1787" s="155" t="n"/>
      <c r="L1787" s="155" t="n"/>
      <c r="M1787" s="155" t="n"/>
      <c r="N1787" s="155" t="n"/>
      <c r="O1787" s="155" t="n"/>
      <c r="P1787" s="155" t="n"/>
      <c r="Q1787" s="151" t="n"/>
      <c r="R1787" s="155" t="n"/>
      <c r="S1787" s="155" t="n"/>
      <c r="T1787" s="155" t="n"/>
      <c r="U1787" s="155" t="n"/>
      <c r="V1787" s="155" t="n"/>
      <c r="W1787" s="155" t="n"/>
      <c r="X1787" s="155" t="n"/>
      <c r="Y1787" s="155" t="n"/>
      <c r="Z1787" s="155" t="n"/>
      <c r="AA1787" s="155" t="n"/>
      <c r="AB1787" s="155" t="n"/>
      <c r="AC1787" s="155" t="n"/>
      <c r="AD1787" s="155" t="n"/>
      <c r="AE1787" s="155" t="n"/>
      <c r="AF1787" s="155" t="n"/>
      <c r="AG1787" s="154">
        <f>IF(OR(C1787="",G1787="",G1787=0),"",IFERROR(INDEX(Lists!$K$2:$K$12,MATCH(C1787,Lists!$I$2:$I$12,0)),"AUD"))</f>
        <v/>
      </c>
      <c r="AH1787" s="154">
        <f>IF(OR(G1787="",G1787=0),"",IF(G1787&lt;1,TEXT(G1787*100,"0")&amp;IFERROR(INDEX(Lists!$U$2:$U$12,MATCH(C1787,Lists!$I$2:$I$12,0)),"c"),IFERROR(INDEX(Lists!$L$2:$L$12,MATCH(C1787,Lists!$I$2:$I$12,0)),"$")&amp;IF(G1787=INT(G1787),TEXT(G1787,"0"),TEXT(G1787,"0.00")))&amp;" "&amp;AG1787)</f>
        <v/>
      </c>
      <c r="AI1787" s="154">
        <f>IF(X1787="","",X1787*IFERROR(INDEX(Lists!$M$2:$M$12,MATCH(C1787,Lists!$I$2:$I$12,0)),1)/Lists!$Q$2)</f>
        <v/>
      </c>
      <c r="AJ1787" s="154">
        <f>IF(Y1787="","",Y1787*IFERROR(INDEX(Lists!$M$2:$M$12,MATCH(C1787,Lists!$I$2:$I$12,0)),1)/Lists!$Q$2)</f>
        <v/>
      </c>
      <c r="AK1787" s="106" t="n"/>
      <c r="AL1787" s="106" t="n"/>
      <c r="AM1787" s="106" t="n"/>
      <c r="AN1787" s="106" t="n"/>
      <c r="AO1787" s="106" t="n"/>
    </row>
    <row r="1788" ht="18" customHeight="1" s="74">
      <c r="A1788" s="154">
        <f>IF(OR(F1788="",C1788="",D1788=""),"",IFERROR(INDEX(Lists!$J$2:$J$12,MATCH(C1788,Lists!$I$2:$I$12,0)),"XX")&amp;"-"&amp;D1788&amp;"-"&amp;TEXT(SUMPRODUCT(($C$2:C1788=C1788)*($D$2:D1788=D1788)),"0000"))</f>
        <v/>
      </c>
      <c r="B1788" s="155" t="n"/>
      <c r="C1788" s="155" t="n"/>
      <c r="D1788" s="155" t="n"/>
      <c r="E1788" s="155" t="n"/>
      <c r="F1788" s="155" t="n"/>
      <c r="G1788" s="155" t="n"/>
      <c r="H1788" s="155" t="n"/>
      <c r="I1788" s="155" t="n"/>
      <c r="J1788" s="155" t="n"/>
      <c r="K1788" s="155" t="n"/>
      <c r="L1788" s="155" t="n"/>
      <c r="M1788" s="155" t="n"/>
      <c r="N1788" s="155" t="n"/>
      <c r="O1788" s="155" t="n"/>
      <c r="P1788" s="155" t="n"/>
      <c r="Q1788" s="151" t="n"/>
      <c r="R1788" s="155" t="n"/>
      <c r="S1788" s="155" t="n"/>
      <c r="T1788" s="155" t="n"/>
      <c r="U1788" s="155" t="n"/>
      <c r="V1788" s="155" t="n"/>
      <c r="W1788" s="155" t="n"/>
      <c r="X1788" s="155" t="n"/>
      <c r="Y1788" s="155" t="n"/>
      <c r="Z1788" s="155" t="n"/>
      <c r="AA1788" s="155" t="n"/>
      <c r="AB1788" s="155" t="n"/>
      <c r="AC1788" s="155" t="n"/>
      <c r="AD1788" s="155" t="n"/>
      <c r="AE1788" s="155" t="n"/>
      <c r="AF1788" s="155" t="n"/>
      <c r="AG1788" s="154">
        <f>IF(OR(C1788="",G1788="",G1788=0),"",IFERROR(INDEX(Lists!$K$2:$K$12,MATCH(C1788,Lists!$I$2:$I$12,0)),"AUD"))</f>
        <v/>
      </c>
      <c r="AH1788" s="154">
        <f>IF(OR(G1788="",G1788=0),"",IF(G1788&lt;1,TEXT(G1788*100,"0")&amp;IFERROR(INDEX(Lists!$U$2:$U$12,MATCH(C1788,Lists!$I$2:$I$12,0)),"c"),IFERROR(INDEX(Lists!$L$2:$L$12,MATCH(C1788,Lists!$I$2:$I$12,0)),"$")&amp;IF(G1788=INT(G1788),TEXT(G1788,"0"),TEXT(G1788,"0.00")))&amp;" "&amp;AG1788)</f>
        <v/>
      </c>
      <c r="AI1788" s="154">
        <f>IF(X1788="","",X1788*IFERROR(INDEX(Lists!$M$2:$M$12,MATCH(C1788,Lists!$I$2:$I$12,0)),1)/Lists!$Q$2)</f>
        <v/>
      </c>
      <c r="AJ1788" s="154">
        <f>IF(Y1788="","",Y1788*IFERROR(INDEX(Lists!$M$2:$M$12,MATCH(C1788,Lists!$I$2:$I$12,0)),1)/Lists!$Q$2)</f>
        <v/>
      </c>
      <c r="AK1788" s="106" t="n"/>
      <c r="AL1788" s="106" t="n"/>
      <c r="AM1788" s="106" t="n"/>
      <c r="AN1788" s="106" t="n"/>
      <c r="AO1788" s="106" t="n"/>
    </row>
    <row r="1789" ht="18" customHeight="1" s="74">
      <c r="A1789" s="154">
        <f>IF(OR(F1789="",C1789="",D1789=""),"",IFERROR(INDEX(Lists!$J$2:$J$12,MATCH(C1789,Lists!$I$2:$I$12,0)),"XX")&amp;"-"&amp;D1789&amp;"-"&amp;TEXT(SUMPRODUCT(($C$2:C1789=C1789)*($D$2:D1789=D1789)),"0000"))</f>
        <v/>
      </c>
      <c r="B1789" s="155" t="n"/>
      <c r="C1789" s="155" t="n"/>
      <c r="D1789" s="155" t="n"/>
      <c r="E1789" s="155" t="n"/>
      <c r="F1789" s="155" t="n"/>
      <c r="G1789" s="155" t="n"/>
      <c r="H1789" s="155" t="n"/>
      <c r="I1789" s="155" t="n"/>
      <c r="J1789" s="155" t="n"/>
      <c r="K1789" s="155" t="n"/>
      <c r="L1789" s="155" t="n"/>
      <c r="M1789" s="155" t="n"/>
      <c r="N1789" s="155" t="n"/>
      <c r="O1789" s="155" t="n"/>
      <c r="P1789" s="155" t="n"/>
      <c r="Q1789" s="151" t="n"/>
      <c r="R1789" s="155" t="n"/>
      <c r="S1789" s="155" t="n"/>
      <c r="T1789" s="155" t="n"/>
      <c r="U1789" s="155" t="n"/>
      <c r="V1789" s="155" t="n"/>
      <c r="W1789" s="155" t="n"/>
      <c r="X1789" s="155" t="n"/>
      <c r="Y1789" s="155" t="n"/>
      <c r="Z1789" s="155" t="n"/>
      <c r="AA1789" s="155" t="n"/>
      <c r="AB1789" s="155" t="n"/>
      <c r="AC1789" s="155" t="n"/>
      <c r="AD1789" s="155" t="n"/>
      <c r="AE1789" s="155" t="n"/>
      <c r="AF1789" s="155" t="n"/>
      <c r="AG1789" s="154">
        <f>IF(OR(C1789="",G1789="",G1789=0),"",IFERROR(INDEX(Lists!$K$2:$K$12,MATCH(C1789,Lists!$I$2:$I$12,0)),"AUD"))</f>
        <v/>
      </c>
      <c r="AH1789" s="154">
        <f>IF(OR(G1789="",G1789=0),"",IF(G1789&lt;1,TEXT(G1789*100,"0")&amp;IFERROR(INDEX(Lists!$U$2:$U$12,MATCH(C1789,Lists!$I$2:$I$12,0)),"c"),IFERROR(INDEX(Lists!$L$2:$L$12,MATCH(C1789,Lists!$I$2:$I$12,0)),"$")&amp;IF(G1789=INT(G1789),TEXT(G1789,"0"),TEXT(G1789,"0.00")))&amp;" "&amp;AG1789)</f>
        <v/>
      </c>
      <c r="AI1789" s="154">
        <f>IF(X1789="","",X1789*IFERROR(INDEX(Lists!$M$2:$M$12,MATCH(C1789,Lists!$I$2:$I$12,0)),1)/Lists!$Q$2)</f>
        <v/>
      </c>
      <c r="AJ1789" s="154">
        <f>IF(Y1789="","",Y1789*IFERROR(INDEX(Lists!$M$2:$M$12,MATCH(C1789,Lists!$I$2:$I$12,0)),1)/Lists!$Q$2)</f>
        <v/>
      </c>
      <c r="AK1789" s="106" t="n"/>
      <c r="AL1789" s="106" t="n"/>
      <c r="AM1789" s="106" t="n"/>
      <c r="AN1789" s="106" t="n"/>
      <c r="AO1789" s="106" t="n"/>
    </row>
    <row r="1790" ht="18" customHeight="1" s="74">
      <c r="A1790" s="154">
        <f>IF(OR(F1790="",C1790="",D1790=""),"",IFERROR(INDEX(Lists!$J$2:$J$12,MATCH(C1790,Lists!$I$2:$I$12,0)),"XX")&amp;"-"&amp;D1790&amp;"-"&amp;TEXT(SUMPRODUCT(($C$2:C1790=C1790)*($D$2:D1790=D1790)),"0000"))</f>
        <v/>
      </c>
      <c r="B1790" s="155" t="n"/>
      <c r="C1790" s="155" t="n"/>
      <c r="D1790" s="155" t="n"/>
      <c r="E1790" s="155" t="n"/>
      <c r="F1790" s="155" t="n"/>
      <c r="G1790" s="155" t="n"/>
      <c r="H1790" s="155" t="n"/>
      <c r="I1790" s="155" t="n"/>
      <c r="J1790" s="155" t="n"/>
      <c r="K1790" s="155" t="n"/>
      <c r="L1790" s="155" t="n"/>
      <c r="M1790" s="155" t="n"/>
      <c r="N1790" s="155" t="n"/>
      <c r="O1790" s="155" t="n"/>
      <c r="P1790" s="155" t="n"/>
      <c r="Q1790" s="151" t="n"/>
      <c r="R1790" s="155" t="n"/>
      <c r="S1790" s="155" t="n"/>
      <c r="T1790" s="155" t="n"/>
      <c r="U1790" s="155" t="n"/>
      <c r="V1790" s="155" t="n"/>
      <c r="W1790" s="155" t="n"/>
      <c r="X1790" s="155" t="n"/>
      <c r="Y1790" s="155" t="n"/>
      <c r="Z1790" s="155" t="n"/>
      <c r="AA1790" s="155" t="n"/>
      <c r="AB1790" s="155" t="n"/>
      <c r="AC1790" s="155" t="n"/>
      <c r="AD1790" s="155" t="n"/>
      <c r="AE1790" s="155" t="n"/>
      <c r="AF1790" s="155" t="n"/>
      <c r="AG1790" s="154">
        <f>IF(OR(C1790="",G1790="",G1790=0),"",IFERROR(INDEX(Lists!$K$2:$K$12,MATCH(C1790,Lists!$I$2:$I$12,0)),"AUD"))</f>
        <v/>
      </c>
      <c r="AH1790" s="154">
        <f>IF(OR(G1790="",G1790=0),"",IF(G1790&lt;1,TEXT(G1790*100,"0")&amp;IFERROR(INDEX(Lists!$U$2:$U$12,MATCH(C1790,Lists!$I$2:$I$12,0)),"c"),IFERROR(INDEX(Lists!$L$2:$L$12,MATCH(C1790,Lists!$I$2:$I$12,0)),"$")&amp;IF(G1790=INT(G1790),TEXT(G1790,"0"),TEXT(G1790,"0.00")))&amp;" "&amp;AG1790)</f>
        <v/>
      </c>
      <c r="AI1790" s="154">
        <f>IF(X1790="","",X1790*IFERROR(INDEX(Lists!$M$2:$M$12,MATCH(C1790,Lists!$I$2:$I$12,0)),1)/Lists!$Q$2)</f>
        <v/>
      </c>
      <c r="AJ1790" s="154">
        <f>IF(Y1790="","",Y1790*IFERROR(INDEX(Lists!$M$2:$M$12,MATCH(C1790,Lists!$I$2:$I$12,0)),1)/Lists!$Q$2)</f>
        <v/>
      </c>
      <c r="AK1790" s="106" t="n"/>
      <c r="AL1790" s="106" t="n"/>
      <c r="AM1790" s="106" t="n"/>
      <c r="AN1790" s="106" t="n"/>
      <c r="AO1790" s="106" t="n"/>
    </row>
    <row r="1791" ht="18" customHeight="1" s="74">
      <c r="A1791" s="154">
        <f>IF(OR(F1791="",C1791="",D1791=""),"",IFERROR(INDEX(Lists!$J$2:$J$12,MATCH(C1791,Lists!$I$2:$I$12,0)),"XX")&amp;"-"&amp;D1791&amp;"-"&amp;TEXT(SUMPRODUCT(($C$2:C1791=C1791)*($D$2:D1791=D1791)),"0000"))</f>
        <v/>
      </c>
      <c r="B1791" s="155" t="n"/>
      <c r="C1791" s="155" t="n"/>
      <c r="D1791" s="155" t="n"/>
      <c r="E1791" s="155" t="n"/>
      <c r="F1791" s="155" t="n"/>
      <c r="G1791" s="155" t="n"/>
      <c r="H1791" s="155" t="n"/>
      <c r="I1791" s="155" t="n"/>
      <c r="J1791" s="155" t="n"/>
      <c r="K1791" s="155" t="n"/>
      <c r="L1791" s="155" t="n"/>
      <c r="M1791" s="155" t="n"/>
      <c r="N1791" s="155" t="n"/>
      <c r="O1791" s="155" t="n"/>
      <c r="P1791" s="155" t="n"/>
      <c r="Q1791" s="151" t="n"/>
      <c r="R1791" s="155" t="n"/>
      <c r="S1791" s="155" t="n"/>
      <c r="T1791" s="155" t="n"/>
      <c r="U1791" s="155" t="n"/>
      <c r="V1791" s="155" t="n"/>
      <c r="W1791" s="155" t="n"/>
      <c r="X1791" s="155" t="n"/>
      <c r="Y1791" s="155" t="n"/>
      <c r="Z1791" s="155" t="n"/>
      <c r="AA1791" s="155" t="n"/>
      <c r="AB1791" s="155" t="n"/>
      <c r="AC1791" s="155" t="n"/>
      <c r="AD1791" s="155" t="n"/>
      <c r="AE1791" s="155" t="n"/>
      <c r="AF1791" s="155" t="n"/>
      <c r="AG1791" s="154">
        <f>IF(OR(C1791="",G1791="",G1791=0),"",IFERROR(INDEX(Lists!$K$2:$K$12,MATCH(C1791,Lists!$I$2:$I$12,0)),"AUD"))</f>
        <v/>
      </c>
      <c r="AH1791" s="154">
        <f>IF(OR(G1791="",G1791=0),"",IF(G1791&lt;1,TEXT(G1791*100,"0")&amp;IFERROR(INDEX(Lists!$U$2:$U$12,MATCH(C1791,Lists!$I$2:$I$12,0)),"c"),IFERROR(INDEX(Lists!$L$2:$L$12,MATCH(C1791,Lists!$I$2:$I$12,0)),"$")&amp;IF(G1791=INT(G1791),TEXT(G1791,"0"),TEXT(G1791,"0.00")))&amp;" "&amp;AG1791)</f>
        <v/>
      </c>
      <c r="AI1791" s="154">
        <f>IF(X1791="","",X1791*IFERROR(INDEX(Lists!$M$2:$M$12,MATCH(C1791,Lists!$I$2:$I$12,0)),1)/Lists!$Q$2)</f>
        <v/>
      </c>
      <c r="AJ1791" s="154">
        <f>IF(Y1791="","",Y1791*IFERROR(INDEX(Lists!$M$2:$M$12,MATCH(C1791,Lists!$I$2:$I$12,0)),1)/Lists!$Q$2)</f>
        <v/>
      </c>
      <c r="AK1791" s="106" t="n"/>
      <c r="AL1791" s="106" t="n"/>
      <c r="AM1791" s="106" t="n"/>
      <c r="AN1791" s="106" t="n"/>
      <c r="AO1791" s="106" t="n"/>
    </row>
    <row r="1792" ht="18" customHeight="1" s="74">
      <c r="A1792" s="154">
        <f>IF(OR(F1792="",C1792="",D1792=""),"",IFERROR(INDEX(Lists!$J$2:$J$12,MATCH(C1792,Lists!$I$2:$I$12,0)),"XX")&amp;"-"&amp;D1792&amp;"-"&amp;TEXT(SUMPRODUCT(($C$2:C1792=C1792)*($D$2:D1792=D1792)),"0000"))</f>
        <v/>
      </c>
      <c r="B1792" s="155" t="n"/>
      <c r="C1792" s="155" t="n"/>
      <c r="D1792" s="155" t="n"/>
      <c r="E1792" s="155" t="n"/>
      <c r="F1792" s="155" t="n"/>
      <c r="G1792" s="155" t="n"/>
      <c r="H1792" s="155" t="n"/>
      <c r="I1792" s="155" t="n"/>
      <c r="J1792" s="155" t="n"/>
      <c r="K1792" s="155" t="n"/>
      <c r="L1792" s="155" t="n"/>
      <c r="M1792" s="155" t="n"/>
      <c r="N1792" s="155" t="n"/>
      <c r="O1792" s="155" t="n"/>
      <c r="P1792" s="155" t="n"/>
      <c r="Q1792" s="151" t="n"/>
      <c r="R1792" s="155" t="n"/>
      <c r="S1792" s="155" t="n"/>
      <c r="T1792" s="155" t="n"/>
      <c r="U1792" s="155" t="n"/>
      <c r="V1792" s="155" t="n"/>
      <c r="W1792" s="155" t="n"/>
      <c r="X1792" s="155" t="n"/>
      <c r="Y1792" s="155" t="n"/>
      <c r="Z1792" s="155" t="n"/>
      <c r="AA1792" s="155" t="n"/>
      <c r="AB1792" s="155" t="n"/>
      <c r="AC1792" s="155" t="n"/>
      <c r="AD1792" s="155" t="n"/>
      <c r="AE1792" s="155" t="n"/>
      <c r="AF1792" s="155" t="n"/>
      <c r="AG1792" s="154">
        <f>IF(OR(C1792="",G1792="",G1792=0),"",IFERROR(INDEX(Lists!$K$2:$K$12,MATCH(C1792,Lists!$I$2:$I$12,0)),"AUD"))</f>
        <v/>
      </c>
      <c r="AH1792" s="154">
        <f>IF(OR(G1792="",G1792=0),"",IF(G1792&lt;1,TEXT(G1792*100,"0")&amp;IFERROR(INDEX(Lists!$U$2:$U$12,MATCH(C1792,Lists!$I$2:$I$12,0)),"c"),IFERROR(INDEX(Lists!$L$2:$L$12,MATCH(C1792,Lists!$I$2:$I$12,0)),"$")&amp;IF(G1792=INT(G1792),TEXT(G1792,"0"),TEXT(G1792,"0.00")))&amp;" "&amp;AG1792)</f>
        <v/>
      </c>
      <c r="AI1792" s="154">
        <f>IF(X1792="","",X1792*IFERROR(INDEX(Lists!$M$2:$M$12,MATCH(C1792,Lists!$I$2:$I$12,0)),1)/Lists!$Q$2)</f>
        <v/>
      </c>
      <c r="AJ1792" s="154">
        <f>IF(Y1792="","",Y1792*IFERROR(INDEX(Lists!$M$2:$M$12,MATCH(C1792,Lists!$I$2:$I$12,0)),1)/Lists!$Q$2)</f>
        <v/>
      </c>
      <c r="AK1792" s="106" t="n"/>
      <c r="AL1792" s="106" t="n"/>
      <c r="AM1792" s="106" t="n"/>
      <c r="AN1792" s="106" t="n"/>
      <c r="AO1792" s="106" t="n"/>
    </row>
    <row r="1793" ht="18" customHeight="1" s="74">
      <c r="A1793" s="154">
        <f>IF(OR(F1793="",C1793="",D1793=""),"",IFERROR(INDEX(Lists!$J$2:$J$12,MATCH(C1793,Lists!$I$2:$I$12,0)),"XX")&amp;"-"&amp;D1793&amp;"-"&amp;TEXT(SUMPRODUCT(($C$2:C1793=C1793)*($D$2:D1793=D1793)),"0000"))</f>
        <v/>
      </c>
      <c r="B1793" s="155" t="n"/>
      <c r="C1793" s="155" t="n"/>
      <c r="D1793" s="155" t="n"/>
      <c r="E1793" s="155" t="n"/>
      <c r="F1793" s="155" t="n"/>
      <c r="G1793" s="155" t="n"/>
      <c r="H1793" s="155" t="n"/>
      <c r="I1793" s="155" t="n"/>
      <c r="J1793" s="155" t="n"/>
      <c r="K1793" s="155" t="n"/>
      <c r="L1793" s="155" t="n"/>
      <c r="M1793" s="155" t="n"/>
      <c r="N1793" s="155" t="n"/>
      <c r="O1793" s="155" t="n"/>
      <c r="P1793" s="155" t="n"/>
      <c r="Q1793" s="151" t="n"/>
      <c r="R1793" s="155" t="n"/>
      <c r="S1793" s="155" t="n"/>
      <c r="T1793" s="155" t="n"/>
      <c r="U1793" s="155" t="n"/>
      <c r="V1793" s="155" t="n"/>
      <c r="W1793" s="155" t="n"/>
      <c r="X1793" s="155" t="n"/>
      <c r="Y1793" s="155" t="n"/>
      <c r="Z1793" s="155" t="n"/>
      <c r="AA1793" s="155" t="n"/>
      <c r="AB1793" s="155" t="n"/>
      <c r="AC1793" s="155" t="n"/>
      <c r="AD1793" s="155" t="n"/>
      <c r="AE1793" s="155" t="n"/>
      <c r="AF1793" s="155" t="n"/>
      <c r="AG1793" s="154">
        <f>IF(OR(C1793="",G1793="",G1793=0),"",IFERROR(INDEX(Lists!$K$2:$K$12,MATCH(C1793,Lists!$I$2:$I$12,0)),"AUD"))</f>
        <v/>
      </c>
      <c r="AH1793" s="154">
        <f>IF(OR(G1793="",G1793=0),"",IF(G1793&lt;1,TEXT(G1793*100,"0")&amp;IFERROR(INDEX(Lists!$U$2:$U$12,MATCH(C1793,Lists!$I$2:$I$12,0)),"c"),IFERROR(INDEX(Lists!$L$2:$L$12,MATCH(C1793,Lists!$I$2:$I$12,0)),"$")&amp;IF(G1793=INT(G1793),TEXT(G1793,"0"),TEXT(G1793,"0.00")))&amp;" "&amp;AG1793)</f>
        <v/>
      </c>
      <c r="AI1793" s="154">
        <f>IF(X1793="","",X1793*IFERROR(INDEX(Lists!$M$2:$M$12,MATCH(C1793,Lists!$I$2:$I$12,0)),1)/Lists!$Q$2)</f>
        <v/>
      </c>
      <c r="AJ1793" s="154">
        <f>IF(Y1793="","",Y1793*IFERROR(INDEX(Lists!$M$2:$M$12,MATCH(C1793,Lists!$I$2:$I$12,0)),1)/Lists!$Q$2)</f>
        <v/>
      </c>
      <c r="AK1793" s="106" t="n"/>
      <c r="AL1793" s="106" t="n"/>
      <c r="AM1793" s="106" t="n"/>
      <c r="AN1793" s="106" t="n"/>
      <c r="AO1793" s="106" t="n"/>
    </row>
    <row r="1794" ht="18" customHeight="1" s="74">
      <c r="A1794" s="154">
        <f>IF(OR(F1794="",C1794="",D1794=""),"",IFERROR(INDEX(Lists!$J$2:$J$12,MATCH(C1794,Lists!$I$2:$I$12,0)),"XX")&amp;"-"&amp;D1794&amp;"-"&amp;TEXT(SUMPRODUCT(($C$2:C1794=C1794)*($D$2:D1794=D1794)),"0000"))</f>
        <v/>
      </c>
      <c r="B1794" s="155" t="n"/>
      <c r="C1794" s="155" t="n"/>
      <c r="D1794" s="155" t="n"/>
      <c r="E1794" s="155" t="n"/>
      <c r="F1794" s="155" t="n"/>
      <c r="G1794" s="155" t="n"/>
      <c r="H1794" s="155" t="n"/>
      <c r="I1794" s="155" t="n"/>
      <c r="J1794" s="155" t="n"/>
      <c r="K1794" s="155" t="n"/>
      <c r="L1794" s="155" t="n"/>
      <c r="M1794" s="155" t="n"/>
      <c r="N1794" s="155" t="n"/>
      <c r="O1794" s="155" t="n"/>
      <c r="P1794" s="155" t="n"/>
      <c r="Q1794" s="151" t="n"/>
      <c r="R1794" s="155" t="n"/>
      <c r="S1794" s="155" t="n"/>
      <c r="T1794" s="155" t="n"/>
      <c r="U1794" s="155" t="n"/>
      <c r="V1794" s="155" t="n"/>
      <c r="W1794" s="155" t="n"/>
      <c r="X1794" s="155" t="n"/>
      <c r="Y1794" s="155" t="n"/>
      <c r="Z1794" s="155" t="n"/>
      <c r="AA1794" s="155" t="n"/>
      <c r="AB1794" s="155" t="n"/>
      <c r="AC1794" s="155" t="n"/>
      <c r="AD1794" s="155" t="n"/>
      <c r="AE1794" s="155" t="n"/>
      <c r="AF1794" s="155" t="n"/>
      <c r="AG1794" s="154">
        <f>IF(OR(C1794="",G1794="",G1794=0),"",IFERROR(INDEX(Lists!$K$2:$K$12,MATCH(C1794,Lists!$I$2:$I$12,0)),"AUD"))</f>
        <v/>
      </c>
      <c r="AH1794" s="154">
        <f>IF(OR(G1794="",G1794=0),"",IF(G1794&lt;1,TEXT(G1794*100,"0")&amp;IFERROR(INDEX(Lists!$U$2:$U$12,MATCH(C1794,Lists!$I$2:$I$12,0)),"c"),IFERROR(INDEX(Lists!$L$2:$L$12,MATCH(C1794,Lists!$I$2:$I$12,0)),"$")&amp;IF(G1794=INT(G1794),TEXT(G1794,"0"),TEXT(G1794,"0.00")))&amp;" "&amp;AG1794)</f>
        <v/>
      </c>
      <c r="AI1794" s="154">
        <f>IF(X1794="","",X1794*IFERROR(INDEX(Lists!$M$2:$M$12,MATCH(C1794,Lists!$I$2:$I$12,0)),1)/Lists!$Q$2)</f>
        <v/>
      </c>
      <c r="AJ1794" s="154">
        <f>IF(Y1794="","",Y1794*IFERROR(INDEX(Lists!$M$2:$M$12,MATCH(C1794,Lists!$I$2:$I$12,0)),1)/Lists!$Q$2)</f>
        <v/>
      </c>
      <c r="AK1794" s="106" t="n"/>
      <c r="AL1794" s="106" t="n"/>
      <c r="AM1794" s="106" t="n"/>
      <c r="AN1794" s="106" t="n"/>
      <c r="AO1794" s="106" t="n"/>
    </row>
    <row r="1795" ht="18" customHeight="1" s="74">
      <c r="A1795" s="154">
        <f>IF(OR(F1795="",C1795="",D1795=""),"",IFERROR(INDEX(Lists!$J$2:$J$12,MATCH(C1795,Lists!$I$2:$I$12,0)),"XX")&amp;"-"&amp;D1795&amp;"-"&amp;TEXT(SUMPRODUCT(($C$2:C1795=C1795)*($D$2:D1795=D1795)),"0000"))</f>
        <v/>
      </c>
      <c r="B1795" s="155" t="n"/>
      <c r="C1795" s="155" t="n"/>
      <c r="D1795" s="155" t="n"/>
      <c r="E1795" s="155" t="n"/>
      <c r="F1795" s="155" t="n"/>
      <c r="G1795" s="155" t="n"/>
      <c r="H1795" s="155" t="n"/>
      <c r="I1795" s="155" t="n"/>
      <c r="J1795" s="155" t="n"/>
      <c r="K1795" s="155" t="n"/>
      <c r="L1795" s="155" t="n"/>
      <c r="M1795" s="155" t="n"/>
      <c r="N1795" s="155" t="n"/>
      <c r="O1795" s="155" t="n"/>
      <c r="P1795" s="155" t="n"/>
      <c r="Q1795" s="151" t="n"/>
      <c r="R1795" s="155" t="n"/>
      <c r="S1795" s="155" t="n"/>
      <c r="T1795" s="155" t="n"/>
      <c r="U1795" s="155" t="n"/>
      <c r="V1795" s="155" t="n"/>
      <c r="W1795" s="155" t="n"/>
      <c r="X1795" s="155" t="n"/>
      <c r="Y1795" s="155" t="n"/>
      <c r="Z1795" s="155" t="n"/>
      <c r="AA1795" s="155" t="n"/>
      <c r="AB1795" s="155" t="n"/>
      <c r="AC1795" s="155" t="n"/>
      <c r="AD1795" s="155" t="n"/>
      <c r="AE1795" s="155" t="n"/>
      <c r="AF1795" s="155" t="n"/>
      <c r="AG1795" s="154">
        <f>IF(OR(C1795="",G1795="",G1795=0),"",IFERROR(INDEX(Lists!$K$2:$K$12,MATCH(C1795,Lists!$I$2:$I$12,0)),"AUD"))</f>
        <v/>
      </c>
      <c r="AH1795" s="154">
        <f>IF(OR(G1795="",G1795=0),"",IF(G1795&lt;1,TEXT(G1795*100,"0")&amp;IFERROR(INDEX(Lists!$U$2:$U$12,MATCH(C1795,Lists!$I$2:$I$12,0)),"c"),IFERROR(INDEX(Lists!$L$2:$L$12,MATCH(C1795,Lists!$I$2:$I$12,0)),"$")&amp;IF(G1795=INT(G1795),TEXT(G1795,"0"),TEXT(G1795,"0.00")))&amp;" "&amp;AG1795)</f>
        <v/>
      </c>
      <c r="AI1795" s="154">
        <f>IF(X1795="","",X1795*IFERROR(INDEX(Lists!$M$2:$M$12,MATCH(C1795,Lists!$I$2:$I$12,0)),1)/Lists!$Q$2)</f>
        <v/>
      </c>
      <c r="AJ1795" s="154">
        <f>IF(Y1795="","",Y1795*IFERROR(INDEX(Lists!$M$2:$M$12,MATCH(C1795,Lists!$I$2:$I$12,0)),1)/Lists!$Q$2)</f>
        <v/>
      </c>
      <c r="AK1795" s="106" t="n"/>
      <c r="AL1795" s="106" t="n"/>
      <c r="AM1795" s="106" t="n"/>
      <c r="AN1795" s="106" t="n"/>
      <c r="AO1795" s="106" t="n"/>
    </row>
    <row r="1796" ht="18" customHeight="1" s="74">
      <c r="A1796" s="154">
        <f>IF(OR(F1796="",C1796="",D1796=""),"",IFERROR(INDEX(Lists!$J$2:$J$12,MATCH(C1796,Lists!$I$2:$I$12,0)),"XX")&amp;"-"&amp;D1796&amp;"-"&amp;TEXT(SUMPRODUCT(($C$2:C1796=C1796)*($D$2:D1796=D1796)),"0000"))</f>
        <v/>
      </c>
      <c r="B1796" s="155" t="n"/>
      <c r="C1796" s="155" t="n"/>
      <c r="D1796" s="155" t="n"/>
      <c r="E1796" s="155" t="n"/>
      <c r="F1796" s="155" t="n"/>
      <c r="G1796" s="155" t="n"/>
      <c r="H1796" s="155" t="n"/>
      <c r="I1796" s="155" t="n"/>
      <c r="J1796" s="155" t="n"/>
      <c r="K1796" s="155" t="n"/>
      <c r="L1796" s="155" t="n"/>
      <c r="M1796" s="155" t="n"/>
      <c r="N1796" s="155" t="n"/>
      <c r="O1796" s="155" t="n"/>
      <c r="P1796" s="155" t="n"/>
      <c r="Q1796" s="151" t="n"/>
      <c r="R1796" s="155" t="n"/>
      <c r="S1796" s="155" t="n"/>
      <c r="T1796" s="155" t="n"/>
      <c r="U1796" s="155" t="n"/>
      <c r="V1796" s="155" t="n"/>
      <c r="W1796" s="155" t="n"/>
      <c r="X1796" s="155" t="n"/>
      <c r="Y1796" s="155" t="n"/>
      <c r="Z1796" s="155" t="n"/>
      <c r="AA1796" s="155" t="n"/>
      <c r="AB1796" s="155" t="n"/>
      <c r="AC1796" s="155" t="n"/>
      <c r="AD1796" s="155" t="n"/>
      <c r="AE1796" s="155" t="n"/>
      <c r="AF1796" s="155" t="n"/>
      <c r="AG1796" s="154">
        <f>IF(OR(C1796="",G1796="",G1796=0),"",IFERROR(INDEX(Lists!$K$2:$K$12,MATCH(C1796,Lists!$I$2:$I$12,0)),"AUD"))</f>
        <v/>
      </c>
      <c r="AH1796" s="154">
        <f>IF(OR(G1796="",G1796=0),"",IF(G1796&lt;1,TEXT(G1796*100,"0")&amp;IFERROR(INDEX(Lists!$U$2:$U$12,MATCH(C1796,Lists!$I$2:$I$12,0)),"c"),IFERROR(INDEX(Lists!$L$2:$L$12,MATCH(C1796,Lists!$I$2:$I$12,0)),"$")&amp;IF(G1796=INT(G1796),TEXT(G1796,"0"),TEXT(G1796,"0.00")))&amp;" "&amp;AG1796)</f>
        <v/>
      </c>
      <c r="AI1796" s="154">
        <f>IF(X1796="","",X1796*IFERROR(INDEX(Lists!$M$2:$M$12,MATCH(C1796,Lists!$I$2:$I$12,0)),1)/Lists!$Q$2)</f>
        <v/>
      </c>
      <c r="AJ1796" s="154">
        <f>IF(Y1796="","",Y1796*IFERROR(INDEX(Lists!$M$2:$M$12,MATCH(C1796,Lists!$I$2:$I$12,0)),1)/Lists!$Q$2)</f>
        <v/>
      </c>
      <c r="AK1796" s="106" t="n"/>
      <c r="AL1796" s="106" t="n"/>
      <c r="AM1796" s="106" t="n"/>
      <c r="AN1796" s="106" t="n"/>
      <c r="AO1796" s="106" t="n"/>
    </row>
    <row r="1797" ht="18" customHeight="1" s="74">
      <c r="A1797" s="154">
        <f>IF(OR(F1797="",C1797="",D1797=""),"",IFERROR(INDEX(Lists!$J$2:$J$12,MATCH(C1797,Lists!$I$2:$I$12,0)),"XX")&amp;"-"&amp;D1797&amp;"-"&amp;TEXT(SUMPRODUCT(($C$2:C1797=C1797)*($D$2:D1797=D1797)),"0000"))</f>
        <v/>
      </c>
      <c r="B1797" s="155" t="n"/>
      <c r="C1797" s="155" t="n"/>
      <c r="D1797" s="155" t="n"/>
      <c r="E1797" s="155" t="n"/>
      <c r="F1797" s="155" t="n"/>
      <c r="G1797" s="155" t="n"/>
      <c r="H1797" s="155" t="n"/>
      <c r="I1797" s="155" t="n"/>
      <c r="J1797" s="155" t="n"/>
      <c r="K1797" s="155" t="n"/>
      <c r="L1797" s="155" t="n"/>
      <c r="M1797" s="155" t="n"/>
      <c r="N1797" s="155" t="n"/>
      <c r="O1797" s="155" t="n"/>
      <c r="P1797" s="155" t="n"/>
      <c r="Q1797" s="151" t="n"/>
      <c r="R1797" s="155" t="n"/>
      <c r="S1797" s="155" t="n"/>
      <c r="T1797" s="155" t="n"/>
      <c r="U1797" s="155" t="n"/>
      <c r="V1797" s="155" t="n"/>
      <c r="W1797" s="155" t="n"/>
      <c r="X1797" s="155" t="n"/>
      <c r="Y1797" s="155" t="n"/>
      <c r="Z1797" s="155" t="n"/>
      <c r="AA1797" s="155" t="n"/>
      <c r="AB1797" s="155" t="n"/>
      <c r="AC1797" s="155" t="n"/>
      <c r="AD1797" s="155" t="n"/>
      <c r="AE1797" s="155" t="n"/>
      <c r="AF1797" s="155" t="n"/>
      <c r="AG1797" s="154">
        <f>IF(OR(C1797="",G1797="",G1797=0),"",IFERROR(INDEX(Lists!$K$2:$K$12,MATCH(C1797,Lists!$I$2:$I$12,0)),"AUD"))</f>
        <v/>
      </c>
      <c r="AH1797" s="154">
        <f>IF(OR(G1797="",G1797=0),"",IF(G1797&lt;1,TEXT(G1797*100,"0")&amp;IFERROR(INDEX(Lists!$U$2:$U$12,MATCH(C1797,Lists!$I$2:$I$12,0)),"c"),IFERROR(INDEX(Lists!$L$2:$L$12,MATCH(C1797,Lists!$I$2:$I$12,0)),"$")&amp;IF(G1797=INT(G1797),TEXT(G1797,"0"),TEXT(G1797,"0.00")))&amp;" "&amp;AG1797)</f>
        <v/>
      </c>
      <c r="AI1797" s="154">
        <f>IF(X1797="","",X1797*IFERROR(INDEX(Lists!$M$2:$M$12,MATCH(C1797,Lists!$I$2:$I$12,0)),1)/Lists!$Q$2)</f>
        <v/>
      </c>
      <c r="AJ1797" s="154">
        <f>IF(Y1797="","",Y1797*IFERROR(INDEX(Lists!$M$2:$M$12,MATCH(C1797,Lists!$I$2:$I$12,0)),1)/Lists!$Q$2)</f>
        <v/>
      </c>
      <c r="AK1797" s="106" t="n"/>
      <c r="AL1797" s="106" t="n"/>
      <c r="AM1797" s="106" t="n"/>
      <c r="AN1797" s="106" t="n"/>
      <c r="AO1797" s="106" t="n"/>
    </row>
    <row r="1798" ht="18" customHeight="1" s="74">
      <c r="A1798" s="154">
        <f>IF(OR(F1798="",C1798="",D1798=""),"",IFERROR(INDEX(Lists!$J$2:$J$12,MATCH(C1798,Lists!$I$2:$I$12,0)),"XX")&amp;"-"&amp;D1798&amp;"-"&amp;TEXT(SUMPRODUCT(($C$2:C1798=C1798)*($D$2:D1798=D1798)),"0000"))</f>
        <v/>
      </c>
      <c r="B1798" s="155" t="n"/>
      <c r="C1798" s="155" t="n"/>
      <c r="D1798" s="155" t="n"/>
      <c r="E1798" s="155" t="n"/>
      <c r="F1798" s="155" t="n"/>
      <c r="G1798" s="155" t="n"/>
      <c r="H1798" s="155" t="n"/>
      <c r="I1798" s="155" t="n"/>
      <c r="J1798" s="155" t="n"/>
      <c r="K1798" s="155" t="n"/>
      <c r="L1798" s="155" t="n"/>
      <c r="M1798" s="155" t="n"/>
      <c r="N1798" s="155" t="n"/>
      <c r="O1798" s="155" t="n"/>
      <c r="P1798" s="155" t="n"/>
      <c r="Q1798" s="151" t="n"/>
      <c r="R1798" s="155" t="n"/>
      <c r="S1798" s="155" t="n"/>
      <c r="T1798" s="155" t="n"/>
      <c r="U1798" s="155" t="n"/>
      <c r="V1798" s="155" t="n"/>
      <c r="W1798" s="155" t="n"/>
      <c r="X1798" s="155" t="n"/>
      <c r="Y1798" s="155" t="n"/>
      <c r="Z1798" s="155" t="n"/>
      <c r="AA1798" s="155" t="n"/>
      <c r="AB1798" s="155" t="n"/>
      <c r="AC1798" s="155" t="n"/>
      <c r="AD1798" s="155" t="n"/>
      <c r="AE1798" s="155" t="n"/>
      <c r="AF1798" s="155" t="n"/>
      <c r="AG1798" s="154">
        <f>IF(OR(C1798="",G1798="",G1798=0),"",IFERROR(INDEX(Lists!$K$2:$K$12,MATCH(C1798,Lists!$I$2:$I$12,0)),"AUD"))</f>
        <v/>
      </c>
      <c r="AH1798" s="154">
        <f>IF(OR(G1798="",G1798=0),"",IF(G1798&lt;1,TEXT(G1798*100,"0")&amp;IFERROR(INDEX(Lists!$U$2:$U$12,MATCH(C1798,Lists!$I$2:$I$12,0)),"c"),IFERROR(INDEX(Lists!$L$2:$L$12,MATCH(C1798,Lists!$I$2:$I$12,0)),"$")&amp;IF(G1798=INT(G1798),TEXT(G1798,"0"),TEXT(G1798,"0.00")))&amp;" "&amp;AG1798)</f>
        <v/>
      </c>
      <c r="AI1798" s="154">
        <f>IF(X1798="","",X1798*IFERROR(INDEX(Lists!$M$2:$M$12,MATCH(C1798,Lists!$I$2:$I$12,0)),1)/Lists!$Q$2)</f>
        <v/>
      </c>
      <c r="AJ1798" s="154">
        <f>IF(Y1798="","",Y1798*IFERROR(INDEX(Lists!$M$2:$M$12,MATCH(C1798,Lists!$I$2:$I$12,0)),1)/Lists!$Q$2)</f>
        <v/>
      </c>
      <c r="AK1798" s="106" t="n"/>
      <c r="AL1798" s="106" t="n"/>
      <c r="AM1798" s="106" t="n"/>
      <c r="AN1798" s="106" t="n"/>
      <c r="AO1798" s="106" t="n"/>
    </row>
    <row r="1799" ht="18" customHeight="1" s="74">
      <c r="A1799" s="154">
        <f>IF(OR(F1799="",C1799="",D1799=""),"",IFERROR(INDEX(Lists!$J$2:$J$12,MATCH(C1799,Lists!$I$2:$I$12,0)),"XX")&amp;"-"&amp;D1799&amp;"-"&amp;TEXT(SUMPRODUCT(($C$2:C1799=C1799)*($D$2:D1799=D1799)),"0000"))</f>
        <v/>
      </c>
      <c r="B1799" s="155" t="n"/>
      <c r="C1799" s="155" t="n"/>
      <c r="D1799" s="155" t="n"/>
      <c r="E1799" s="155" t="n"/>
      <c r="F1799" s="155" t="n"/>
      <c r="G1799" s="155" t="n"/>
      <c r="H1799" s="155" t="n"/>
      <c r="I1799" s="155" t="n"/>
      <c r="J1799" s="155" t="n"/>
      <c r="K1799" s="155" t="n"/>
      <c r="L1799" s="155" t="n"/>
      <c r="M1799" s="155" t="n"/>
      <c r="N1799" s="155" t="n"/>
      <c r="O1799" s="155" t="n"/>
      <c r="P1799" s="155" t="n"/>
      <c r="Q1799" s="151" t="n"/>
      <c r="R1799" s="155" t="n"/>
      <c r="S1799" s="155" t="n"/>
      <c r="T1799" s="155" t="n"/>
      <c r="U1799" s="155" t="n"/>
      <c r="V1799" s="155" t="n"/>
      <c r="W1799" s="155" t="n"/>
      <c r="X1799" s="155" t="n"/>
      <c r="Y1799" s="155" t="n"/>
      <c r="Z1799" s="155" t="n"/>
      <c r="AA1799" s="155" t="n"/>
      <c r="AB1799" s="155" t="n"/>
      <c r="AC1799" s="155" t="n"/>
      <c r="AD1799" s="155" t="n"/>
      <c r="AE1799" s="155" t="n"/>
      <c r="AF1799" s="155" t="n"/>
      <c r="AG1799" s="154">
        <f>IF(OR(C1799="",G1799="",G1799=0),"",IFERROR(INDEX(Lists!$K$2:$K$12,MATCH(C1799,Lists!$I$2:$I$12,0)),"AUD"))</f>
        <v/>
      </c>
      <c r="AH1799" s="154">
        <f>IF(OR(G1799="",G1799=0),"",IF(G1799&lt;1,TEXT(G1799*100,"0")&amp;IFERROR(INDEX(Lists!$U$2:$U$12,MATCH(C1799,Lists!$I$2:$I$12,0)),"c"),IFERROR(INDEX(Lists!$L$2:$L$12,MATCH(C1799,Lists!$I$2:$I$12,0)),"$")&amp;IF(G1799=INT(G1799),TEXT(G1799,"0"),TEXT(G1799,"0.00")))&amp;" "&amp;AG1799)</f>
        <v/>
      </c>
      <c r="AI1799" s="154">
        <f>IF(X1799="","",X1799*IFERROR(INDEX(Lists!$M$2:$M$12,MATCH(C1799,Lists!$I$2:$I$12,0)),1)/Lists!$Q$2)</f>
        <v/>
      </c>
      <c r="AJ1799" s="154">
        <f>IF(Y1799="","",Y1799*IFERROR(INDEX(Lists!$M$2:$M$12,MATCH(C1799,Lists!$I$2:$I$12,0)),1)/Lists!$Q$2)</f>
        <v/>
      </c>
      <c r="AK1799" s="106" t="n"/>
      <c r="AL1799" s="106" t="n"/>
      <c r="AM1799" s="106" t="n"/>
      <c r="AN1799" s="106" t="n"/>
      <c r="AO1799" s="106" t="n"/>
    </row>
    <row r="1800" ht="18" customHeight="1" s="74">
      <c r="A1800" s="154">
        <f>IF(OR(F1800="",C1800="",D1800=""),"",IFERROR(INDEX(Lists!$J$2:$J$12,MATCH(C1800,Lists!$I$2:$I$12,0)),"XX")&amp;"-"&amp;D1800&amp;"-"&amp;TEXT(SUMPRODUCT(($C$2:C1800=C1800)*($D$2:D1800=D1800)),"0000"))</f>
        <v/>
      </c>
      <c r="B1800" s="155" t="n"/>
      <c r="C1800" s="155" t="n"/>
      <c r="D1800" s="155" t="n"/>
      <c r="E1800" s="155" t="n"/>
      <c r="F1800" s="155" t="n"/>
      <c r="G1800" s="155" t="n"/>
      <c r="H1800" s="155" t="n"/>
      <c r="I1800" s="155" t="n"/>
      <c r="J1800" s="155" t="n"/>
      <c r="K1800" s="155" t="n"/>
      <c r="L1800" s="155" t="n"/>
      <c r="M1800" s="155" t="n"/>
      <c r="N1800" s="155" t="n"/>
      <c r="O1800" s="155" t="n"/>
      <c r="P1800" s="155" t="n"/>
      <c r="Q1800" s="151" t="n"/>
      <c r="R1800" s="155" t="n"/>
      <c r="S1800" s="155" t="n"/>
      <c r="T1800" s="155" t="n"/>
      <c r="U1800" s="155" t="n"/>
      <c r="V1800" s="155" t="n"/>
      <c r="W1800" s="155" t="n"/>
      <c r="X1800" s="155" t="n"/>
      <c r="Y1800" s="155" t="n"/>
      <c r="Z1800" s="155" t="n"/>
      <c r="AA1800" s="155" t="n"/>
      <c r="AB1800" s="155" t="n"/>
      <c r="AC1800" s="155" t="n"/>
      <c r="AD1800" s="155" t="n"/>
      <c r="AE1800" s="155" t="n"/>
      <c r="AF1800" s="155" t="n"/>
      <c r="AG1800" s="154">
        <f>IF(OR(C1800="",G1800="",G1800=0),"",IFERROR(INDEX(Lists!$K$2:$K$12,MATCH(C1800,Lists!$I$2:$I$12,0)),"AUD"))</f>
        <v/>
      </c>
      <c r="AH1800" s="154">
        <f>IF(OR(G1800="",G1800=0),"",IF(G1800&lt;1,TEXT(G1800*100,"0")&amp;IFERROR(INDEX(Lists!$U$2:$U$12,MATCH(C1800,Lists!$I$2:$I$12,0)),"c"),IFERROR(INDEX(Lists!$L$2:$L$12,MATCH(C1800,Lists!$I$2:$I$12,0)),"$")&amp;IF(G1800=INT(G1800),TEXT(G1800,"0"),TEXT(G1800,"0.00")))&amp;" "&amp;AG1800)</f>
        <v/>
      </c>
      <c r="AI1800" s="154">
        <f>IF(X1800="","",X1800*IFERROR(INDEX(Lists!$M$2:$M$12,MATCH(C1800,Lists!$I$2:$I$12,0)),1)/Lists!$Q$2)</f>
        <v/>
      </c>
      <c r="AJ1800" s="154">
        <f>IF(Y1800="","",Y1800*IFERROR(INDEX(Lists!$M$2:$M$12,MATCH(C1800,Lists!$I$2:$I$12,0)),1)/Lists!$Q$2)</f>
        <v/>
      </c>
      <c r="AK1800" s="106" t="n"/>
      <c r="AL1800" s="106" t="n"/>
      <c r="AM1800" s="106" t="n"/>
      <c r="AN1800" s="106" t="n"/>
      <c r="AO1800" s="106" t="n"/>
    </row>
    <row r="1801" ht="18" customHeight="1" s="74">
      <c r="A1801" s="154">
        <f>IF(OR(F1801="",C1801="",D1801=""),"",IFERROR(INDEX(Lists!$J$2:$J$12,MATCH(C1801,Lists!$I$2:$I$12,0)),"XX")&amp;"-"&amp;D1801&amp;"-"&amp;TEXT(SUMPRODUCT(($C$2:C1801=C1801)*($D$2:D1801=D1801)),"0000"))</f>
        <v/>
      </c>
      <c r="B1801" s="155" t="n"/>
      <c r="C1801" s="155" t="n"/>
      <c r="D1801" s="155" t="n"/>
      <c r="E1801" s="155" t="n"/>
      <c r="F1801" s="155" t="n"/>
      <c r="G1801" s="155" t="n"/>
      <c r="H1801" s="155" t="n"/>
      <c r="I1801" s="155" t="n"/>
      <c r="J1801" s="155" t="n"/>
      <c r="K1801" s="155" t="n"/>
      <c r="L1801" s="155" t="n"/>
      <c r="M1801" s="155" t="n"/>
      <c r="N1801" s="155" t="n"/>
      <c r="O1801" s="155" t="n"/>
      <c r="P1801" s="155" t="n"/>
      <c r="Q1801" s="151" t="n"/>
      <c r="R1801" s="155" t="n"/>
      <c r="S1801" s="155" t="n"/>
      <c r="T1801" s="155" t="n"/>
      <c r="U1801" s="155" t="n"/>
      <c r="V1801" s="155" t="n"/>
      <c r="W1801" s="155" t="n"/>
      <c r="X1801" s="155" t="n"/>
      <c r="Y1801" s="155" t="n"/>
      <c r="Z1801" s="155" t="n"/>
      <c r="AA1801" s="155" t="n"/>
      <c r="AB1801" s="155" t="n"/>
      <c r="AC1801" s="155" t="n"/>
      <c r="AD1801" s="155" t="n"/>
      <c r="AE1801" s="155" t="n"/>
      <c r="AF1801" s="155" t="n"/>
      <c r="AG1801" s="154">
        <f>IF(OR(C1801="",G1801="",G1801=0),"",IFERROR(INDEX(Lists!$K$2:$K$12,MATCH(C1801,Lists!$I$2:$I$12,0)),"AUD"))</f>
        <v/>
      </c>
      <c r="AH1801" s="154">
        <f>IF(OR(G1801="",G1801=0),"",IF(G1801&lt;1,TEXT(G1801*100,"0")&amp;IFERROR(INDEX(Lists!$U$2:$U$12,MATCH(C1801,Lists!$I$2:$I$12,0)),"c"),IFERROR(INDEX(Lists!$L$2:$L$12,MATCH(C1801,Lists!$I$2:$I$12,0)),"$")&amp;IF(G1801=INT(G1801),TEXT(G1801,"0"),TEXT(G1801,"0.00")))&amp;" "&amp;AG1801)</f>
        <v/>
      </c>
      <c r="AI1801" s="154">
        <f>IF(X1801="","",X1801*IFERROR(INDEX(Lists!$M$2:$M$12,MATCH(C1801,Lists!$I$2:$I$12,0)),1)/Lists!$Q$2)</f>
        <v/>
      </c>
      <c r="AJ1801" s="154">
        <f>IF(Y1801="","",Y1801*IFERROR(INDEX(Lists!$M$2:$M$12,MATCH(C1801,Lists!$I$2:$I$12,0)),1)/Lists!$Q$2)</f>
        <v/>
      </c>
      <c r="AK1801" s="106" t="n"/>
      <c r="AL1801" s="106" t="n"/>
      <c r="AM1801" s="106" t="n"/>
      <c r="AN1801" s="106" t="n"/>
      <c r="AO1801" s="106" t="n"/>
    </row>
    <row r="1802" ht="18" customHeight="1" s="74">
      <c r="A1802" s="154">
        <f>IF(OR(F1802="",C1802="",D1802=""),"",IFERROR(INDEX(Lists!$J$2:$J$12,MATCH(C1802,Lists!$I$2:$I$12,0)),"XX")&amp;"-"&amp;D1802&amp;"-"&amp;TEXT(SUMPRODUCT(($C$2:C1802=C1802)*($D$2:D1802=D1802)),"0000"))</f>
        <v/>
      </c>
      <c r="B1802" s="155" t="n"/>
      <c r="C1802" s="155" t="n"/>
      <c r="D1802" s="155" t="n"/>
      <c r="E1802" s="155" t="n"/>
      <c r="F1802" s="155" t="n"/>
      <c r="G1802" s="155" t="n"/>
      <c r="H1802" s="155" t="n"/>
      <c r="I1802" s="155" t="n"/>
      <c r="J1802" s="155" t="n"/>
      <c r="K1802" s="155" t="n"/>
      <c r="L1802" s="155" t="n"/>
      <c r="M1802" s="155" t="n"/>
      <c r="N1802" s="155" t="n"/>
      <c r="O1802" s="155" t="n"/>
      <c r="P1802" s="155" t="n"/>
      <c r="Q1802" s="151" t="n"/>
      <c r="R1802" s="155" t="n"/>
      <c r="S1802" s="155" t="n"/>
      <c r="T1802" s="155" t="n"/>
      <c r="U1802" s="155" t="n"/>
      <c r="V1802" s="155" t="n"/>
      <c r="W1802" s="155" t="n"/>
      <c r="X1802" s="155" t="n"/>
      <c r="Y1802" s="155" t="n"/>
      <c r="Z1802" s="155" t="n"/>
      <c r="AA1802" s="155" t="n"/>
      <c r="AB1802" s="155" t="n"/>
      <c r="AC1802" s="155" t="n"/>
      <c r="AD1802" s="155" t="n"/>
      <c r="AE1802" s="155" t="n"/>
      <c r="AF1802" s="155" t="n"/>
      <c r="AG1802" s="154">
        <f>IF(OR(C1802="",G1802="",G1802=0),"",IFERROR(INDEX(Lists!$K$2:$K$12,MATCH(C1802,Lists!$I$2:$I$12,0)),"AUD"))</f>
        <v/>
      </c>
      <c r="AH1802" s="154">
        <f>IF(OR(G1802="",G1802=0),"",IF(G1802&lt;1,TEXT(G1802*100,"0")&amp;IFERROR(INDEX(Lists!$U$2:$U$12,MATCH(C1802,Lists!$I$2:$I$12,0)),"c"),IFERROR(INDEX(Lists!$L$2:$L$12,MATCH(C1802,Lists!$I$2:$I$12,0)),"$")&amp;IF(G1802=INT(G1802),TEXT(G1802,"0"),TEXT(G1802,"0.00")))&amp;" "&amp;AG1802)</f>
        <v/>
      </c>
      <c r="AI1802" s="154">
        <f>IF(X1802="","",X1802*IFERROR(INDEX(Lists!$M$2:$M$12,MATCH(C1802,Lists!$I$2:$I$12,0)),1)/Lists!$Q$2)</f>
        <v/>
      </c>
      <c r="AJ1802" s="154">
        <f>IF(Y1802="","",Y1802*IFERROR(INDEX(Lists!$M$2:$M$12,MATCH(C1802,Lists!$I$2:$I$12,0)),1)/Lists!$Q$2)</f>
        <v/>
      </c>
      <c r="AK1802" s="106" t="n"/>
      <c r="AL1802" s="106" t="n"/>
      <c r="AM1802" s="106" t="n"/>
      <c r="AN1802" s="106" t="n"/>
      <c r="AO1802" s="106" t="n"/>
    </row>
    <row r="1803" ht="18" customHeight="1" s="74">
      <c r="A1803" s="154">
        <f>IF(OR(F1803="",C1803="",D1803=""),"",IFERROR(INDEX(Lists!$J$2:$J$12,MATCH(C1803,Lists!$I$2:$I$12,0)),"XX")&amp;"-"&amp;D1803&amp;"-"&amp;TEXT(SUMPRODUCT(($C$2:C1803=C1803)*($D$2:D1803=D1803)),"0000"))</f>
        <v/>
      </c>
      <c r="B1803" s="155" t="n"/>
      <c r="C1803" s="155" t="n"/>
      <c r="D1803" s="155" t="n"/>
      <c r="E1803" s="155" t="n"/>
      <c r="F1803" s="155" t="n"/>
      <c r="G1803" s="155" t="n"/>
      <c r="H1803" s="155" t="n"/>
      <c r="I1803" s="155" t="n"/>
      <c r="J1803" s="155" t="n"/>
      <c r="K1803" s="155" t="n"/>
      <c r="L1803" s="155" t="n"/>
      <c r="M1803" s="155" t="n"/>
      <c r="N1803" s="155" t="n"/>
      <c r="O1803" s="155" t="n"/>
      <c r="P1803" s="155" t="n"/>
      <c r="Q1803" s="151" t="n"/>
      <c r="R1803" s="155" t="n"/>
      <c r="S1803" s="155" t="n"/>
      <c r="T1803" s="155" t="n"/>
      <c r="U1803" s="155" t="n"/>
      <c r="V1803" s="155" t="n"/>
      <c r="W1803" s="155" t="n"/>
      <c r="X1803" s="155" t="n"/>
      <c r="Y1803" s="155" t="n"/>
      <c r="Z1803" s="155" t="n"/>
      <c r="AA1803" s="155" t="n"/>
      <c r="AB1803" s="155" t="n"/>
      <c r="AC1803" s="155" t="n"/>
      <c r="AD1803" s="155" t="n"/>
      <c r="AE1803" s="155" t="n"/>
      <c r="AF1803" s="155" t="n"/>
      <c r="AG1803" s="154">
        <f>IF(OR(C1803="",G1803="",G1803=0),"",IFERROR(INDEX(Lists!$K$2:$K$12,MATCH(C1803,Lists!$I$2:$I$12,0)),"AUD"))</f>
        <v/>
      </c>
      <c r="AH1803" s="154">
        <f>IF(OR(G1803="",G1803=0),"",IF(G1803&lt;1,TEXT(G1803*100,"0")&amp;IFERROR(INDEX(Lists!$U$2:$U$12,MATCH(C1803,Lists!$I$2:$I$12,0)),"c"),IFERROR(INDEX(Lists!$L$2:$L$12,MATCH(C1803,Lists!$I$2:$I$12,0)),"$")&amp;IF(G1803=INT(G1803),TEXT(G1803,"0"),TEXT(G1803,"0.00")))&amp;" "&amp;AG1803)</f>
        <v/>
      </c>
      <c r="AI1803" s="154">
        <f>IF(X1803="","",X1803*IFERROR(INDEX(Lists!$M$2:$M$12,MATCH(C1803,Lists!$I$2:$I$12,0)),1)/Lists!$Q$2)</f>
        <v/>
      </c>
      <c r="AJ1803" s="154">
        <f>IF(Y1803="","",Y1803*IFERROR(INDEX(Lists!$M$2:$M$12,MATCH(C1803,Lists!$I$2:$I$12,0)),1)/Lists!$Q$2)</f>
        <v/>
      </c>
      <c r="AK1803" s="106" t="n"/>
      <c r="AL1803" s="106" t="n"/>
      <c r="AM1803" s="106" t="n"/>
      <c r="AN1803" s="106" t="n"/>
      <c r="AO1803" s="106" t="n"/>
    </row>
    <row r="1804" ht="18" customHeight="1" s="74">
      <c r="A1804" s="154">
        <f>IF(OR(F1804="",C1804="",D1804=""),"",IFERROR(INDEX(Lists!$J$2:$J$12,MATCH(C1804,Lists!$I$2:$I$12,0)),"XX")&amp;"-"&amp;D1804&amp;"-"&amp;TEXT(SUMPRODUCT(($C$2:C1804=C1804)*($D$2:D1804=D1804)),"0000"))</f>
        <v/>
      </c>
      <c r="B1804" s="155" t="n"/>
      <c r="C1804" s="155" t="n"/>
      <c r="D1804" s="155" t="n"/>
      <c r="E1804" s="155" t="n"/>
      <c r="F1804" s="155" t="n"/>
      <c r="G1804" s="155" t="n"/>
      <c r="H1804" s="155" t="n"/>
      <c r="I1804" s="155" t="n"/>
      <c r="J1804" s="155" t="n"/>
      <c r="K1804" s="155" t="n"/>
      <c r="L1804" s="155" t="n"/>
      <c r="M1804" s="155" t="n"/>
      <c r="N1804" s="155" t="n"/>
      <c r="O1804" s="155" t="n"/>
      <c r="P1804" s="155" t="n"/>
      <c r="Q1804" s="151" t="n"/>
      <c r="R1804" s="155" t="n"/>
      <c r="S1804" s="155" t="n"/>
      <c r="T1804" s="155" t="n"/>
      <c r="U1804" s="155" t="n"/>
      <c r="V1804" s="155" t="n"/>
      <c r="W1804" s="155" t="n"/>
      <c r="X1804" s="155" t="n"/>
      <c r="Y1804" s="155" t="n"/>
      <c r="Z1804" s="155" t="n"/>
      <c r="AA1804" s="155" t="n"/>
      <c r="AB1804" s="155" t="n"/>
      <c r="AC1804" s="155" t="n"/>
      <c r="AD1804" s="155" t="n"/>
      <c r="AE1804" s="155" t="n"/>
      <c r="AF1804" s="155" t="n"/>
      <c r="AG1804" s="154">
        <f>IF(OR(C1804="",G1804="",G1804=0),"",IFERROR(INDEX(Lists!$K$2:$K$12,MATCH(C1804,Lists!$I$2:$I$12,0)),"AUD"))</f>
        <v/>
      </c>
      <c r="AH1804" s="154">
        <f>IF(OR(G1804="",G1804=0),"",IF(G1804&lt;1,TEXT(G1804*100,"0")&amp;IFERROR(INDEX(Lists!$U$2:$U$12,MATCH(C1804,Lists!$I$2:$I$12,0)),"c"),IFERROR(INDEX(Lists!$L$2:$L$12,MATCH(C1804,Lists!$I$2:$I$12,0)),"$")&amp;IF(G1804=INT(G1804),TEXT(G1804,"0"),TEXT(G1804,"0.00")))&amp;" "&amp;AG1804)</f>
        <v/>
      </c>
      <c r="AI1804" s="154">
        <f>IF(X1804="","",X1804*IFERROR(INDEX(Lists!$M$2:$M$12,MATCH(C1804,Lists!$I$2:$I$12,0)),1)/Lists!$Q$2)</f>
        <v/>
      </c>
      <c r="AJ1804" s="154">
        <f>IF(Y1804="","",Y1804*IFERROR(INDEX(Lists!$M$2:$M$12,MATCH(C1804,Lists!$I$2:$I$12,0)),1)/Lists!$Q$2)</f>
        <v/>
      </c>
      <c r="AK1804" s="106" t="n"/>
      <c r="AL1804" s="106" t="n"/>
      <c r="AM1804" s="106" t="n"/>
      <c r="AN1804" s="106" t="n"/>
      <c r="AO1804" s="106" t="n"/>
    </row>
    <row r="1805" ht="18" customHeight="1" s="74">
      <c r="A1805" s="154">
        <f>IF(OR(F1805="",C1805="",D1805=""),"",IFERROR(INDEX(Lists!$J$2:$J$12,MATCH(C1805,Lists!$I$2:$I$12,0)),"XX")&amp;"-"&amp;D1805&amp;"-"&amp;TEXT(SUMPRODUCT(($C$2:C1805=C1805)*($D$2:D1805=D1805)),"0000"))</f>
        <v/>
      </c>
      <c r="B1805" s="155" t="n"/>
      <c r="C1805" s="155" t="n"/>
      <c r="D1805" s="155" t="n"/>
      <c r="E1805" s="155" t="n"/>
      <c r="F1805" s="155" t="n"/>
      <c r="G1805" s="155" t="n"/>
      <c r="H1805" s="155" t="n"/>
      <c r="I1805" s="155" t="n"/>
      <c r="J1805" s="155" t="n"/>
      <c r="K1805" s="155" t="n"/>
      <c r="L1805" s="155" t="n"/>
      <c r="M1805" s="155" t="n"/>
      <c r="N1805" s="155" t="n"/>
      <c r="O1805" s="155" t="n"/>
      <c r="P1805" s="155" t="n"/>
      <c r="Q1805" s="151" t="n"/>
      <c r="R1805" s="155" t="n"/>
      <c r="S1805" s="155" t="n"/>
      <c r="T1805" s="155" t="n"/>
      <c r="U1805" s="155" t="n"/>
      <c r="V1805" s="155" t="n"/>
      <c r="W1805" s="155" t="n"/>
      <c r="X1805" s="155" t="n"/>
      <c r="Y1805" s="155" t="n"/>
      <c r="Z1805" s="155" t="n"/>
      <c r="AA1805" s="155" t="n"/>
      <c r="AB1805" s="155" t="n"/>
      <c r="AC1805" s="155" t="n"/>
      <c r="AD1805" s="155" t="n"/>
      <c r="AE1805" s="155" t="n"/>
      <c r="AF1805" s="155" t="n"/>
      <c r="AG1805" s="154">
        <f>IF(OR(C1805="",G1805="",G1805=0),"",IFERROR(INDEX(Lists!$K$2:$K$12,MATCH(C1805,Lists!$I$2:$I$12,0)),"AUD"))</f>
        <v/>
      </c>
      <c r="AH1805" s="154">
        <f>IF(OR(G1805="",G1805=0),"",IF(G1805&lt;1,TEXT(G1805*100,"0")&amp;IFERROR(INDEX(Lists!$U$2:$U$12,MATCH(C1805,Lists!$I$2:$I$12,0)),"c"),IFERROR(INDEX(Lists!$L$2:$L$12,MATCH(C1805,Lists!$I$2:$I$12,0)),"$")&amp;IF(G1805=INT(G1805),TEXT(G1805,"0"),TEXT(G1805,"0.00")))&amp;" "&amp;AG1805)</f>
        <v/>
      </c>
      <c r="AI1805" s="154">
        <f>IF(X1805="","",X1805*IFERROR(INDEX(Lists!$M$2:$M$12,MATCH(C1805,Lists!$I$2:$I$12,0)),1)/Lists!$Q$2)</f>
        <v/>
      </c>
      <c r="AJ1805" s="154">
        <f>IF(Y1805="","",Y1805*IFERROR(INDEX(Lists!$M$2:$M$12,MATCH(C1805,Lists!$I$2:$I$12,0)),1)/Lists!$Q$2)</f>
        <v/>
      </c>
      <c r="AK1805" s="106" t="n"/>
      <c r="AL1805" s="106" t="n"/>
      <c r="AM1805" s="106" t="n"/>
      <c r="AN1805" s="106" t="n"/>
      <c r="AO1805" s="106" t="n"/>
    </row>
    <row r="1806" ht="18" customHeight="1" s="74">
      <c r="A1806" s="154">
        <f>IF(OR(F1806="",C1806="",D1806=""),"",IFERROR(INDEX(Lists!$J$2:$J$12,MATCH(C1806,Lists!$I$2:$I$12,0)),"XX")&amp;"-"&amp;D1806&amp;"-"&amp;TEXT(SUMPRODUCT(($C$2:C1806=C1806)*($D$2:D1806=D1806)),"0000"))</f>
        <v/>
      </c>
      <c r="B1806" s="155" t="n"/>
      <c r="C1806" s="155" t="n"/>
      <c r="D1806" s="155" t="n"/>
      <c r="E1806" s="155" t="n"/>
      <c r="F1806" s="155" t="n"/>
      <c r="G1806" s="155" t="n"/>
      <c r="H1806" s="155" t="n"/>
      <c r="I1806" s="155" t="n"/>
      <c r="J1806" s="155" t="n"/>
      <c r="K1806" s="155" t="n"/>
      <c r="L1806" s="155" t="n"/>
      <c r="M1806" s="155" t="n"/>
      <c r="N1806" s="155" t="n"/>
      <c r="O1806" s="155" t="n"/>
      <c r="P1806" s="155" t="n"/>
      <c r="Q1806" s="151" t="n"/>
      <c r="R1806" s="155" t="n"/>
      <c r="S1806" s="155" t="n"/>
      <c r="T1806" s="155" t="n"/>
      <c r="U1806" s="155" t="n"/>
      <c r="V1806" s="155" t="n"/>
      <c r="W1806" s="155" t="n"/>
      <c r="X1806" s="155" t="n"/>
      <c r="Y1806" s="155" t="n"/>
      <c r="Z1806" s="155" t="n"/>
      <c r="AA1806" s="155" t="n"/>
      <c r="AB1806" s="155" t="n"/>
      <c r="AC1806" s="155" t="n"/>
      <c r="AD1806" s="155" t="n"/>
      <c r="AE1806" s="155" t="n"/>
      <c r="AF1806" s="155" t="n"/>
      <c r="AG1806" s="154">
        <f>IF(OR(C1806="",G1806="",G1806=0),"",IFERROR(INDEX(Lists!$K$2:$K$12,MATCH(C1806,Lists!$I$2:$I$12,0)),"AUD"))</f>
        <v/>
      </c>
      <c r="AH1806" s="154">
        <f>IF(OR(G1806="",G1806=0),"",IF(G1806&lt;1,TEXT(G1806*100,"0")&amp;IFERROR(INDEX(Lists!$U$2:$U$12,MATCH(C1806,Lists!$I$2:$I$12,0)),"c"),IFERROR(INDEX(Lists!$L$2:$L$12,MATCH(C1806,Lists!$I$2:$I$12,0)),"$")&amp;IF(G1806=INT(G1806),TEXT(G1806,"0"),TEXT(G1806,"0.00")))&amp;" "&amp;AG1806)</f>
        <v/>
      </c>
      <c r="AI1806" s="154">
        <f>IF(X1806="","",X1806*IFERROR(INDEX(Lists!$M$2:$M$12,MATCH(C1806,Lists!$I$2:$I$12,0)),1)/Lists!$Q$2)</f>
        <v/>
      </c>
      <c r="AJ1806" s="154">
        <f>IF(Y1806="","",Y1806*IFERROR(INDEX(Lists!$M$2:$M$12,MATCH(C1806,Lists!$I$2:$I$12,0)),1)/Lists!$Q$2)</f>
        <v/>
      </c>
      <c r="AK1806" s="106" t="n"/>
      <c r="AL1806" s="106" t="n"/>
      <c r="AM1806" s="106" t="n"/>
      <c r="AN1806" s="106" t="n"/>
      <c r="AO1806" s="106" t="n"/>
    </row>
    <row r="1807" ht="18" customHeight="1" s="74">
      <c r="A1807" s="154">
        <f>IF(OR(F1807="",C1807="",D1807=""),"",IFERROR(INDEX(Lists!$J$2:$J$12,MATCH(C1807,Lists!$I$2:$I$12,0)),"XX")&amp;"-"&amp;D1807&amp;"-"&amp;TEXT(SUMPRODUCT(($C$2:C1807=C1807)*($D$2:D1807=D1807)),"0000"))</f>
        <v/>
      </c>
      <c r="B1807" s="155" t="n"/>
      <c r="C1807" s="155" t="n"/>
      <c r="D1807" s="155" t="n"/>
      <c r="E1807" s="155" t="n"/>
      <c r="F1807" s="155" t="n"/>
      <c r="G1807" s="155" t="n"/>
      <c r="H1807" s="155" t="n"/>
      <c r="I1807" s="155" t="n"/>
      <c r="J1807" s="155" t="n"/>
      <c r="K1807" s="155" t="n"/>
      <c r="L1807" s="155" t="n"/>
      <c r="M1807" s="155" t="n"/>
      <c r="N1807" s="155" t="n"/>
      <c r="O1807" s="155" t="n"/>
      <c r="P1807" s="155" t="n"/>
      <c r="Q1807" s="151" t="n"/>
      <c r="R1807" s="155" t="n"/>
      <c r="S1807" s="155" t="n"/>
      <c r="T1807" s="155" t="n"/>
      <c r="U1807" s="155" t="n"/>
      <c r="V1807" s="155" t="n"/>
      <c r="W1807" s="155" t="n"/>
      <c r="X1807" s="155" t="n"/>
      <c r="Y1807" s="155" t="n"/>
      <c r="Z1807" s="155" t="n"/>
      <c r="AA1807" s="155" t="n"/>
      <c r="AB1807" s="155" t="n"/>
      <c r="AC1807" s="155" t="n"/>
      <c r="AD1807" s="155" t="n"/>
      <c r="AE1807" s="155" t="n"/>
      <c r="AF1807" s="155" t="n"/>
      <c r="AG1807" s="154">
        <f>IF(OR(C1807="",G1807="",G1807=0),"",IFERROR(INDEX(Lists!$K$2:$K$12,MATCH(C1807,Lists!$I$2:$I$12,0)),"AUD"))</f>
        <v/>
      </c>
      <c r="AH1807" s="154">
        <f>IF(OR(G1807="",G1807=0),"",IF(G1807&lt;1,TEXT(G1807*100,"0")&amp;IFERROR(INDEX(Lists!$U$2:$U$12,MATCH(C1807,Lists!$I$2:$I$12,0)),"c"),IFERROR(INDEX(Lists!$L$2:$L$12,MATCH(C1807,Lists!$I$2:$I$12,0)),"$")&amp;IF(G1807=INT(G1807),TEXT(G1807,"0"),TEXT(G1807,"0.00")))&amp;" "&amp;AG1807)</f>
        <v/>
      </c>
      <c r="AI1807" s="154">
        <f>IF(X1807="","",X1807*IFERROR(INDEX(Lists!$M$2:$M$12,MATCH(C1807,Lists!$I$2:$I$12,0)),1)/Lists!$Q$2)</f>
        <v/>
      </c>
      <c r="AJ1807" s="154">
        <f>IF(Y1807="","",Y1807*IFERROR(INDEX(Lists!$M$2:$M$12,MATCH(C1807,Lists!$I$2:$I$12,0)),1)/Lists!$Q$2)</f>
        <v/>
      </c>
      <c r="AK1807" s="106" t="n"/>
      <c r="AL1807" s="106" t="n"/>
      <c r="AM1807" s="106" t="n"/>
      <c r="AN1807" s="106" t="n"/>
      <c r="AO1807" s="106" t="n"/>
    </row>
    <row r="1808" ht="18" customHeight="1" s="74">
      <c r="A1808" s="154">
        <f>IF(OR(F1808="",C1808="",D1808=""),"",IFERROR(INDEX(Lists!$J$2:$J$12,MATCH(C1808,Lists!$I$2:$I$12,0)),"XX")&amp;"-"&amp;D1808&amp;"-"&amp;TEXT(SUMPRODUCT(($C$2:C1808=C1808)*($D$2:D1808=D1808)),"0000"))</f>
        <v/>
      </c>
      <c r="B1808" s="155" t="n"/>
      <c r="C1808" s="155" t="n"/>
      <c r="D1808" s="155" t="n"/>
      <c r="E1808" s="155" t="n"/>
      <c r="F1808" s="155" t="n"/>
      <c r="G1808" s="155" t="n"/>
      <c r="H1808" s="155" t="n"/>
      <c r="I1808" s="155" t="n"/>
      <c r="J1808" s="155" t="n"/>
      <c r="K1808" s="155" t="n"/>
      <c r="L1808" s="155" t="n"/>
      <c r="M1808" s="155" t="n"/>
      <c r="N1808" s="155" t="n"/>
      <c r="O1808" s="155" t="n"/>
      <c r="P1808" s="155" t="n"/>
      <c r="Q1808" s="151" t="n"/>
      <c r="R1808" s="155" t="n"/>
      <c r="S1808" s="155" t="n"/>
      <c r="T1808" s="155" t="n"/>
      <c r="U1808" s="155" t="n"/>
      <c r="V1808" s="155" t="n"/>
      <c r="W1808" s="155" t="n"/>
      <c r="X1808" s="155" t="n"/>
      <c r="Y1808" s="155" t="n"/>
      <c r="Z1808" s="155" t="n"/>
      <c r="AA1808" s="155" t="n"/>
      <c r="AB1808" s="155" t="n"/>
      <c r="AC1808" s="155" t="n"/>
      <c r="AD1808" s="155" t="n"/>
      <c r="AE1808" s="155" t="n"/>
      <c r="AF1808" s="155" t="n"/>
      <c r="AG1808" s="154">
        <f>IF(OR(C1808="",G1808="",G1808=0),"",IFERROR(INDEX(Lists!$K$2:$K$12,MATCH(C1808,Lists!$I$2:$I$12,0)),"AUD"))</f>
        <v/>
      </c>
      <c r="AH1808" s="154">
        <f>IF(OR(G1808="",G1808=0),"",IF(G1808&lt;1,TEXT(G1808*100,"0")&amp;IFERROR(INDEX(Lists!$U$2:$U$12,MATCH(C1808,Lists!$I$2:$I$12,0)),"c"),IFERROR(INDEX(Lists!$L$2:$L$12,MATCH(C1808,Lists!$I$2:$I$12,0)),"$")&amp;IF(G1808=INT(G1808),TEXT(G1808,"0"),TEXT(G1808,"0.00")))&amp;" "&amp;AG1808)</f>
        <v/>
      </c>
      <c r="AI1808" s="154">
        <f>IF(X1808="","",X1808*IFERROR(INDEX(Lists!$M$2:$M$12,MATCH(C1808,Lists!$I$2:$I$12,0)),1)/Lists!$Q$2)</f>
        <v/>
      </c>
      <c r="AJ1808" s="154">
        <f>IF(Y1808="","",Y1808*IFERROR(INDEX(Lists!$M$2:$M$12,MATCH(C1808,Lists!$I$2:$I$12,0)),1)/Lists!$Q$2)</f>
        <v/>
      </c>
      <c r="AK1808" s="106" t="n"/>
      <c r="AL1808" s="106" t="n"/>
      <c r="AM1808" s="106" t="n"/>
      <c r="AN1808" s="106" t="n"/>
      <c r="AO1808" s="106" t="n"/>
    </row>
    <row r="1809" ht="18" customHeight="1" s="74">
      <c r="A1809" s="154">
        <f>IF(OR(F1809="",C1809="",D1809=""),"",IFERROR(INDEX(Lists!$J$2:$J$12,MATCH(C1809,Lists!$I$2:$I$12,0)),"XX")&amp;"-"&amp;D1809&amp;"-"&amp;TEXT(SUMPRODUCT(($C$2:C1809=C1809)*($D$2:D1809=D1809)),"0000"))</f>
        <v/>
      </c>
      <c r="B1809" s="155" t="n"/>
      <c r="C1809" s="155" t="n"/>
      <c r="D1809" s="155" t="n"/>
      <c r="E1809" s="155" t="n"/>
      <c r="F1809" s="155" t="n"/>
      <c r="G1809" s="155" t="n"/>
      <c r="H1809" s="155" t="n"/>
      <c r="I1809" s="155" t="n"/>
      <c r="J1809" s="155" t="n"/>
      <c r="K1809" s="155" t="n"/>
      <c r="L1809" s="155" t="n"/>
      <c r="M1809" s="155" t="n"/>
      <c r="N1809" s="155" t="n"/>
      <c r="O1809" s="155" t="n"/>
      <c r="P1809" s="155" t="n"/>
      <c r="Q1809" s="151" t="n"/>
      <c r="R1809" s="155" t="n"/>
      <c r="S1809" s="155" t="n"/>
      <c r="T1809" s="155" t="n"/>
      <c r="U1809" s="155" t="n"/>
      <c r="V1809" s="155" t="n"/>
      <c r="W1809" s="155" t="n"/>
      <c r="X1809" s="155" t="n"/>
      <c r="Y1809" s="155" t="n"/>
      <c r="Z1809" s="155" t="n"/>
      <c r="AA1809" s="155" t="n"/>
      <c r="AB1809" s="155" t="n"/>
      <c r="AC1809" s="155" t="n"/>
      <c r="AD1809" s="155" t="n"/>
      <c r="AE1809" s="155" t="n"/>
      <c r="AF1809" s="155" t="n"/>
      <c r="AG1809" s="154">
        <f>IF(OR(C1809="",G1809="",G1809=0),"",IFERROR(INDEX(Lists!$K$2:$K$12,MATCH(C1809,Lists!$I$2:$I$12,0)),"AUD"))</f>
        <v/>
      </c>
      <c r="AH1809" s="154">
        <f>IF(OR(G1809="",G1809=0),"",IF(G1809&lt;1,TEXT(G1809*100,"0")&amp;IFERROR(INDEX(Lists!$U$2:$U$12,MATCH(C1809,Lists!$I$2:$I$12,0)),"c"),IFERROR(INDEX(Lists!$L$2:$L$12,MATCH(C1809,Lists!$I$2:$I$12,0)),"$")&amp;IF(G1809=INT(G1809),TEXT(G1809,"0"),TEXT(G1809,"0.00")))&amp;" "&amp;AG1809)</f>
        <v/>
      </c>
      <c r="AI1809" s="154">
        <f>IF(X1809="","",X1809*IFERROR(INDEX(Lists!$M$2:$M$12,MATCH(C1809,Lists!$I$2:$I$12,0)),1)/Lists!$Q$2)</f>
        <v/>
      </c>
      <c r="AJ1809" s="154">
        <f>IF(Y1809="","",Y1809*IFERROR(INDEX(Lists!$M$2:$M$12,MATCH(C1809,Lists!$I$2:$I$12,0)),1)/Lists!$Q$2)</f>
        <v/>
      </c>
      <c r="AK1809" s="106" t="n"/>
      <c r="AL1809" s="106" t="n"/>
      <c r="AM1809" s="106" t="n"/>
      <c r="AN1809" s="106" t="n"/>
      <c r="AO1809" s="106" t="n"/>
    </row>
    <row r="1810" ht="18" customHeight="1" s="74">
      <c r="A1810" s="154">
        <f>IF(OR(F1810="",C1810="",D1810=""),"",IFERROR(INDEX(Lists!$J$2:$J$12,MATCH(C1810,Lists!$I$2:$I$12,0)),"XX")&amp;"-"&amp;D1810&amp;"-"&amp;TEXT(SUMPRODUCT(($C$2:C1810=C1810)*($D$2:D1810=D1810)),"0000"))</f>
        <v/>
      </c>
      <c r="B1810" s="155" t="n"/>
      <c r="C1810" s="155" t="n"/>
      <c r="D1810" s="155" t="n"/>
      <c r="E1810" s="155" t="n"/>
      <c r="F1810" s="155" t="n"/>
      <c r="G1810" s="155" t="n"/>
      <c r="H1810" s="155" t="n"/>
      <c r="I1810" s="155" t="n"/>
      <c r="J1810" s="155" t="n"/>
      <c r="K1810" s="155" t="n"/>
      <c r="L1810" s="155" t="n"/>
      <c r="M1810" s="155" t="n"/>
      <c r="N1810" s="155" t="n"/>
      <c r="O1810" s="155" t="n"/>
      <c r="P1810" s="155" t="n"/>
      <c r="Q1810" s="151" t="n"/>
      <c r="R1810" s="155" t="n"/>
      <c r="S1810" s="155" t="n"/>
      <c r="T1810" s="155" t="n"/>
      <c r="U1810" s="155" t="n"/>
      <c r="V1810" s="155" t="n"/>
      <c r="W1810" s="155" t="n"/>
      <c r="X1810" s="155" t="n"/>
      <c r="Y1810" s="155" t="n"/>
      <c r="Z1810" s="155" t="n"/>
      <c r="AA1810" s="155" t="n"/>
      <c r="AB1810" s="155" t="n"/>
      <c r="AC1810" s="155" t="n"/>
      <c r="AD1810" s="155" t="n"/>
      <c r="AE1810" s="155" t="n"/>
      <c r="AF1810" s="155" t="n"/>
      <c r="AG1810" s="154">
        <f>IF(OR(C1810="",G1810="",G1810=0),"",IFERROR(INDEX(Lists!$K$2:$K$12,MATCH(C1810,Lists!$I$2:$I$12,0)),"AUD"))</f>
        <v/>
      </c>
      <c r="AH1810" s="154">
        <f>IF(OR(G1810="",G1810=0),"",IF(G1810&lt;1,TEXT(G1810*100,"0")&amp;IFERROR(INDEX(Lists!$U$2:$U$12,MATCH(C1810,Lists!$I$2:$I$12,0)),"c"),IFERROR(INDEX(Lists!$L$2:$L$12,MATCH(C1810,Lists!$I$2:$I$12,0)),"$")&amp;IF(G1810=INT(G1810),TEXT(G1810,"0"),TEXT(G1810,"0.00")))&amp;" "&amp;AG1810)</f>
        <v/>
      </c>
      <c r="AI1810" s="154">
        <f>IF(X1810="","",X1810*IFERROR(INDEX(Lists!$M$2:$M$12,MATCH(C1810,Lists!$I$2:$I$12,0)),1)/Lists!$Q$2)</f>
        <v/>
      </c>
      <c r="AJ1810" s="154">
        <f>IF(Y1810="","",Y1810*IFERROR(INDEX(Lists!$M$2:$M$12,MATCH(C1810,Lists!$I$2:$I$12,0)),1)/Lists!$Q$2)</f>
        <v/>
      </c>
      <c r="AK1810" s="106" t="n"/>
      <c r="AL1810" s="106" t="n"/>
      <c r="AM1810" s="106" t="n"/>
      <c r="AN1810" s="106" t="n"/>
      <c r="AO1810" s="106" t="n"/>
    </row>
    <row r="1811" ht="18" customHeight="1" s="74">
      <c r="A1811" s="154">
        <f>IF(OR(F1811="",C1811="",D1811=""),"",IFERROR(INDEX(Lists!$J$2:$J$12,MATCH(C1811,Lists!$I$2:$I$12,0)),"XX")&amp;"-"&amp;D1811&amp;"-"&amp;TEXT(SUMPRODUCT(($C$2:C1811=C1811)*($D$2:D1811=D1811)),"0000"))</f>
        <v/>
      </c>
      <c r="B1811" s="155" t="n"/>
      <c r="C1811" s="155" t="n"/>
      <c r="D1811" s="155" t="n"/>
      <c r="E1811" s="155" t="n"/>
      <c r="F1811" s="155" t="n"/>
      <c r="G1811" s="155" t="n"/>
      <c r="H1811" s="155" t="n"/>
      <c r="I1811" s="155" t="n"/>
      <c r="J1811" s="155" t="n"/>
      <c r="K1811" s="155" t="n"/>
      <c r="L1811" s="155" t="n"/>
      <c r="M1811" s="155" t="n"/>
      <c r="N1811" s="155" t="n"/>
      <c r="O1811" s="155" t="n"/>
      <c r="P1811" s="155" t="n"/>
      <c r="Q1811" s="151" t="n"/>
      <c r="R1811" s="155" t="n"/>
      <c r="S1811" s="155" t="n"/>
      <c r="T1811" s="155" t="n"/>
      <c r="U1811" s="155" t="n"/>
      <c r="V1811" s="155" t="n"/>
      <c r="W1811" s="155" t="n"/>
      <c r="X1811" s="155" t="n"/>
      <c r="Y1811" s="155" t="n"/>
      <c r="Z1811" s="155" t="n"/>
      <c r="AA1811" s="155" t="n"/>
      <c r="AB1811" s="155" t="n"/>
      <c r="AC1811" s="155" t="n"/>
      <c r="AD1811" s="155" t="n"/>
      <c r="AE1811" s="155" t="n"/>
      <c r="AF1811" s="155" t="n"/>
      <c r="AG1811" s="154">
        <f>IF(OR(C1811="",G1811="",G1811=0),"",IFERROR(INDEX(Lists!$K$2:$K$12,MATCH(C1811,Lists!$I$2:$I$12,0)),"AUD"))</f>
        <v/>
      </c>
      <c r="AH1811" s="154">
        <f>IF(OR(G1811="",G1811=0),"",IF(G1811&lt;1,TEXT(G1811*100,"0")&amp;IFERROR(INDEX(Lists!$U$2:$U$12,MATCH(C1811,Lists!$I$2:$I$12,0)),"c"),IFERROR(INDEX(Lists!$L$2:$L$12,MATCH(C1811,Lists!$I$2:$I$12,0)),"$")&amp;IF(G1811=INT(G1811),TEXT(G1811,"0"),TEXT(G1811,"0.00")))&amp;" "&amp;AG1811)</f>
        <v/>
      </c>
      <c r="AI1811" s="154">
        <f>IF(X1811="","",X1811*IFERROR(INDEX(Lists!$M$2:$M$12,MATCH(C1811,Lists!$I$2:$I$12,0)),1)/Lists!$Q$2)</f>
        <v/>
      </c>
      <c r="AJ1811" s="154">
        <f>IF(Y1811="","",Y1811*IFERROR(INDEX(Lists!$M$2:$M$12,MATCH(C1811,Lists!$I$2:$I$12,0)),1)/Lists!$Q$2)</f>
        <v/>
      </c>
      <c r="AK1811" s="106" t="n"/>
      <c r="AL1811" s="106" t="n"/>
      <c r="AM1811" s="106" t="n"/>
      <c r="AN1811" s="106" t="n"/>
      <c r="AO1811" s="106" t="n"/>
    </row>
    <row r="1812" ht="18" customHeight="1" s="74">
      <c r="A1812" s="154">
        <f>IF(OR(F1812="",C1812="",D1812=""),"",IFERROR(INDEX(Lists!$J$2:$J$12,MATCH(C1812,Lists!$I$2:$I$12,0)),"XX")&amp;"-"&amp;D1812&amp;"-"&amp;TEXT(SUMPRODUCT(($C$2:C1812=C1812)*($D$2:D1812=D1812)),"0000"))</f>
        <v/>
      </c>
      <c r="B1812" s="155" t="n"/>
      <c r="C1812" s="155" t="n"/>
      <c r="D1812" s="155" t="n"/>
      <c r="E1812" s="155" t="n"/>
      <c r="F1812" s="155" t="n"/>
      <c r="G1812" s="155" t="n"/>
      <c r="H1812" s="155" t="n"/>
      <c r="I1812" s="155" t="n"/>
      <c r="J1812" s="155" t="n"/>
      <c r="K1812" s="155" t="n"/>
      <c r="L1812" s="155" t="n"/>
      <c r="M1812" s="155" t="n"/>
      <c r="N1812" s="155" t="n"/>
      <c r="O1812" s="155" t="n"/>
      <c r="P1812" s="155" t="n"/>
      <c r="Q1812" s="151" t="n"/>
      <c r="R1812" s="155" t="n"/>
      <c r="S1812" s="155" t="n"/>
      <c r="T1812" s="155" t="n"/>
      <c r="U1812" s="155" t="n"/>
      <c r="V1812" s="155" t="n"/>
      <c r="W1812" s="155" t="n"/>
      <c r="X1812" s="155" t="n"/>
      <c r="Y1812" s="155" t="n"/>
      <c r="Z1812" s="155" t="n"/>
      <c r="AA1812" s="155" t="n"/>
      <c r="AB1812" s="155" t="n"/>
      <c r="AC1812" s="155" t="n"/>
      <c r="AD1812" s="155" t="n"/>
      <c r="AE1812" s="155" t="n"/>
      <c r="AF1812" s="155" t="n"/>
      <c r="AG1812" s="154">
        <f>IF(OR(C1812="",G1812="",G1812=0),"",IFERROR(INDEX(Lists!$K$2:$K$12,MATCH(C1812,Lists!$I$2:$I$12,0)),"AUD"))</f>
        <v/>
      </c>
      <c r="AH1812" s="154">
        <f>IF(OR(G1812="",G1812=0),"",IF(G1812&lt;1,TEXT(G1812*100,"0")&amp;IFERROR(INDEX(Lists!$U$2:$U$12,MATCH(C1812,Lists!$I$2:$I$12,0)),"c"),IFERROR(INDEX(Lists!$L$2:$L$12,MATCH(C1812,Lists!$I$2:$I$12,0)),"$")&amp;IF(G1812=INT(G1812),TEXT(G1812,"0"),TEXT(G1812,"0.00")))&amp;" "&amp;AG1812)</f>
        <v/>
      </c>
      <c r="AI1812" s="154">
        <f>IF(X1812="","",X1812*IFERROR(INDEX(Lists!$M$2:$M$12,MATCH(C1812,Lists!$I$2:$I$12,0)),1)/Lists!$Q$2)</f>
        <v/>
      </c>
      <c r="AJ1812" s="154">
        <f>IF(Y1812="","",Y1812*IFERROR(INDEX(Lists!$M$2:$M$12,MATCH(C1812,Lists!$I$2:$I$12,0)),1)/Lists!$Q$2)</f>
        <v/>
      </c>
      <c r="AK1812" s="106" t="n"/>
      <c r="AL1812" s="106" t="n"/>
      <c r="AM1812" s="106" t="n"/>
      <c r="AN1812" s="106" t="n"/>
      <c r="AO1812" s="106" t="n"/>
    </row>
    <row r="1813" ht="18" customHeight="1" s="74">
      <c r="A1813" s="154">
        <f>IF(OR(F1813="",C1813="",D1813=""),"",IFERROR(INDEX(Lists!$J$2:$J$12,MATCH(C1813,Lists!$I$2:$I$12,0)),"XX")&amp;"-"&amp;D1813&amp;"-"&amp;TEXT(SUMPRODUCT(($C$2:C1813=C1813)*($D$2:D1813=D1813)),"0000"))</f>
        <v/>
      </c>
      <c r="B1813" s="155" t="n"/>
      <c r="C1813" s="155" t="n"/>
      <c r="D1813" s="155" t="n"/>
      <c r="E1813" s="155" t="n"/>
      <c r="F1813" s="155" t="n"/>
      <c r="G1813" s="155" t="n"/>
      <c r="H1813" s="155" t="n"/>
      <c r="I1813" s="155" t="n"/>
      <c r="J1813" s="155" t="n"/>
      <c r="K1813" s="155" t="n"/>
      <c r="L1813" s="155" t="n"/>
      <c r="M1813" s="155" t="n"/>
      <c r="N1813" s="155" t="n"/>
      <c r="O1813" s="155" t="n"/>
      <c r="P1813" s="155" t="n"/>
      <c r="Q1813" s="151" t="n"/>
      <c r="R1813" s="155" t="n"/>
      <c r="S1813" s="155" t="n"/>
      <c r="T1813" s="155" t="n"/>
      <c r="U1813" s="155" t="n"/>
      <c r="V1813" s="155" t="n"/>
      <c r="W1813" s="155" t="n"/>
      <c r="X1813" s="155" t="n"/>
      <c r="Y1813" s="155" t="n"/>
      <c r="Z1813" s="155" t="n"/>
      <c r="AA1813" s="155" t="n"/>
      <c r="AB1813" s="155" t="n"/>
      <c r="AC1813" s="155" t="n"/>
      <c r="AD1813" s="155" t="n"/>
      <c r="AE1813" s="155" t="n"/>
      <c r="AF1813" s="155" t="n"/>
      <c r="AG1813" s="154">
        <f>IF(OR(C1813="",G1813="",G1813=0),"",IFERROR(INDEX(Lists!$K$2:$K$12,MATCH(C1813,Lists!$I$2:$I$12,0)),"AUD"))</f>
        <v/>
      </c>
      <c r="AH1813" s="154">
        <f>IF(OR(G1813="",G1813=0),"",IF(G1813&lt;1,TEXT(G1813*100,"0")&amp;IFERROR(INDEX(Lists!$U$2:$U$12,MATCH(C1813,Lists!$I$2:$I$12,0)),"c"),IFERROR(INDEX(Lists!$L$2:$L$12,MATCH(C1813,Lists!$I$2:$I$12,0)),"$")&amp;IF(G1813=INT(G1813),TEXT(G1813,"0"),TEXT(G1813,"0.00")))&amp;" "&amp;AG1813)</f>
        <v/>
      </c>
      <c r="AI1813" s="154">
        <f>IF(X1813="","",X1813*IFERROR(INDEX(Lists!$M$2:$M$12,MATCH(C1813,Lists!$I$2:$I$12,0)),1)/Lists!$Q$2)</f>
        <v/>
      </c>
      <c r="AJ1813" s="154">
        <f>IF(Y1813="","",Y1813*IFERROR(INDEX(Lists!$M$2:$M$12,MATCH(C1813,Lists!$I$2:$I$12,0)),1)/Lists!$Q$2)</f>
        <v/>
      </c>
      <c r="AK1813" s="106" t="n"/>
      <c r="AL1813" s="106" t="n"/>
      <c r="AM1813" s="106" t="n"/>
      <c r="AN1813" s="106" t="n"/>
      <c r="AO1813" s="106" t="n"/>
    </row>
    <row r="1814" ht="18" customHeight="1" s="74">
      <c r="A1814" s="154">
        <f>IF(OR(F1814="",C1814="",D1814=""),"",IFERROR(INDEX(Lists!$J$2:$J$12,MATCH(C1814,Lists!$I$2:$I$12,0)),"XX")&amp;"-"&amp;D1814&amp;"-"&amp;TEXT(SUMPRODUCT(($C$2:C1814=C1814)*($D$2:D1814=D1814)),"0000"))</f>
        <v/>
      </c>
      <c r="B1814" s="155" t="n"/>
      <c r="C1814" s="155" t="n"/>
      <c r="D1814" s="155" t="n"/>
      <c r="E1814" s="155" t="n"/>
      <c r="F1814" s="155" t="n"/>
      <c r="G1814" s="155" t="n"/>
      <c r="H1814" s="155" t="n"/>
      <c r="I1814" s="155" t="n"/>
      <c r="J1814" s="155" t="n"/>
      <c r="K1814" s="155" t="n"/>
      <c r="L1814" s="155" t="n"/>
      <c r="M1814" s="155" t="n"/>
      <c r="N1814" s="155" t="n"/>
      <c r="O1814" s="155" t="n"/>
      <c r="P1814" s="155" t="n"/>
      <c r="Q1814" s="151" t="n"/>
      <c r="R1814" s="155" t="n"/>
      <c r="S1814" s="155" t="n"/>
      <c r="T1814" s="155" t="n"/>
      <c r="U1814" s="155" t="n"/>
      <c r="V1814" s="155" t="n"/>
      <c r="W1814" s="155" t="n"/>
      <c r="X1814" s="155" t="n"/>
      <c r="Y1814" s="155" t="n"/>
      <c r="Z1814" s="155" t="n"/>
      <c r="AA1814" s="155" t="n"/>
      <c r="AB1814" s="155" t="n"/>
      <c r="AC1814" s="155" t="n"/>
      <c r="AD1814" s="155" t="n"/>
      <c r="AE1814" s="155" t="n"/>
      <c r="AF1814" s="155" t="n"/>
      <c r="AG1814" s="154">
        <f>IF(OR(C1814="",G1814="",G1814=0),"",IFERROR(INDEX(Lists!$K$2:$K$12,MATCH(C1814,Lists!$I$2:$I$12,0)),"AUD"))</f>
        <v/>
      </c>
      <c r="AH1814" s="154">
        <f>IF(OR(G1814="",G1814=0),"",IF(G1814&lt;1,TEXT(G1814*100,"0")&amp;IFERROR(INDEX(Lists!$U$2:$U$12,MATCH(C1814,Lists!$I$2:$I$12,0)),"c"),IFERROR(INDEX(Lists!$L$2:$L$12,MATCH(C1814,Lists!$I$2:$I$12,0)),"$")&amp;IF(G1814=INT(G1814),TEXT(G1814,"0"),TEXT(G1814,"0.00")))&amp;" "&amp;AG1814)</f>
        <v/>
      </c>
      <c r="AI1814" s="154">
        <f>IF(X1814="","",X1814*IFERROR(INDEX(Lists!$M$2:$M$12,MATCH(C1814,Lists!$I$2:$I$12,0)),1)/Lists!$Q$2)</f>
        <v/>
      </c>
      <c r="AJ1814" s="154">
        <f>IF(Y1814="","",Y1814*IFERROR(INDEX(Lists!$M$2:$M$12,MATCH(C1814,Lists!$I$2:$I$12,0)),1)/Lists!$Q$2)</f>
        <v/>
      </c>
      <c r="AK1814" s="106" t="n"/>
      <c r="AL1814" s="106" t="n"/>
      <c r="AM1814" s="106" t="n"/>
      <c r="AN1814" s="106" t="n"/>
      <c r="AO1814" s="106" t="n"/>
    </row>
    <row r="1815" ht="18" customHeight="1" s="74">
      <c r="A1815" s="154">
        <f>IF(OR(F1815="",C1815="",D1815=""),"",IFERROR(INDEX(Lists!$J$2:$J$12,MATCH(C1815,Lists!$I$2:$I$12,0)),"XX")&amp;"-"&amp;D1815&amp;"-"&amp;TEXT(SUMPRODUCT(($C$2:C1815=C1815)*($D$2:D1815=D1815)),"0000"))</f>
        <v/>
      </c>
      <c r="B1815" s="155" t="n"/>
      <c r="C1815" s="155" t="n"/>
      <c r="D1815" s="155" t="n"/>
      <c r="E1815" s="155" t="n"/>
      <c r="F1815" s="155" t="n"/>
      <c r="G1815" s="155" t="n"/>
      <c r="H1815" s="155" t="n"/>
      <c r="I1815" s="155" t="n"/>
      <c r="J1815" s="155" t="n"/>
      <c r="K1815" s="155" t="n"/>
      <c r="L1815" s="155" t="n"/>
      <c r="M1815" s="155" t="n"/>
      <c r="N1815" s="155" t="n"/>
      <c r="O1815" s="155" t="n"/>
      <c r="P1815" s="155" t="n"/>
      <c r="Q1815" s="151" t="n"/>
      <c r="R1815" s="155" t="n"/>
      <c r="S1815" s="155" t="n"/>
      <c r="T1815" s="155" t="n"/>
      <c r="U1815" s="155" t="n"/>
      <c r="V1815" s="155" t="n"/>
      <c r="W1815" s="155" t="n"/>
      <c r="X1815" s="155" t="n"/>
      <c r="Y1815" s="155" t="n"/>
      <c r="Z1815" s="155" t="n"/>
      <c r="AA1815" s="155" t="n"/>
      <c r="AB1815" s="155" t="n"/>
      <c r="AC1815" s="155" t="n"/>
      <c r="AD1815" s="155" t="n"/>
      <c r="AE1815" s="155" t="n"/>
      <c r="AF1815" s="155" t="n"/>
      <c r="AG1815" s="154">
        <f>IF(OR(C1815="",G1815="",G1815=0),"",IFERROR(INDEX(Lists!$K$2:$K$12,MATCH(C1815,Lists!$I$2:$I$12,0)),"AUD"))</f>
        <v/>
      </c>
      <c r="AH1815" s="154">
        <f>IF(OR(G1815="",G1815=0),"",IF(G1815&lt;1,TEXT(G1815*100,"0")&amp;IFERROR(INDEX(Lists!$U$2:$U$12,MATCH(C1815,Lists!$I$2:$I$12,0)),"c"),IFERROR(INDEX(Lists!$L$2:$L$12,MATCH(C1815,Lists!$I$2:$I$12,0)),"$")&amp;IF(G1815=INT(G1815),TEXT(G1815,"0"),TEXT(G1815,"0.00")))&amp;" "&amp;AG1815)</f>
        <v/>
      </c>
      <c r="AI1815" s="154">
        <f>IF(X1815="","",X1815*IFERROR(INDEX(Lists!$M$2:$M$12,MATCH(C1815,Lists!$I$2:$I$12,0)),1)/Lists!$Q$2)</f>
        <v/>
      </c>
      <c r="AJ1815" s="154">
        <f>IF(Y1815="","",Y1815*IFERROR(INDEX(Lists!$M$2:$M$12,MATCH(C1815,Lists!$I$2:$I$12,0)),1)/Lists!$Q$2)</f>
        <v/>
      </c>
      <c r="AK1815" s="106" t="n"/>
      <c r="AL1815" s="106" t="n"/>
      <c r="AM1815" s="106" t="n"/>
      <c r="AN1815" s="106" t="n"/>
      <c r="AO1815" s="106" t="n"/>
    </row>
    <row r="1816" ht="18" customHeight="1" s="74">
      <c r="A1816" s="154">
        <f>IF(OR(F1816="",C1816="",D1816=""),"",IFERROR(INDEX(Lists!$J$2:$J$12,MATCH(C1816,Lists!$I$2:$I$12,0)),"XX")&amp;"-"&amp;D1816&amp;"-"&amp;TEXT(SUMPRODUCT(($C$2:C1816=C1816)*($D$2:D1816=D1816)),"0000"))</f>
        <v/>
      </c>
      <c r="B1816" s="155" t="n"/>
      <c r="C1816" s="155" t="n"/>
      <c r="D1816" s="155" t="n"/>
      <c r="E1816" s="155" t="n"/>
      <c r="F1816" s="155" t="n"/>
      <c r="G1816" s="155" t="n"/>
      <c r="H1816" s="155" t="n"/>
      <c r="I1816" s="155" t="n"/>
      <c r="J1816" s="155" t="n"/>
      <c r="K1816" s="155" t="n"/>
      <c r="L1816" s="155" t="n"/>
      <c r="M1816" s="155" t="n"/>
      <c r="N1816" s="155" t="n"/>
      <c r="O1816" s="155" t="n"/>
      <c r="P1816" s="155" t="n"/>
      <c r="Q1816" s="151" t="n"/>
      <c r="R1816" s="155" t="n"/>
      <c r="S1816" s="155" t="n"/>
      <c r="T1816" s="155" t="n"/>
      <c r="U1816" s="155" t="n"/>
      <c r="V1816" s="155" t="n"/>
      <c r="W1816" s="155" t="n"/>
      <c r="X1816" s="155" t="n"/>
      <c r="Y1816" s="155" t="n"/>
      <c r="Z1816" s="155" t="n"/>
      <c r="AA1816" s="155" t="n"/>
      <c r="AB1816" s="155" t="n"/>
      <c r="AC1816" s="155" t="n"/>
      <c r="AD1816" s="155" t="n"/>
      <c r="AE1816" s="155" t="n"/>
      <c r="AF1816" s="155" t="n"/>
      <c r="AG1816" s="154">
        <f>IF(OR(C1816="",G1816="",G1816=0),"",IFERROR(INDEX(Lists!$K$2:$K$12,MATCH(C1816,Lists!$I$2:$I$12,0)),"AUD"))</f>
        <v/>
      </c>
      <c r="AH1816" s="154">
        <f>IF(OR(G1816="",G1816=0),"",IF(G1816&lt;1,TEXT(G1816*100,"0")&amp;IFERROR(INDEX(Lists!$U$2:$U$12,MATCH(C1816,Lists!$I$2:$I$12,0)),"c"),IFERROR(INDEX(Lists!$L$2:$L$12,MATCH(C1816,Lists!$I$2:$I$12,0)),"$")&amp;IF(G1816=INT(G1816),TEXT(G1816,"0"),TEXT(G1816,"0.00")))&amp;" "&amp;AG1816)</f>
        <v/>
      </c>
      <c r="AI1816" s="154">
        <f>IF(X1816="","",X1816*IFERROR(INDEX(Lists!$M$2:$M$12,MATCH(C1816,Lists!$I$2:$I$12,0)),1)/Lists!$Q$2)</f>
        <v/>
      </c>
      <c r="AJ1816" s="154">
        <f>IF(Y1816="","",Y1816*IFERROR(INDEX(Lists!$M$2:$M$12,MATCH(C1816,Lists!$I$2:$I$12,0)),1)/Lists!$Q$2)</f>
        <v/>
      </c>
      <c r="AK1816" s="106" t="n"/>
      <c r="AL1816" s="106" t="n"/>
      <c r="AM1816" s="106" t="n"/>
      <c r="AN1816" s="106" t="n"/>
      <c r="AO1816" s="106" t="n"/>
    </row>
    <row r="1817" ht="18" customHeight="1" s="74">
      <c r="A1817" s="154">
        <f>IF(OR(F1817="",C1817="",D1817=""),"",IFERROR(INDEX(Lists!$J$2:$J$12,MATCH(C1817,Lists!$I$2:$I$12,0)),"XX")&amp;"-"&amp;D1817&amp;"-"&amp;TEXT(SUMPRODUCT(($C$2:C1817=C1817)*($D$2:D1817=D1817)),"0000"))</f>
        <v/>
      </c>
      <c r="B1817" s="155" t="n"/>
      <c r="C1817" s="155" t="n"/>
      <c r="D1817" s="155" t="n"/>
      <c r="E1817" s="155" t="n"/>
      <c r="F1817" s="155" t="n"/>
      <c r="G1817" s="155" t="n"/>
      <c r="H1817" s="155" t="n"/>
      <c r="I1817" s="155" t="n"/>
      <c r="J1817" s="155" t="n"/>
      <c r="K1817" s="155" t="n"/>
      <c r="L1817" s="155" t="n"/>
      <c r="M1817" s="155" t="n"/>
      <c r="N1817" s="155" t="n"/>
      <c r="O1817" s="155" t="n"/>
      <c r="P1817" s="155" t="n"/>
      <c r="Q1817" s="151" t="n"/>
      <c r="R1817" s="155" t="n"/>
      <c r="S1817" s="155" t="n"/>
      <c r="T1817" s="155" t="n"/>
      <c r="U1817" s="155" t="n"/>
      <c r="V1817" s="155" t="n"/>
      <c r="W1817" s="155" t="n"/>
      <c r="X1817" s="155" t="n"/>
      <c r="Y1817" s="155" t="n"/>
      <c r="Z1817" s="155" t="n"/>
      <c r="AA1817" s="155" t="n"/>
      <c r="AB1817" s="155" t="n"/>
      <c r="AC1817" s="155" t="n"/>
      <c r="AD1817" s="155" t="n"/>
      <c r="AE1817" s="155" t="n"/>
      <c r="AF1817" s="155" t="n"/>
      <c r="AG1817" s="154">
        <f>IF(OR(C1817="",G1817="",G1817=0),"",IFERROR(INDEX(Lists!$K$2:$K$12,MATCH(C1817,Lists!$I$2:$I$12,0)),"AUD"))</f>
        <v/>
      </c>
      <c r="AH1817" s="154">
        <f>IF(OR(G1817="",G1817=0),"",IF(G1817&lt;1,TEXT(G1817*100,"0")&amp;IFERROR(INDEX(Lists!$U$2:$U$12,MATCH(C1817,Lists!$I$2:$I$12,0)),"c"),IFERROR(INDEX(Lists!$L$2:$L$12,MATCH(C1817,Lists!$I$2:$I$12,0)),"$")&amp;IF(G1817=INT(G1817),TEXT(G1817,"0"),TEXT(G1817,"0.00")))&amp;" "&amp;AG1817)</f>
        <v/>
      </c>
      <c r="AI1817" s="154">
        <f>IF(X1817="","",X1817*IFERROR(INDEX(Lists!$M$2:$M$12,MATCH(C1817,Lists!$I$2:$I$12,0)),1)/Lists!$Q$2)</f>
        <v/>
      </c>
      <c r="AJ1817" s="154">
        <f>IF(Y1817="","",Y1817*IFERROR(INDEX(Lists!$M$2:$M$12,MATCH(C1817,Lists!$I$2:$I$12,0)),1)/Lists!$Q$2)</f>
        <v/>
      </c>
      <c r="AK1817" s="106" t="n"/>
      <c r="AL1817" s="106" t="n"/>
      <c r="AM1817" s="106" t="n"/>
      <c r="AN1817" s="106" t="n"/>
      <c r="AO1817" s="106" t="n"/>
    </row>
    <row r="1818" ht="18" customHeight="1" s="74">
      <c r="A1818" s="154">
        <f>IF(OR(F1818="",C1818="",D1818=""),"",IFERROR(INDEX(Lists!$J$2:$J$12,MATCH(C1818,Lists!$I$2:$I$12,0)),"XX")&amp;"-"&amp;D1818&amp;"-"&amp;TEXT(SUMPRODUCT(($C$2:C1818=C1818)*($D$2:D1818=D1818)),"0000"))</f>
        <v/>
      </c>
      <c r="B1818" s="155" t="n"/>
      <c r="C1818" s="155" t="n"/>
      <c r="D1818" s="155" t="n"/>
      <c r="E1818" s="155" t="n"/>
      <c r="F1818" s="155" t="n"/>
      <c r="G1818" s="155" t="n"/>
      <c r="H1818" s="155" t="n"/>
      <c r="I1818" s="155" t="n"/>
      <c r="J1818" s="155" t="n"/>
      <c r="K1818" s="155" t="n"/>
      <c r="L1818" s="155" t="n"/>
      <c r="M1818" s="155" t="n"/>
      <c r="N1818" s="155" t="n"/>
      <c r="O1818" s="155" t="n"/>
      <c r="P1818" s="155" t="n"/>
      <c r="Q1818" s="151" t="n"/>
      <c r="R1818" s="155" t="n"/>
      <c r="S1818" s="155" t="n"/>
      <c r="T1818" s="155" t="n"/>
      <c r="U1818" s="155" t="n"/>
      <c r="V1818" s="155" t="n"/>
      <c r="W1818" s="155" t="n"/>
      <c r="X1818" s="155" t="n"/>
      <c r="Y1818" s="155" t="n"/>
      <c r="Z1818" s="155" t="n"/>
      <c r="AA1818" s="155" t="n"/>
      <c r="AB1818" s="155" t="n"/>
      <c r="AC1818" s="155" t="n"/>
      <c r="AD1818" s="155" t="n"/>
      <c r="AE1818" s="155" t="n"/>
      <c r="AF1818" s="155" t="n"/>
      <c r="AG1818" s="154">
        <f>IF(OR(C1818="",G1818="",G1818=0),"",IFERROR(INDEX(Lists!$K$2:$K$12,MATCH(C1818,Lists!$I$2:$I$12,0)),"AUD"))</f>
        <v/>
      </c>
      <c r="AH1818" s="154">
        <f>IF(OR(G1818="",G1818=0),"",IF(G1818&lt;1,TEXT(G1818*100,"0")&amp;IFERROR(INDEX(Lists!$U$2:$U$12,MATCH(C1818,Lists!$I$2:$I$12,0)),"c"),IFERROR(INDEX(Lists!$L$2:$L$12,MATCH(C1818,Lists!$I$2:$I$12,0)),"$")&amp;IF(G1818=INT(G1818),TEXT(G1818,"0"),TEXT(G1818,"0.00")))&amp;" "&amp;AG1818)</f>
        <v/>
      </c>
      <c r="AI1818" s="154">
        <f>IF(X1818="","",X1818*IFERROR(INDEX(Lists!$M$2:$M$12,MATCH(C1818,Lists!$I$2:$I$12,0)),1)/Lists!$Q$2)</f>
        <v/>
      </c>
      <c r="AJ1818" s="154">
        <f>IF(Y1818="","",Y1818*IFERROR(INDEX(Lists!$M$2:$M$12,MATCH(C1818,Lists!$I$2:$I$12,0)),1)/Lists!$Q$2)</f>
        <v/>
      </c>
      <c r="AK1818" s="106" t="n"/>
      <c r="AL1818" s="106" t="n"/>
      <c r="AM1818" s="106" t="n"/>
      <c r="AN1818" s="106" t="n"/>
      <c r="AO1818" s="106" t="n"/>
    </row>
    <row r="1819" ht="18" customHeight="1" s="74">
      <c r="A1819" s="154">
        <f>IF(OR(F1819="",C1819="",D1819=""),"",IFERROR(INDEX(Lists!$J$2:$J$12,MATCH(C1819,Lists!$I$2:$I$12,0)),"XX")&amp;"-"&amp;D1819&amp;"-"&amp;TEXT(SUMPRODUCT(($C$2:C1819=C1819)*($D$2:D1819=D1819)),"0000"))</f>
        <v/>
      </c>
      <c r="B1819" s="155" t="n"/>
      <c r="C1819" s="155" t="n"/>
      <c r="D1819" s="155" t="n"/>
      <c r="E1819" s="155" t="n"/>
      <c r="F1819" s="155" t="n"/>
      <c r="G1819" s="155" t="n"/>
      <c r="H1819" s="155" t="n"/>
      <c r="I1819" s="155" t="n"/>
      <c r="J1819" s="155" t="n"/>
      <c r="K1819" s="155" t="n"/>
      <c r="L1819" s="155" t="n"/>
      <c r="M1819" s="155" t="n"/>
      <c r="N1819" s="155" t="n"/>
      <c r="O1819" s="155" t="n"/>
      <c r="P1819" s="155" t="n"/>
      <c r="Q1819" s="151" t="n"/>
      <c r="R1819" s="155" t="n"/>
      <c r="S1819" s="155" t="n"/>
      <c r="T1819" s="155" t="n"/>
      <c r="U1819" s="155" t="n"/>
      <c r="V1819" s="155" t="n"/>
      <c r="W1819" s="155" t="n"/>
      <c r="X1819" s="155" t="n"/>
      <c r="Y1819" s="155" t="n"/>
      <c r="Z1819" s="155" t="n"/>
      <c r="AA1819" s="155" t="n"/>
      <c r="AB1819" s="155" t="n"/>
      <c r="AC1819" s="155" t="n"/>
      <c r="AD1819" s="155" t="n"/>
      <c r="AE1819" s="155" t="n"/>
      <c r="AF1819" s="155" t="n"/>
      <c r="AG1819" s="154">
        <f>IF(OR(C1819="",G1819="",G1819=0),"",IFERROR(INDEX(Lists!$K$2:$K$12,MATCH(C1819,Lists!$I$2:$I$12,0)),"AUD"))</f>
        <v/>
      </c>
      <c r="AH1819" s="154">
        <f>IF(OR(G1819="",G1819=0),"",IF(G1819&lt;1,TEXT(G1819*100,"0")&amp;IFERROR(INDEX(Lists!$U$2:$U$12,MATCH(C1819,Lists!$I$2:$I$12,0)),"c"),IFERROR(INDEX(Lists!$L$2:$L$12,MATCH(C1819,Lists!$I$2:$I$12,0)),"$")&amp;IF(G1819=INT(G1819),TEXT(G1819,"0"),TEXT(G1819,"0.00")))&amp;" "&amp;AG1819)</f>
        <v/>
      </c>
      <c r="AI1819" s="154">
        <f>IF(X1819="","",X1819*IFERROR(INDEX(Lists!$M$2:$M$12,MATCH(C1819,Lists!$I$2:$I$12,0)),1)/Lists!$Q$2)</f>
        <v/>
      </c>
      <c r="AJ1819" s="154">
        <f>IF(Y1819="","",Y1819*IFERROR(INDEX(Lists!$M$2:$M$12,MATCH(C1819,Lists!$I$2:$I$12,0)),1)/Lists!$Q$2)</f>
        <v/>
      </c>
      <c r="AK1819" s="106" t="n"/>
      <c r="AL1819" s="106" t="n"/>
      <c r="AM1819" s="106" t="n"/>
      <c r="AN1819" s="106" t="n"/>
      <c r="AO1819" s="106" t="n"/>
    </row>
    <row r="1820" ht="18" customHeight="1" s="74">
      <c r="A1820" s="154">
        <f>IF(OR(F1820="",C1820="",D1820=""),"",IFERROR(INDEX(Lists!$J$2:$J$12,MATCH(C1820,Lists!$I$2:$I$12,0)),"XX")&amp;"-"&amp;D1820&amp;"-"&amp;TEXT(SUMPRODUCT(($C$2:C1820=C1820)*($D$2:D1820=D1820)),"0000"))</f>
        <v/>
      </c>
      <c r="B1820" s="155" t="n"/>
      <c r="C1820" s="155" t="n"/>
      <c r="D1820" s="155" t="n"/>
      <c r="E1820" s="155" t="n"/>
      <c r="F1820" s="155" t="n"/>
      <c r="G1820" s="155" t="n"/>
      <c r="H1820" s="155" t="n"/>
      <c r="I1820" s="155" t="n"/>
      <c r="J1820" s="155" t="n"/>
      <c r="K1820" s="155" t="n"/>
      <c r="L1820" s="155" t="n"/>
      <c r="M1820" s="155" t="n"/>
      <c r="N1820" s="155" t="n"/>
      <c r="O1820" s="155" t="n"/>
      <c r="P1820" s="155" t="n"/>
      <c r="Q1820" s="151" t="n"/>
      <c r="R1820" s="155" t="n"/>
      <c r="S1820" s="155" t="n"/>
      <c r="T1820" s="155" t="n"/>
      <c r="U1820" s="155" t="n"/>
      <c r="V1820" s="155" t="n"/>
      <c r="W1820" s="155" t="n"/>
      <c r="X1820" s="155" t="n"/>
      <c r="Y1820" s="155" t="n"/>
      <c r="Z1820" s="155" t="n"/>
      <c r="AA1820" s="155" t="n"/>
      <c r="AB1820" s="155" t="n"/>
      <c r="AC1820" s="155" t="n"/>
      <c r="AD1820" s="155" t="n"/>
      <c r="AE1820" s="155" t="n"/>
      <c r="AF1820" s="155" t="n"/>
      <c r="AG1820" s="154">
        <f>IF(OR(C1820="",G1820="",G1820=0),"",IFERROR(INDEX(Lists!$K$2:$K$12,MATCH(C1820,Lists!$I$2:$I$12,0)),"AUD"))</f>
        <v/>
      </c>
      <c r="AH1820" s="154">
        <f>IF(OR(G1820="",G1820=0),"",IF(G1820&lt;1,TEXT(G1820*100,"0")&amp;IFERROR(INDEX(Lists!$U$2:$U$12,MATCH(C1820,Lists!$I$2:$I$12,0)),"c"),IFERROR(INDEX(Lists!$L$2:$L$12,MATCH(C1820,Lists!$I$2:$I$12,0)),"$")&amp;IF(G1820=INT(G1820),TEXT(G1820,"0"),TEXT(G1820,"0.00")))&amp;" "&amp;AG1820)</f>
        <v/>
      </c>
      <c r="AI1820" s="154">
        <f>IF(X1820="","",X1820*IFERROR(INDEX(Lists!$M$2:$M$12,MATCH(C1820,Lists!$I$2:$I$12,0)),1)/Lists!$Q$2)</f>
        <v/>
      </c>
      <c r="AJ1820" s="154">
        <f>IF(Y1820="","",Y1820*IFERROR(INDEX(Lists!$M$2:$M$12,MATCH(C1820,Lists!$I$2:$I$12,0)),1)/Lists!$Q$2)</f>
        <v/>
      </c>
      <c r="AK1820" s="106" t="n"/>
      <c r="AL1820" s="106" t="n"/>
      <c r="AM1820" s="106" t="n"/>
      <c r="AN1820" s="106" t="n"/>
      <c r="AO1820" s="106" t="n"/>
    </row>
    <row r="1821" ht="18" customHeight="1" s="74">
      <c r="A1821" s="154">
        <f>IF(OR(F1821="",C1821="",D1821=""),"",IFERROR(INDEX(Lists!$J$2:$J$12,MATCH(C1821,Lists!$I$2:$I$12,0)),"XX")&amp;"-"&amp;D1821&amp;"-"&amp;TEXT(SUMPRODUCT(($C$2:C1821=C1821)*($D$2:D1821=D1821)),"0000"))</f>
        <v/>
      </c>
      <c r="B1821" s="155" t="n"/>
      <c r="C1821" s="155" t="n"/>
      <c r="D1821" s="155" t="n"/>
      <c r="E1821" s="155" t="n"/>
      <c r="F1821" s="155" t="n"/>
      <c r="G1821" s="155" t="n"/>
      <c r="H1821" s="155" t="n"/>
      <c r="I1821" s="155" t="n"/>
      <c r="J1821" s="155" t="n"/>
      <c r="K1821" s="155" t="n"/>
      <c r="L1821" s="155" t="n"/>
      <c r="M1821" s="155" t="n"/>
      <c r="N1821" s="155" t="n"/>
      <c r="O1821" s="155" t="n"/>
      <c r="P1821" s="155" t="n"/>
      <c r="Q1821" s="151" t="n"/>
      <c r="R1821" s="155" t="n"/>
      <c r="S1821" s="155" t="n"/>
      <c r="T1821" s="155" t="n"/>
      <c r="U1821" s="155" t="n"/>
      <c r="V1821" s="155" t="n"/>
      <c r="W1821" s="155" t="n"/>
      <c r="X1821" s="155" t="n"/>
      <c r="Y1821" s="155" t="n"/>
      <c r="Z1821" s="155" t="n"/>
      <c r="AA1821" s="155" t="n"/>
      <c r="AB1821" s="155" t="n"/>
      <c r="AC1821" s="155" t="n"/>
      <c r="AD1821" s="155" t="n"/>
      <c r="AE1821" s="155" t="n"/>
      <c r="AF1821" s="155" t="n"/>
      <c r="AG1821" s="154">
        <f>IF(OR(C1821="",G1821="",G1821=0),"",IFERROR(INDEX(Lists!$K$2:$K$12,MATCH(C1821,Lists!$I$2:$I$12,0)),"AUD"))</f>
        <v/>
      </c>
      <c r="AH1821" s="154">
        <f>IF(OR(G1821="",G1821=0),"",IF(G1821&lt;1,TEXT(G1821*100,"0")&amp;IFERROR(INDEX(Lists!$U$2:$U$12,MATCH(C1821,Lists!$I$2:$I$12,0)),"c"),IFERROR(INDEX(Lists!$L$2:$L$12,MATCH(C1821,Lists!$I$2:$I$12,0)),"$")&amp;IF(G1821=INT(G1821),TEXT(G1821,"0"),TEXT(G1821,"0.00")))&amp;" "&amp;AG1821)</f>
        <v/>
      </c>
      <c r="AI1821" s="154">
        <f>IF(X1821="","",X1821*IFERROR(INDEX(Lists!$M$2:$M$12,MATCH(C1821,Lists!$I$2:$I$12,0)),1)/Lists!$Q$2)</f>
        <v/>
      </c>
      <c r="AJ1821" s="154">
        <f>IF(Y1821="","",Y1821*IFERROR(INDEX(Lists!$M$2:$M$12,MATCH(C1821,Lists!$I$2:$I$12,0)),1)/Lists!$Q$2)</f>
        <v/>
      </c>
      <c r="AK1821" s="106" t="n"/>
      <c r="AL1821" s="106" t="n"/>
      <c r="AM1821" s="106" t="n"/>
      <c r="AN1821" s="106" t="n"/>
      <c r="AO1821" s="106" t="n"/>
    </row>
    <row r="1822" ht="18" customHeight="1" s="74">
      <c r="A1822" s="154">
        <f>IF(OR(F1822="",C1822="",D1822=""),"",IFERROR(INDEX(Lists!$J$2:$J$12,MATCH(C1822,Lists!$I$2:$I$12,0)),"XX")&amp;"-"&amp;D1822&amp;"-"&amp;TEXT(SUMPRODUCT(($C$2:C1822=C1822)*($D$2:D1822=D1822)),"0000"))</f>
        <v/>
      </c>
      <c r="B1822" s="155" t="n"/>
      <c r="C1822" s="155" t="n"/>
      <c r="D1822" s="155" t="n"/>
      <c r="E1822" s="155" t="n"/>
      <c r="F1822" s="155" t="n"/>
      <c r="G1822" s="155" t="n"/>
      <c r="H1822" s="155" t="n"/>
      <c r="I1822" s="155" t="n"/>
      <c r="J1822" s="155" t="n"/>
      <c r="K1822" s="155" t="n"/>
      <c r="L1822" s="155" t="n"/>
      <c r="M1822" s="155" t="n"/>
      <c r="N1822" s="155" t="n"/>
      <c r="O1822" s="155" t="n"/>
      <c r="P1822" s="155" t="n"/>
      <c r="Q1822" s="151" t="n"/>
      <c r="R1822" s="155" t="n"/>
      <c r="S1822" s="155" t="n"/>
      <c r="T1822" s="155" t="n"/>
      <c r="U1822" s="155" t="n"/>
      <c r="V1822" s="155" t="n"/>
      <c r="W1822" s="155" t="n"/>
      <c r="X1822" s="155" t="n"/>
      <c r="Y1822" s="155" t="n"/>
      <c r="Z1822" s="155" t="n"/>
      <c r="AA1822" s="155" t="n"/>
      <c r="AB1822" s="155" t="n"/>
      <c r="AC1822" s="155" t="n"/>
      <c r="AD1822" s="155" t="n"/>
      <c r="AE1822" s="155" t="n"/>
      <c r="AF1822" s="155" t="n"/>
      <c r="AG1822" s="154">
        <f>IF(OR(C1822="",G1822="",G1822=0),"",IFERROR(INDEX(Lists!$K$2:$K$12,MATCH(C1822,Lists!$I$2:$I$12,0)),"AUD"))</f>
        <v/>
      </c>
      <c r="AH1822" s="154">
        <f>IF(OR(G1822="",G1822=0),"",IF(G1822&lt;1,TEXT(G1822*100,"0")&amp;IFERROR(INDEX(Lists!$U$2:$U$12,MATCH(C1822,Lists!$I$2:$I$12,0)),"c"),IFERROR(INDEX(Lists!$L$2:$L$12,MATCH(C1822,Lists!$I$2:$I$12,0)),"$")&amp;IF(G1822=INT(G1822),TEXT(G1822,"0"),TEXT(G1822,"0.00")))&amp;" "&amp;AG1822)</f>
        <v/>
      </c>
      <c r="AI1822" s="154">
        <f>IF(X1822="","",X1822*IFERROR(INDEX(Lists!$M$2:$M$12,MATCH(C1822,Lists!$I$2:$I$12,0)),1)/Lists!$Q$2)</f>
        <v/>
      </c>
      <c r="AJ1822" s="154">
        <f>IF(Y1822="","",Y1822*IFERROR(INDEX(Lists!$M$2:$M$12,MATCH(C1822,Lists!$I$2:$I$12,0)),1)/Lists!$Q$2)</f>
        <v/>
      </c>
      <c r="AK1822" s="106" t="n"/>
      <c r="AL1822" s="106" t="n"/>
      <c r="AM1822" s="106" t="n"/>
      <c r="AN1822" s="106" t="n"/>
      <c r="AO1822" s="106" t="n"/>
    </row>
    <row r="1823" ht="18" customHeight="1" s="74">
      <c r="A1823" s="154">
        <f>IF(OR(F1823="",C1823="",D1823=""),"",IFERROR(INDEX(Lists!$J$2:$J$12,MATCH(C1823,Lists!$I$2:$I$12,0)),"XX")&amp;"-"&amp;D1823&amp;"-"&amp;TEXT(SUMPRODUCT(($C$2:C1823=C1823)*($D$2:D1823=D1823)),"0000"))</f>
        <v/>
      </c>
      <c r="B1823" s="155" t="n"/>
      <c r="C1823" s="155" t="n"/>
      <c r="D1823" s="155" t="n"/>
      <c r="E1823" s="155" t="n"/>
      <c r="F1823" s="155" t="n"/>
      <c r="G1823" s="155" t="n"/>
      <c r="H1823" s="155" t="n"/>
      <c r="I1823" s="155" t="n"/>
      <c r="J1823" s="155" t="n"/>
      <c r="K1823" s="155" t="n"/>
      <c r="L1823" s="155" t="n"/>
      <c r="M1823" s="155" t="n"/>
      <c r="N1823" s="155" t="n"/>
      <c r="O1823" s="155" t="n"/>
      <c r="P1823" s="155" t="n"/>
      <c r="Q1823" s="151" t="n"/>
      <c r="R1823" s="155" t="n"/>
      <c r="S1823" s="155" t="n"/>
      <c r="T1823" s="155" t="n"/>
      <c r="U1823" s="155" t="n"/>
      <c r="V1823" s="155" t="n"/>
      <c r="W1823" s="155" t="n"/>
      <c r="X1823" s="155" t="n"/>
      <c r="Y1823" s="155" t="n"/>
      <c r="Z1823" s="155" t="n"/>
      <c r="AA1823" s="155" t="n"/>
      <c r="AB1823" s="155" t="n"/>
      <c r="AC1823" s="155" t="n"/>
      <c r="AD1823" s="155" t="n"/>
      <c r="AE1823" s="155" t="n"/>
      <c r="AF1823" s="155" t="n"/>
      <c r="AG1823" s="154">
        <f>IF(OR(C1823="",G1823="",G1823=0),"",IFERROR(INDEX(Lists!$K$2:$K$12,MATCH(C1823,Lists!$I$2:$I$12,0)),"AUD"))</f>
        <v/>
      </c>
      <c r="AH1823" s="154">
        <f>IF(OR(G1823="",G1823=0),"",IF(G1823&lt;1,TEXT(G1823*100,"0")&amp;IFERROR(INDEX(Lists!$U$2:$U$12,MATCH(C1823,Lists!$I$2:$I$12,0)),"c"),IFERROR(INDEX(Lists!$L$2:$L$12,MATCH(C1823,Lists!$I$2:$I$12,0)),"$")&amp;IF(G1823=INT(G1823),TEXT(G1823,"0"),TEXT(G1823,"0.00")))&amp;" "&amp;AG1823)</f>
        <v/>
      </c>
      <c r="AI1823" s="154">
        <f>IF(X1823="","",X1823*IFERROR(INDEX(Lists!$M$2:$M$12,MATCH(C1823,Lists!$I$2:$I$12,0)),1)/Lists!$Q$2)</f>
        <v/>
      </c>
      <c r="AJ1823" s="154">
        <f>IF(Y1823="","",Y1823*IFERROR(INDEX(Lists!$M$2:$M$12,MATCH(C1823,Lists!$I$2:$I$12,0)),1)/Lists!$Q$2)</f>
        <v/>
      </c>
      <c r="AK1823" s="106" t="n"/>
      <c r="AL1823" s="106" t="n"/>
      <c r="AM1823" s="106" t="n"/>
      <c r="AN1823" s="106" t="n"/>
      <c r="AO1823" s="106" t="n"/>
    </row>
    <row r="1824" ht="18" customHeight="1" s="74">
      <c r="A1824" s="154">
        <f>IF(OR(F1824="",C1824="",D1824=""),"",IFERROR(INDEX(Lists!$J$2:$J$12,MATCH(C1824,Lists!$I$2:$I$12,0)),"XX")&amp;"-"&amp;D1824&amp;"-"&amp;TEXT(SUMPRODUCT(($C$2:C1824=C1824)*($D$2:D1824=D1824)),"0000"))</f>
        <v/>
      </c>
      <c r="B1824" s="155" t="n"/>
      <c r="C1824" s="155" t="n"/>
      <c r="D1824" s="155" t="n"/>
      <c r="E1824" s="155" t="n"/>
      <c r="F1824" s="155" t="n"/>
      <c r="G1824" s="155" t="n"/>
      <c r="H1824" s="155" t="n"/>
      <c r="I1824" s="155" t="n"/>
      <c r="J1824" s="155" t="n"/>
      <c r="K1824" s="155" t="n"/>
      <c r="L1824" s="155" t="n"/>
      <c r="M1824" s="155" t="n"/>
      <c r="N1824" s="155" t="n"/>
      <c r="O1824" s="155" t="n"/>
      <c r="P1824" s="155" t="n"/>
      <c r="Q1824" s="151" t="n"/>
      <c r="R1824" s="155" t="n"/>
      <c r="S1824" s="155" t="n"/>
      <c r="T1824" s="155" t="n"/>
      <c r="U1824" s="155" t="n"/>
      <c r="V1824" s="155" t="n"/>
      <c r="W1824" s="155" t="n"/>
      <c r="X1824" s="155" t="n"/>
      <c r="Y1824" s="155" t="n"/>
      <c r="Z1824" s="155" t="n"/>
      <c r="AA1824" s="155" t="n"/>
      <c r="AB1824" s="155" t="n"/>
      <c r="AC1824" s="155" t="n"/>
      <c r="AD1824" s="155" t="n"/>
      <c r="AE1824" s="155" t="n"/>
      <c r="AF1824" s="155" t="n"/>
      <c r="AG1824" s="154">
        <f>IF(OR(C1824="",G1824="",G1824=0),"",IFERROR(INDEX(Lists!$K$2:$K$12,MATCH(C1824,Lists!$I$2:$I$12,0)),"AUD"))</f>
        <v/>
      </c>
      <c r="AH1824" s="154">
        <f>IF(OR(G1824="",G1824=0),"",IF(G1824&lt;1,TEXT(G1824*100,"0")&amp;IFERROR(INDEX(Lists!$U$2:$U$12,MATCH(C1824,Lists!$I$2:$I$12,0)),"c"),IFERROR(INDEX(Lists!$L$2:$L$12,MATCH(C1824,Lists!$I$2:$I$12,0)),"$")&amp;IF(G1824=INT(G1824),TEXT(G1824,"0"),TEXT(G1824,"0.00")))&amp;" "&amp;AG1824)</f>
        <v/>
      </c>
      <c r="AI1824" s="154">
        <f>IF(X1824="","",X1824*IFERROR(INDEX(Lists!$M$2:$M$12,MATCH(C1824,Lists!$I$2:$I$12,0)),1)/Lists!$Q$2)</f>
        <v/>
      </c>
      <c r="AJ1824" s="154">
        <f>IF(Y1824="","",Y1824*IFERROR(INDEX(Lists!$M$2:$M$12,MATCH(C1824,Lists!$I$2:$I$12,0)),1)/Lists!$Q$2)</f>
        <v/>
      </c>
      <c r="AK1824" s="106" t="n"/>
      <c r="AL1824" s="106" t="n"/>
      <c r="AM1824" s="106" t="n"/>
      <c r="AN1824" s="106" t="n"/>
      <c r="AO1824" s="106" t="n"/>
    </row>
    <row r="1825" ht="18" customHeight="1" s="74">
      <c r="A1825" s="154">
        <f>IF(OR(F1825="",C1825="",D1825=""),"",IFERROR(INDEX(Lists!$J$2:$J$12,MATCH(C1825,Lists!$I$2:$I$12,0)),"XX")&amp;"-"&amp;D1825&amp;"-"&amp;TEXT(SUMPRODUCT(($C$2:C1825=C1825)*($D$2:D1825=D1825)),"0000"))</f>
        <v/>
      </c>
      <c r="B1825" s="155" t="n"/>
      <c r="C1825" s="155" t="n"/>
      <c r="D1825" s="155" t="n"/>
      <c r="E1825" s="155" t="n"/>
      <c r="F1825" s="155" t="n"/>
      <c r="G1825" s="155" t="n"/>
      <c r="H1825" s="155" t="n"/>
      <c r="I1825" s="155" t="n"/>
      <c r="J1825" s="155" t="n"/>
      <c r="K1825" s="155" t="n"/>
      <c r="L1825" s="155" t="n"/>
      <c r="M1825" s="155" t="n"/>
      <c r="N1825" s="155" t="n"/>
      <c r="O1825" s="155" t="n"/>
      <c r="P1825" s="155" t="n"/>
      <c r="Q1825" s="151" t="n"/>
      <c r="R1825" s="155" t="n"/>
      <c r="S1825" s="155" t="n"/>
      <c r="T1825" s="155" t="n"/>
      <c r="U1825" s="155" t="n"/>
      <c r="V1825" s="155" t="n"/>
      <c r="W1825" s="155" t="n"/>
      <c r="X1825" s="155" t="n"/>
      <c r="Y1825" s="155" t="n"/>
      <c r="Z1825" s="155" t="n"/>
      <c r="AA1825" s="155" t="n"/>
      <c r="AB1825" s="155" t="n"/>
      <c r="AC1825" s="155" t="n"/>
      <c r="AD1825" s="155" t="n"/>
      <c r="AE1825" s="155" t="n"/>
      <c r="AF1825" s="155" t="n"/>
      <c r="AG1825" s="154">
        <f>IF(OR(C1825="",G1825="",G1825=0),"",IFERROR(INDEX(Lists!$K$2:$K$12,MATCH(C1825,Lists!$I$2:$I$12,0)),"AUD"))</f>
        <v/>
      </c>
      <c r="AH1825" s="154">
        <f>IF(OR(G1825="",G1825=0),"",IF(G1825&lt;1,TEXT(G1825*100,"0")&amp;IFERROR(INDEX(Lists!$U$2:$U$12,MATCH(C1825,Lists!$I$2:$I$12,0)),"c"),IFERROR(INDEX(Lists!$L$2:$L$12,MATCH(C1825,Lists!$I$2:$I$12,0)),"$")&amp;IF(G1825=INT(G1825),TEXT(G1825,"0"),TEXT(G1825,"0.00")))&amp;" "&amp;AG1825)</f>
        <v/>
      </c>
      <c r="AI1825" s="154">
        <f>IF(X1825="","",X1825*IFERROR(INDEX(Lists!$M$2:$M$12,MATCH(C1825,Lists!$I$2:$I$12,0)),1)/Lists!$Q$2)</f>
        <v/>
      </c>
      <c r="AJ1825" s="154">
        <f>IF(Y1825="","",Y1825*IFERROR(INDEX(Lists!$M$2:$M$12,MATCH(C1825,Lists!$I$2:$I$12,0)),1)/Lists!$Q$2)</f>
        <v/>
      </c>
      <c r="AK1825" s="106" t="n"/>
      <c r="AL1825" s="106" t="n"/>
      <c r="AM1825" s="106" t="n"/>
      <c r="AN1825" s="106" t="n"/>
      <c r="AO1825" s="106" t="n"/>
    </row>
    <row r="1826" ht="18" customHeight="1" s="74">
      <c r="A1826" s="154">
        <f>IF(OR(F1826="",C1826="",D1826=""),"",IFERROR(INDEX(Lists!$J$2:$J$12,MATCH(C1826,Lists!$I$2:$I$12,0)),"XX")&amp;"-"&amp;D1826&amp;"-"&amp;TEXT(SUMPRODUCT(($C$2:C1826=C1826)*($D$2:D1826=D1826)),"0000"))</f>
        <v/>
      </c>
      <c r="B1826" s="155" t="n"/>
      <c r="C1826" s="155" t="n"/>
      <c r="D1826" s="155" t="n"/>
      <c r="E1826" s="155" t="n"/>
      <c r="F1826" s="155" t="n"/>
      <c r="G1826" s="155" t="n"/>
      <c r="H1826" s="155" t="n"/>
      <c r="I1826" s="155" t="n"/>
      <c r="J1826" s="155" t="n"/>
      <c r="K1826" s="155" t="n"/>
      <c r="L1826" s="155" t="n"/>
      <c r="M1826" s="155" t="n"/>
      <c r="N1826" s="155" t="n"/>
      <c r="O1826" s="155" t="n"/>
      <c r="P1826" s="155" t="n"/>
      <c r="Q1826" s="151" t="n"/>
      <c r="R1826" s="155" t="n"/>
      <c r="S1826" s="155" t="n"/>
      <c r="T1826" s="155" t="n"/>
      <c r="U1826" s="155" t="n"/>
      <c r="V1826" s="155" t="n"/>
      <c r="W1826" s="155" t="n"/>
      <c r="X1826" s="155" t="n"/>
      <c r="Y1826" s="155" t="n"/>
      <c r="Z1826" s="155" t="n"/>
      <c r="AA1826" s="155" t="n"/>
      <c r="AB1826" s="155" t="n"/>
      <c r="AC1826" s="155" t="n"/>
      <c r="AD1826" s="155" t="n"/>
      <c r="AE1826" s="155" t="n"/>
      <c r="AF1826" s="155" t="n"/>
      <c r="AG1826" s="154">
        <f>IF(OR(C1826="",G1826="",G1826=0),"",IFERROR(INDEX(Lists!$K$2:$K$12,MATCH(C1826,Lists!$I$2:$I$12,0)),"AUD"))</f>
        <v/>
      </c>
      <c r="AH1826" s="154">
        <f>IF(OR(G1826="",G1826=0),"",IF(G1826&lt;1,TEXT(G1826*100,"0")&amp;IFERROR(INDEX(Lists!$U$2:$U$12,MATCH(C1826,Lists!$I$2:$I$12,0)),"c"),IFERROR(INDEX(Lists!$L$2:$L$12,MATCH(C1826,Lists!$I$2:$I$12,0)),"$")&amp;IF(G1826=INT(G1826),TEXT(G1826,"0"),TEXT(G1826,"0.00")))&amp;" "&amp;AG1826)</f>
        <v/>
      </c>
      <c r="AI1826" s="154">
        <f>IF(X1826="","",X1826*IFERROR(INDEX(Lists!$M$2:$M$12,MATCH(C1826,Lists!$I$2:$I$12,0)),1)/Lists!$Q$2)</f>
        <v/>
      </c>
      <c r="AJ1826" s="154">
        <f>IF(Y1826="","",Y1826*IFERROR(INDEX(Lists!$M$2:$M$12,MATCH(C1826,Lists!$I$2:$I$12,0)),1)/Lists!$Q$2)</f>
        <v/>
      </c>
      <c r="AK1826" s="106" t="n"/>
      <c r="AL1826" s="106" t="n"/>
      <c r="AM1826" s="106" t="n"/>
      <c r="AN1826" s="106" t="n"/>
      <c r="AO1826" s="106" t="n"/>
    </row>
    <row r="1827" ht="18" customHeight="1" s="74">
      <c r="A1827" s="154">
        <f>IF(OR(F1827="",C1827="",D1827=""),"",IFERROR(INDEX(Lists!$J$2:$J$12,MATCH(C1827,Lists!$I$2:$I$12,0)),"XX")&amp;"-"&amp;D1827&amp;"-"&amp;TEXT(SUMPRODUCT(($C$2:C1827=C1827)*($D$2:D1827=D1827)),"0000"))</f>
        <v/>
      </c>
      <c r="B1827" s="155" t="n"/>
      <c r="C1827" s="155" t="n"/>
      <c r="D1827" s="155" t="n"/>
      <c r="E1827" s="155" t="n"/>
      <c r="F1827" s="155" t="n"/>
      <c r="G1827" s="155" t="n"/>
      <c r="H1827" s="155" t="n"/>
      <c r="I1827" s="155" t="n"/>
      <c r="J1827" s="155" t="n"/>
      <c r="K1827" s="155" t="n"/>
      <c r="L1827" s="155" t="n"/>
      <c r="M1827" s="155" t="n"/>
      <c r="N1827" s="155" t="n"/>
      <c r="O1827" s="155" t="n"/>
      <c r="P1827" s="155" t="n"/>
      <c r="Q1827" s="151" t="n"/>
      <c r="R1827" s="155" t="n"/>
      <c r="S1827" s="155" t="n"/>
      <c r="T1827" s="155" t="n"/>
      <c r="U1827" s="155" t="n"/>
      <c r="V1827" s="155" t="n"/>
      <c r="W1827" s="155" t="n"/>
      <c r="X1827" s="155" t="n"/>
      <c r="Y1827" s="155" t="n"/>
      <c r="Z1827" s="155" t="n"/>
      <c r="AA1827" s="155" t="n"/>
      <c r="AB1827" s="155" t="n"/>
      <c r="AC1827" s="155" t="n"/>
      <c r="AD1827" s="155" t="n"/>
      <c r="AE1827" s="155" t="n"/>
      <c r="AF1827" s="155" t="n"/>
      <c r="AG1827" s="154">
        <f>IF(OR(C1827="",G1827="",G1827=0),"",IFERROR(INDEX(Lists!$K$2:$K$12,MATCH(C1827,Lists!$I$2:$I$12,0)),"AUD"))</f>
        <v/>
      </c>
      <c r="AH1827" s="154">
        <f>IF(OR(G1827="",G1827=0),"",IF(G1827&lt;1,TEXT(G1827*100,"0")&amp;IFERROR(INDEX(Lists!$U$2:$U$12,MATCH(C1827,Lists!$I$2:$I$12,0)),"c"),IFERROR(INDEX(Lists!$L$2:$L$12,MATCH(C1827,Lists!$I$2:$I$12,0)),"$")&amp;IF(G1827=INT(G1827),TEXT(G1827,"0"),TEXT(G1827,"0.00")))&amp;" "&amp;AG1827)</f>
        <v/>
      </c>
      <c r="AI1827" s="154">
        <f>IF(X1827="","",X1827*IFERROR(INDEX(Lists!$M$2:$M$12,MATCH(C1827,Lists!$I$2:$I$12,0)),1)/Lists!$Q$2)</f>
        <v/>
      </c>
      <c r="AJ1827" s="154">
        <f>IF(Y1827="","",Y1827*IFERROR(INDEX(Lists!$M$2:$M$12,MATCH(C1827,Lists!$I$2:$I$12,0)),1)/Lists!$Q$2)</f>
        <v/>
      </c>
      <c r="AK1827" s="106" t="n"/>
      <c r="AL1827" s="106" t="n"/>
      <c r="AM1827" s="106" t="n"/>
      <c r="AN1827" s="106" t="n"/>
      <c r="AO1827" s="106" t="n"/>
    </row>
    <row r="1828" ht="18" customHeight="1" s="74">
      <c r="A1828" s="154">
        <f>IF(OR(F1828="",C1828="",D1828=""),"",IFERROR(INDEX(Lists!$J$2:$J$12,MATCH(C1828,Lists!$I$2:$I$12,0)),"XX")&amp;"-"&amp;D1828&amp;"-"&amp;TEXT(SUMPRODUCT(($C$2:C1828=C1828)*($D$2:D1828=D1828)),"0000"))</f>
        <v/>
      </c>
      <c r="B1828" s="155" t="n"/>
      <c r="C1828" s="155" t="n"/>
      <c r="D1828" s="155" t="n"/>
      <c r="E1828" s="155" t="n"/>
      <c r="F1828" s="155" t="n"/>
      <c r="G1828" s="155" t="n"/>
      <c r="H1828" s="155" t="n"/>
      <c r="I1828" s="155" t="n"/>
      <c r="J1828" s="155" t="n"/>
      <c r="K1828" s="155" t="n"/>
      <c r="L1828" s="155" t="n"/>
      <c r="M1828" s="155" t="n"/>
      <c r="N1828" s="155" t="n"/>
      <c r="O1828" s="155" t="n"/>
      <c r="P1828" s="155" t="n"/>
      <c r="Q1828" s="151" t="n"/>
      <c r="R1828" s="155" t="n"/>
      <c r="S1828" s="155" t="n"/>
      <c r="T1828" s="155" t="n"/>
      <c r="U1828" s="155" t="n"/>
      <c r="V1828" s="155" t="n"/>
      <c r="W1828" s="155" t="n"/>
      <c r="X1828" s="155" t="n"/>
      <c r="Y1828" s="155" t="n"/>
      <c r="Z1828" s="155" t="n"/>
      <c r="AA1828" s="155" t="n"/>
      <c r="AB1828" s="155" t="n"/>
      <c r="AC1828" s="155" t="n"/>
      <c r="AD1828" s="155" t="n"/>
      <c r="AE1828" s="155" t="n"/>
      <c r="AF1828" s="155" t="n"/>
      <c r="AG1828" s="154">
        <f>IF(OR(C1828="",G1828="",G1828=0),"",IFERROR(INDEX(Lists!$K$2:$K$12,MATCH(C1828,Lists!$I$2:$I$12,0)),"AUD"))</f>
        <v/>
      </c>
      <c r="AH1828" s="154">
        <f>IF(OR(G1828="",G1828=0),"",IF(G1828&lt;1,TEXT(G1828*100,"0")&amp;IFERROR(INDEX(Lists!$U$2:$U$12,MATCH(C1828,Lists!$I$2:$I$12,0)),"c"),IFERROR(INDEX(Lists!$L$2:$L$12,MATCH(C1828,Lists!$I$2:$I$12,0)),"$")&amp;IF(G1828=INT(G1828),TEXT(G1828,"0"),TEXT(G1828,"0.00")))&amp;" "&amp;AG1828)</f>
        <v/>
      </c>
      <c r="AI1828" s="154">
        <f>IF(X1828="","",X1828*IFERROR(INDEX(Lists!$M$2:$M$12,MATCH(C1828,Lists!$I$2:$I$12,0)),1)/Lists!$Q$2)</f>
        <v/>
      </c>
      <c r="AJ1828" s="154">
        <f>IF(Y1828="","",Y1828*IFERROR(INDEX(Lists!$M$2:$M$12,MATCH(C1828,Lists!$I$2:$I$12,0)),1)/Lists!$Q$2)</f>
        <v/>
      </c>
      <c r="AK1828" s="106" t="n"/>
      <c r="AL1828" s="106" t="n"/>
      <c r="AM1828" s="106" t="n"/>
      <c r="AN1828" s="106" t="n"/>
      <c r="AO1828" s="106" t="n"/>
    </row>
    <row r="1829" ht="18" customHeight="1" s="74">
      <c r="A1829" s="154">
        <f>IF(OR(F1829="",C1829="",D1829=""),"",IFERROR(INDEX(Lists!$J$2:$J$12,MATCH(C1829,Lists!$I$2:$I$12,0)),"XX")&amp;"-"&amp;D1829&amp;"-"&amp;TEXT(SUMPRODUCT(($C$2:C1829=C1829)*($D$2:D1829=D1829)),"0000"))</f>
        <v/>
      </c>
      <c r="B1829" s="155" t="n"/>
      <c r="C1829" s="155" t="n"/>
      <c r="D1829" s="155" t="n"/>
      <c r="E1829" s="155" t="n"/>
      <c r="F1829" s="155" t="n"/>
      <c r="G1829" s="155" t="n"/>
      <c r="H1829" s="155" t="n"/>
      <c r="I1829" s="155" t="n"/>
      <c r="J1829" s="155" t="n"/>
      <c r="K1829" s="155" t="n"/>
      <c r="L1829" s="155" t="n"/>
      <c r="M1829" s="155" t="n"/>
      <c r="N1829" s="155" t="n"/>
      <c r="O1829" s="155" t="n"/>
      <c r="P1829" s="155" t="n"/>
      <c r="Q1829" s="151" t="n"/>
      <c r="R1829" s="155" t="n"/>
      <c r="S1829" s="155" t="n"/>
      <c r="T1829" s="155" t="n"/>
      <c r="U1829" s="155" t="n"/>
      <c r="V1829" s="155" t="n"/>
      <c r="W1829" s="155" t="n"/>
      <c r="X1829" s="155" t="n"/>
      <c r="Y1829" s="155" t="n"/>
      <c r="Z1829" s="155" t="n"/>
      <c r="AA1829" s="155" t="n"/>
      <c r="AB1829" s="155" t="n"/>
      <c r="AC1829" s="155" t="n"/>
      <c r="AD1829" s="155" t="n"/>
      <c r="AE1829" s="155" t="n"/>
      <c r="AF1829" s="155" t="n"/>
      <c r="AG1829" s="154">
        <f>IF(OR(C1829="",G1829="",G1829=0),"",IFERROR(INDEX(Lists!$K$2:$K$12,MATCH(C1829,Lists!$I$2:$I$12,0)),"AUD"))</f>
        <v/>
      </c>
      <c r="AH1829" s="154">
        <f>IF(OR(G1829="",G1829=0),"",IF(G1829&lt;1,TEXT(G1829*100,"0")&amp;IFERROR(INDEX(Lists!$U$2:$U$12,MATCH(C1829,Lists!$I$2:$I$12,0)),"c"),IFERROR(INDEX(Lists!$L$2:$L$12,MATCH(C1829,Lists!$I$2:$I$12,0)),"$")&amp;IF(G1829=INT(G1829),TEXT(G1829,"0"),TEXT(G1829,"0.00")))&amp;" "&amp;AG1829)</f>
        <v/>
      </c>
      <c r="AI1829" s="154">
        <f>IF(X1829="","",X1829*IFERROR(INDEX(Lists!$M$2:$M$12,MATCH(C1829,Lists!$I$2:$I$12,0)),1)/Lists!$Q$2)</f>
        <v/>
      </c>
      <c r="AJ1829" s="154">
        <f>IF(Y1829="","",Y1829*IFERROR(INDEX(Lists!$M$2:$M$12,MATCH(C1829,Lists!$I$2:$I$12,0)),1)/Lists!$Q$2)</f>
        <v/>
      </c>
      <c r="AK1829" s="106" t="n"/>
      <c r="AL1829" s="106" t="n"/>
      <c r="AM1829" s="106" t="n"/>
      <c r="AN1829" s="106" t="n"/>
      <c r="AO1829" s="106" t="n"/>
    </row>
    <row r="1830" ht="18" customHeight="1" s="74">
      <c r="A1830" s="154">
        <f>IF(OR(F1830="",C1830="",D1830=""),"",IFERROR(INDEX(Lists!$J$2:$J$12,MATCH(C1830,Lists!$I$2:$I$12,0)),"XX")&amp;"-"&amp;D1830&amp;"-"&amp;TEXT(SUMPRODUCT(($C$2:C1830=C1830)*($D$2:D1830=D1830)),"0000"))</f>
        <v/>
      </c>
      <c r="B1830" s="155" t="n"/>
      <c r="C1830" s="155" t="n"/>
      <c r="D1830" s="155" t="n"/>
      <c r="E1830" s="155" t="n"/>
      <c r="F1830" s="155" t="n"/>
      <c r="G1830" s="155" t="n"/>
      <c r="H1830" s="155" t="n"/>
      <c r="I1830" s="155" t="n"/>
      <c r="J1830" s="155" t="n"/>
      <c r="K1830" s="155" t="n"/>
      <c r="L1830" s="155" t="n"/>
      <c r="M1830" s="155" t="n"/>
      <c r="N1830" s="155" t="n"/>
      <c r="O1830" s="155" t="n"/>
      <c r="P1830" s="155" t="n"/>
      <c r="Q1830" s="151" t="n"/>
      <c r="R1830" s="155" t="n"/>
      <c r="S1830" s="155" t="n"/>
      <c r="T1830" s="155" t="n"/>
      <c r="U1830" s="155" t="n"/>
      <c r="V1830" s="155" t="n"/>
      <c r="W1830" s="155" t="n"/>
      <c r="X1830" s="155" t="n"/>
      <c r="Y1830" s="155" t="n"/>
      <c r="Z1830" s="155" t="n"/>
      <c r="AA1830" s="155" t="n"/>
      <c r="AB1830" s="155" t="n"/>
      <c r="AC1830" s="155" t="n"/>
      <c r="AD1830" s="155" t="n"/>
      <c r="AE1830" s="155" t="n"/>
      <c r="AF1830" s="155" t="n"/>
      <c r="AG1830" s="154">
        <f>IF(OR(C1830="",G1830="",G1830=0),"",IFERROR(INDEX(Lists!$K$2:$K$12,MATCH(C1830,Lists!$I$2:$I$12,0)),"AUD"))</f>
        <v/>
      </c>
      <c r="AH1830" s="154">
        <f>IF(OR(G1830="",G1830=0),"",IF(G1830&lt;1,TEXT(G1830*100,"0")&amp;IFERROR(INDEX(Lists!$U$2:$U$12,MATCH(C1830,Lists!$I$2:$I$12,0)),"c"),IFERROR(INDEX(Lists!$L$2:$L$12,MATCH(C1830,Lists!$I$2:$I$12,0)),"$")&amp;IF(G1830=INT(G1830),TEXT(G1830,"0"),TEXT(G1830,"0.00")))&amp;" "&amp;AG1830)</f>
        <v/>
      </c>
      <c r="AI1830" s="154">
        <f>IF(X1830="","",X1830*IFERROR(INDEX(Lists!$M$2:$M$12,MATCH(C1830,Lists!$I$2:$I$12,0)),1)/Lists!$Q$2)</f>
        <v/>
      </c>
      <c r="AJ1830" s="154">
        <f>IF(Y1830="","",Y1830*IFERROR(INDEX(Lists!$M$2:$M$12,MATCH(C1830,Lists!$I$2:$I$12,0)),1)/Lists!$Q$2)</f>
        <v/>
      </c>
      <c r="AK1830" s="106" t="n"/>
      <c r="AL1830" s="106" t="n"/>
      <c r="AM1830" s="106" t="n"/>
      <c r="AN1830" s="106" t="n"/>
      <c r="AO1830" s="106" t="n"/>
    </row>
    <row r="1831" ht="18" customHeight="1" s="74">
      <c r="A1831" s="154">
        <f>IF(OR(F1831="",C1831="",D1831=""),"",IFERROR(INDEX(Lists!$J$2:$J$12,MATCH(C1831,Lists!$I$2:$I$12,0)),"XX")&amp;"-"&amp;D1831&amp;"-"&amp;TEXT(SUMPRODUCT(($C$2:C1831=C1831)*($D$2:D1831=D1831)),"0000"))</f>
        <v/>
      </c>
      <c r="B1831" s="155" t="n"/>
      <c r="C1831" s="155" t="n"/>
      <c r="D1831" s="155" t="n"/>
      <c r="E1831" s="155" t="n"/>
      <c r="F1831" s="155" t="n"/>
      <c r="G1831" s="155" t="n"/>
      <c r="H1831" s="155" t="n"/>
      <c r="I1831" s="155" t="n"/>
      <c r="J1831" s="155" t="n"/>
      <c r="K1831" s="155" t="n"/>
      <c r="L1831" s="155" t="n"/>
      <c r="M1831" s="155" t="n"/>
      <c r="N1831" s="155" t="n"/>
      <c r="O1831" s="155" t="n"/>
      <c r="P1831" s="155" t="n"/>
      <c r="Q1831" s="151" t="n"/>
      <c r="R1831" s="155" t="n"/>
      <c r="S1831" s="155" t="n"/>
      <c r="T1831" s="155" t="n"/>
      <c r="U1831" s="155" t="n"/>
      <c r="V1831" s="155" t="n"/>
      <c r="W1831" s="155" t="n"/>
      <c r="X1831" s="155" t="n"/>
      <c r="Y1831" s="155" t="n"/>
      <c r="Z1831" s="155" t="n"/>
      <c r="AA1831" s="155" t="n"/>
      <c r="AB1831" s="155" t="n"/>
      <c r="AC1831" s="155" t="n"/>
      <c r="AD1831" s="155" t="n"/>
      <c r="AE1831" s="155" t="n"/>
      <c r="AF1831" s="155" t="n"/>
      <c r="AG1831" s="154">
        <f>IF(OR(C1831="",G1831="",G1831=0),"",IFERROR(INDEX(Lists!$K$2:$K$12,MATCH(C1831,Lists!$I$2:$I$12,0)),"AUD"))</f>
        <v/>
      </c>
      <c r="AH1831" s="154">
        <f>IF(OR(G1831="",G1831=0),"",IF(G1831&lt;1,TEXT(G1831*100,"0")&amp;IFERROR(INDEX(Lists!$U$2:$U$12,MATCH(C1831,Lists!$I$2:$I$12,0)),"c"),IFERROR(INDEX(Lists!$L$2:$L$12,MATCH(C1831,Lists!$I$2:$I$12,0)),"$")&amp;IF(G1831=INT(G1831),TEXT(G1831,"0"),TEXT(G1831,"0.00")))&amp;" "&amp;AG1831)</f>
        <v/>
      </c>
      <c r="AI1831" s="154">
        <f>IF(X1831="","",X1831*IFERROR(INDEX(Lists!$M$2:$M$12,MATCH(C1831,Lists!$I$2:$I$12,0)),1)/Lists!$Q$2)</f>
        <v/>
      </c>
      <c r="AJ1831" s="154">
        <f>IF(Y1831="","",Y1831*IFERROR(INDEX(Lists!$M$2:$M$12,MATCH(C1831,Lists!$I$2:$I$12,0)),1)/Lists!$Q$2)</f>
        <v/>
      </c>
      <c r="AK1831" s="106" t="n"/>
      <c r="AL1831" s="106" t="n"/>
      <c r="AM1831" s="106" t="n"/>
      <c r="AN1831" s="106" t="n"/>
      <c r="AO1831" s="106" t="n"/>
    </row>
    <row r="1832" ht="18" customHeight="1" s="74">
      <c r="A1832" s="154">
        <f>IF(OR(F1832="",C1832="",D1832=""),"",IFERROR(INDEX(Lists!$J$2:$J$12,MATCH(C1832,Lists!$I$2:$I$12,0)),"XX")&amp;"-"&amp;D1832&amp;"-"&amp;TEXT(SUMPRODUCT(($C$2:C1832=C1832)*($D$2:D1832=D1832)),"0000"))</f>
        <v/>
      </c>
      <c r="B1832" s="155" t="n"/>
      <c r="C1832" s="155" t="n"/>
      <c r="D1832" s="155" t="n"/>
      <c r="E1832" s="155" t="n"/>
      <c r="F1832" s="155" t="n"/>
      <c r="G1832" s="155" t="n"/>
      <c r="H1832" s="155" t="n"/>
      <c r="I1832" s="155" t="n"/>
      <c r="J1832" s="155" t="n"/>
      <c r="K1832" s="155" t="n"/>
      <c r="L1832" s="155" t="n"/>
      <c r="M1832" s="155" t="n"/>
      <c r="N1832" s="155" t="n"/>
      <c r="O1832" s="155" t="n"/>
      <c r="P1832" s="155" t="n"/>
      <c r="Q1832" s="151" t="n"/>
      <c r="R1832" s="155" t="n"/>
      <c r="S1832" s="155" t="n"/>
      <c r="T1832" s="155" t="n"/>
      <c r="U1832" s="155" t="n"/>
      <c r="V1832" s="155" t="n"/>
      <c r="W1832" s="155" t="n"/>
      <c r="X1832" s="155" t="n"/>
      <c r="Y1832" s="155" t="n"/>
      <c r="Z1832" s="155" t="n"/>
      <c r="AA1832" s="155" t="n"/>
      <c r="AB1832" s="155" t="n"/>
      <c r="AC1832" s="155" t="n"/>
      <c r="AD1832" s="155" t="n"/>
      <c r="AE1832" s="155" t="n"/>
      <c r="AF1832" s="155" t="n"/>
      <c r="AG1832" s="154">
        <f>IF(OR(C1832="",G1832="",G1832=0),"",IFERROR(INDEX(Lists!$K$2:$K$12,MATCH(C1832,Lists!$I$2:$I$12,0)),"AUD"))</f>
        <v/>
      </c>
      <c r="AH1832" s="154">
        <f>IF(OR(G1832="",G1832=0),"",IF(G1832&lt;1,TEXT(G1832*100,"0")&amp;IFERROR(INDEX(Lists!$U$2:$U$12,MATCH(C1832,Lists!$I$2:$I$12,0)),"c"),IFERROR(INDEX(Lists!$L$2:$L$12,MATCH(C1832,Lists!$I$2:$I$12,0)),"$")&amp;IF(G1832=INT(G1832),TEXT(G1832,"0"),TEXT(G1832,"0.00")))&amp;" "&amp;AG1832)</f>
        <v/>
      </c>
      <c r="AI1832" s="154">
        <f>IF(X1832="","",X1832*IFERROR(INDEX(Lists!$M$2:$M$12,MATCH(C1832,Lists!$I$2:$I$12,0)),1)/Lists!$Q$2)</f>
        <v/>
      </c>
      <c r="AJ1832" s="154">
        <f>IF(Y1832="","",Y1832*IFERROR(INDEX(Lists!$M$2:$M$12,MATCH(C1832,Lists!$I$2:$I$12,0)),1)/Lists!$Q$2)</f>
        <v/>
      </c>
      <c r="AK1832" s="106" t="n"/>
      <c r="AL1832" s="106" t="n"/>
      <c r="AM1832" s="106" t="n"/>
      <c r="AN1832" s="106" t="n"/>
      <c r="AO1832" s="106" t="n"/>
    </row>
    <row r="1833" ht="18" customHeight="1" s="74">
      <c r="A1833" s="154">
        <f>IF(OR(F1833="",C1833="",D1833=""),"",IFERROR(INDEX(Lists!$J$2:$J$12,MATCH(C1833,Lists!$I$2:$I$12,0)),"XX")&amp;"-"&amp;D1833&amp;"-"&amp;TEXT(SUMPRODUCT(($C$2:C1833=C1833)*($D$2:D1833=D1833)),"0000"))</f>
        <v/>
      </c>
      <c r="B1833" s="155" t="n"/>
      <c r="C1833" s="155" t="n"/>
      <c r="D1833" s="155" t="n"/>
      <c r="E1833" s="155" t="n"/>
      <c r="F1833" s="155" t="n"/>
      <c r="G1833" s="155" t="n"/>
      <c r="H1833" s="155" t="n"/>
      <c r="I1833" s="155" t="n"/>
      <c r="J1833" s="155" t="n"/>
      <c r="K1833" s="155" t="n"/>
      <c r="L1833" s="155" t="n"/>
      <c r="M1833" s="155" t="n"/>
      <c r="N1833" s="155" t="n"/>
      <c r="O1833" s="155" t="n"/>
      <c r="P1833" s="155" t="n"/>
      <c r="Q1833" s="151" t="n"/>
      <c r="R1833" s="155" t="n"/>
      <c r="S1833" s="155" t="n"/>
      <c r="T1833" s="155" t="n"/>
      <c r="U1833" s="155" t="n"/>
      <c r="V1833" s="155" t="n"/>
      <c r="W1833" s="155" t="n"/>
      <c r="X1833" s="155" t="n"/>
      <c r="Y1833" s="155" t="n"/>
      <c r="Z1833" s="155" t="n"/>
      <c r="AA1833" s="155" t="n"/>
      <c r="AB1833" s="155" t="n"/>
      <c r="AC1833" s="155" t="n"/>
      <c r="AD1833" s="155" t="n"/>
      <c r="AE1833" s="155" t="n"/>
      <c r="AF1833" s="155" t="n"/>
      <c r="AG1833" s="154">
        <f>IF(OR(C1833="",G1833="",G1833=0),"",IFERROR(INDEX(Lists!$K$2:$K$12,MATCH(C1833,Lists!$I$2:$I$12,0)),"AUD"))</f>
        <v/>
      </c>
      <c r="AH1833" s="154">
        <f>IF(OR(G1833="",G1833=0),"",IF(G1833&lt;1,TEXT(G1833*100,"0")&amp;IFERROR(INDEX(Lists!$U$2:$U$12,MATCH(C1833,Lists!$I$2:$I$12,0)),"c"),IFERROR(INDEX(Lists!$L$2:$L$12,MATCH(C1833,Lists!$I$2:$I$12,0)),"$")&amp;IF(G1833=INT(G1833),TEXT(G1833,"0"),TEXT(G1833,"0.00")))&amp;" "&amp;AG1833)</f>
        <v/>
      </c>
      <c r="AI1833" s="154">
        <f>IF(X1833="","",X1833*IFERROR(INDEX(Lists!$M$2:$M$12,MATCH(C1833,Lists!$I$2:$I$12,0)),1)/Lists!$Q$2)</f>
        <v/>
      </c>
      <c r="AJ1833" s="154">
        <f>IF(Y1833="","",Y1833*IFERROR(INDEX(Lists!$M$2:$M$12,MATCH(C1833,Lists!$I$2:$I$12,0)),1)/Lists!$Q$2)</f>
        <v/>
      </c>
      <c r="AK1833" s="106" t="n"/>
      <c r="AL1833" s="106" t="n"/>
      <c r="AM1833" s="106" t="n"/>
      <c r="AN1833" s="106" t="n"/>
      <c r="AO1833" s="106" t="n"/>
    </row>
    <row r="1834" ht="18" customHeight="1" s="74">
      <c r="A1834" s="154">
        <f>IF(OR(F1834="",C1834="",D1834=""),"",IFERROR(INDEX(Lists!$J$2:$J$12,MATCH(C1834,Lists!$I$2:$I$12,0)),"XX")&amp;"-"&amp;D1834&amp;"-"&amp;TEXT(SUMPRODUCT(($C$2:C1834=C1834)*($D$2:D1834=D1834)),"0000"))</f>
        <v/>
      </c>
      <c r="B1834" s="155" t="n"/>
      <c r="C1834" s="155" t="n"/>
      <c r="D1834" s="155" t="n"/>
      <c r="E1834" s="155" t="n"/>
      <c r="F1834" s="155" t="n"/>
      <c r="G1834" s="155" t="n"/>
      <c r="H1834" s="155" t="n"/>
      <c r="I1834" s="155" t="n"/>
      <c r="J1834" s="155" t="n"/>
      <c r="K1834" s="155" t="n"/>
      <c r="L1834" s="155" t="n"/>
      <c r="M1834" s="155" t="n"/>
      <c r="N1834" s="155" t="n"/>
      <c r="O1834" s="155" t="n"/>
      <c r="P1834" s="155" t="n"/>
      <c r="Q1834" s="151" t="n"/>
      <c r="R1834" s="155" t="n"/>
      <c r="S1834" s="155" t="n"/>
      <c r="T1834" s="155" t="n"/>
      <c r="U1834" s="155" t="n"/>
      <c r="V1834" s="155" t="n"/>
      <c r="W1834" s="155" t="n"/>
      <c r="X1834" s="155" t="n"/>
      <c r="Y1834" s="155" t="n"/>
      <c r="Z1834" s="155" t="n"/>
      <c r="AA1834" s="155" t="n"/>
      <c r="AB1834" s="155" t="n"/>
      <c r="AC1834" s="155" t="n"/>
      <c r="AD1834" s="155" t="n"/>
      <c r="AE1834" s="155" t="n"/>
      <c r="AF1834" s="155" t="n"/>
      <c r="AG1834" s="154">
        <f>IF(OR(C1834="",G1834="",G1834=0),"",IFERROR(INDEX(Lists!$K$2:$K$12,MATCH(C1834,Lists!$I$2:$I$12,0)),"AUD"))</f>
        <v/>
      </c>
      <c r="AH1834" s="154">
        <f>IF(OR(G1834="",G1834=0),"",IF(G1834&lt;1,TEXT(G1834*100,"0")&amp;IFERROR(INDEX(Lists!$U$2:$U$12,MATCH(C1834,Lists!$I$2:$I$12,0)),"c"),IFERROR(INDEX(Lists!$L$2:$L$12,MATCH(C1834,Lists!$I$2:$I$12,0)),"$")&amp;IF(G1834=INT(G1834),TEXT(G1834,"0"),TEXT(G1834,"0.00")))&amp;" "&amp;AG1834)</f>
        <v/>
      </c>
      <c r="AI1834" s="154">
        <f>IF(X1834="","",X1834*IFERROR(INDEX(Lists!$M$2:$M$12,MATCH(C1834,Lists!$I$2:$I$12,0)),1)/Lists!$Q$2)</f>
        <v/>
      </c>
      <c r="AJ1834" s="154">
        <f>IF(Y1834="","",Y1834*IFERROR(INDEX(Lists!$M$2:$M$12,MATCH(C1834,Lists!$I$2:$I$12,0)),1)/Lists!$Q$2)</f>
        <v/>
      </c>
      <c r="AK1834" s="106" t="n"/>
      <c r="AL1834" s="106" t="n"/>
      <c r="AM1834" s="106" t="n"/>
      <c r="AN1834" s="106" t="n"/>
      <c r="AO1834" s="106" t="n"/>
    </row>
    <row r="1835" ht="18" customHeight="1" s="74">
      <c r="A1835" s="154">
        <f>IF(OR(F1835="",C1835="",D1835=""),"",IFERROR(INDEX(Lists!$J$2:$J$12,MATCH(C1835,Lists!$I$2:$I$12,0)),"XX")&amp;"-"&amp;D1835&amp;"-"&amp;TEXT(SUMPRODUCT(($C$2:C1835=C1835)*($D$2:D1835=D1835)),"0000"))</f>
        <v/>
      </c>
      <c r="B1835" s="155" t="n"/>
      <c r="C1835" s="155" t="n"/>
      <c r="D1835" s="155" t="n"/>
      <c r="E1835" s="155" t="n"/>
      <c r="F1835" s="155" t="n"/>
      <c r="G1835" s="155" t="n"/>
      <c r="H1835" s="155" t="n"/>
      <c r="I1835" s="155" t="n"/>
      <c r="J1835" s="155" t="n"/>
      <c r="K1835" s="155" t="n"/>
      <c r="L1835" s="155" t="n"/>
      <c r="M1835" s="155" t="n"/>
      <c r="N1835" s="155" t="n"/>
      <c r="O1835" s="155" t="n"/>
      <c r="P1835" s="155" t="n"/>
      <c r="Q1835" s="151" t="n"/>
      <c r="R1835" s="155" t="n"/>
      <c r="S1835" s="155" t="n"/>
      <c r="T1835" s="155" t="n"/>
      <c r="U1835" s="155" t="n"/>
      <c r="V1835" s="155" t="n"/>
      <c r="W1835" s="155" t="n"/>
      <c r="X1835" s="155" t="n"/>
      <c r="Y1835" s="155" t="n"/>
      <c r="Z1835" s="155" t="n"/>
      <c r="AA1835" s="155" t="n"/>
      <c r="AB1835" s="155" t="n"/>
      <c r="AC1835" s="155" t="n"/>
      <c r="AD1835" s="155" t="n"/>
      <c r="AE1835" s="155" t="n"/>
      <c r="AF1835" s="155" t="n"/>
      <c r="AG1835" s="154">
        <f>IF(OR(C1835="",G1835="",G1835=0),"",IFERROR(INDEX(Lists!$K$2:$K$12,MATCH(C1835,Lists!$I$2:$I$12,0)),"AUD"))</f>
        <v/>
      </c>
      <c r="AH1835" s="154">
        <f>IF(OR(G1835="",G1835=0),"",IF(G1835&lt;1,TEXT(G1835*100,"0")&amp;IFERROR(INDEX(Lists!$U$2:$U$12,MATCH(C1835,Lists!$I$2:$I$12,0)),"c"),IFERROR(INDEX(Lists!$L$2:$L$12,MATCH(C1835,Lists!$I$2:$I$12,0)),"$")&amp;IF(G1835=INT(G1835),TEXT(G1835,"0"),TEXT(G1835,"0.00")))&amp;" "&amp;AG1835)</f>
        <v/>
      </c>
      <c r="AI1835" s="154">
        <f>IF(X1835="","",X1835*IFERROR(INDEX(Lists!$M$2:$M$12,MATCH(C1835,Lists!$I$2:$I$12,0)),1)/Lists!$Q$2)</f>
        <v/>
      </c>
      <c r="AJ1835" s="154">
        <f>IF(Y1835="","",Y1835*IFERROR(INDEX(Lists!$M$2:$M$12,MATCH(C1835,Lists!$I$2:$I$12,0)),1)/Lists!$Q$2)</f>
        <v/>
      </c>
      <c r="AK1835" s="106" t="n"/>
      <c r="AL1835" s="106" t="n"/>
      <c r="AM1835" s="106" t="n"/>
      <c r="AN1835" s="106" t="n"/>
      <c r="AO1835" s="106" t="n"/>
    </row>
    <row r="1836" ht="18" customHeight="1" s="74">
      <c r="A1836" s="154">
        <f>IF(OR(F1836="",C1836="",D1836=""),"",IFERROR(INDEX(Lists!$J$2:$J$12,MATCH(C1836,Lists!$I$2:$I$12,0)),"XX")&amp;"-"&amp;D1836&amp;"-"&amp;TEXT(SUMPRODUCT(($C$2:C1836=C1836)*($D$2:D1836=D1836)),"0000"))</f>
        <v/>
      </c>
      <c r="B1836" s="155" t="n"/>
      <c r="C1836" s="155" t="n"/>
      <c r="D1836" s="155" t="n"/>
      <c r="E1836" s="155" t="n"/>
      <c r="F1836" s="155" t="n"/>
      <c r="G1836" s="155" t="n"/>
      <c r="H1836" s="155" t="n"/>
      <c r="I1836" s="155" t="n"/>
      <c r="J1836" s="155" t="n"/>
      <c r="K1836" s="155" t="n"/>
      <c r="L1836" s="155" t="n"/>
      <c r="M1836" s="155" t="n"/>
      <c r="N1836" s="155" t="n"/>
      <c r="O1836" s="155" t="n"/>
      <c r="P1836" s="155" t="n"/>
      <c r="Q1836" s="151" t="n"/>
      <c r="R1836" s="155" t="n"/>
      <c r="S1836" s="155" t="n"/>
      <c r="T1836" s="155" t="n"/>
      <c r="U1836" s="155" t="n"/>
      <c r="V1836" s="155" t="n"/>
      <c r="W1836" s="155" t="n"/>
      <c r="X1836" s="155" t="n"/>
      <c r="Y1836" s="155" t="n"/>
      <c r="Z1836" s="155" t="n"/>
      <c r="AA1836" s="155" t="n"/>
      <c r="AB1836" s="155" t="n"/>
      <c r="AC1836" s="155" t="n"/>
      <c r="AD1836" s="155" t="n"/>
      <c r="AE1836" s="155" t="n"/>
      <c r="AF1836" s="155" t="n"/>
      <c r="AG1836" s="154">
        <f>IF(OR(C1836="",G1836="",G1836=0),"",IFERROR(INDEX(Lists!$K$2:$K$12,MATCH(C1836,Lists!$I$2:$I$12,0)),"AUD"))</f>
        <v/>
      </c>
      <c r="AH1836" s="154">
        <f>IF(OR(G1836="",G1836=0),"",IF(G1836&lt;1,TEXT(G1836*100,"0")&amp;IFERROR(INDEX(Lists!$U$2:$U$12,MATCH(C1836,Lists!$I$2:$I$12,0)),"c"),IFERROR(INDEX(Lists!$L$2:$L$12,MATCH(C1836,Lists!$I$2:$I$12,0)),"$")&amp;IF(G1836=INT(G1836),TEXT(G1836,"0"),TEXT(G1836,"0.00")))&amp;" "&amp;AG1836)</f>
        <v/>
      </c>
      <c r="AI1836" s="154">
        <f>IF(X1836="","",X1836*IFERROR(INDEX(Lists!$M$2:$M$12,MATCH(C1836,Lists!$I$2:$I$12,0)),1)/Lists!$Q$2)</f>
        <v/>
      </c>
      <c r="AJ1836" s="154">
        <f>IF(Y1836="","",Y1836*IFERROR(INDEX(Lists!$M$2:$M$12,MATCH(C1836,Lists!$I$2:$I$12,0)),1)/Lists!$Q$2)</f>
        <v/>
      </c>
      <c r="AK1836" s="106" t="n"/>
      <c r="AL1836" s="106" t="n"/>
      <c r="AM1836" s="106" t="n"/>
      <c r="AN1836" s="106" t="n"/>
      <c r="AO1836" s="106" t="n"/>
    </row>
    <row r="1837" ht="18" customHeight="1" s="74">
      <c r="A1837" s="154">
        <f>IF(OR(F1837="",C1837="",D1837=""),"",IFERROR(INDEX(Lists!$J$2:$J$12,MATCH(C1837,Lists!$I$2:$I$12,0)),"XX")&amp;"-"&amp;D1837&amp;"-"&amp;TEXT(SUMPRODUCT(($C$2:C1837=C1837)*($D$2:D1837=D1837)),"0000"))</f>
        <v/>
      </c>
      <c r="B1837" s="155" t="n"/>
      <c r="C1837" s="155" t="n"/>
      <c r="D1837" s="155" t="n"/>
      <c r="E1837" s="155" t="n"/>
      <c r="F1837" s="155" t="n"/>
      <c r="G1837" s="155" t="n"/>
      <c r="H1837" s="155" t="n"/>
      <c r="I1837" s="155" t="n"/>
      <c r="J1837" s="155" t="n"/>
      <c r="K1837" s="155" t="n"/>
      <c r="L1837" s="155" t="n"/>
      <c r="M1837" s="155" t="n"/>
      <c r="N1837" s="155" t="n"/>
      <c r="O1837" s="155" t="n"/>
      <c r="P1837" s="155" t="n"/>
      <c r="Q1837" s="151" t="n"/>
      <c r="R1837" s="155" t="n"/>
      <c r="S1837" s="155" t="n"/>
      <c r="T1837" s="155" t="n"/>
      <c r="U1837" s="155" t="n"/>
      <c r="V1837" s="155" t="n"/>
      <c r="W1837" s="155" t="n"/>
      <c r="X1837" s="155" t="n"/>
      <c r="Y1837" s="155" t="n"/>
      <c r="Z1837" s="155" t="n"/>
      <c r="AA1837" s="155" t="n"/>
      <c r="AB1837" s="155" t="n"/>
      <c r="AC1837" s="155" t="n"/>
      <c r="AD1837" s="155" t="n"/>
      <c r="AE1837" s="155" t="n"/>
      <c r="AF1837" s="155" t="n"/>
      <c r="AG1837" s="154">
        <f>IF(OR(C1837="",G1837="",G1837=0),"",IFERROR(INDEX(Lists!$K$2:$K$12,MATCH(C1837,Lists!$I$2:$I$12,0)),"AUD"))</f>
        <v/>
      </c>
      <c r="AH1837" s="154">
        <f>IF(OR(G1837="",G1837=0),"",IF(G1837&lt;1,TEXT(G1837*100,"0")&amp;IFERROR(INDEX(Lists!$U$2:$U$12,MATCH(C1837,Lists!$I$2:$I$12,0)),"c"),IFERROR(INDEX(Lists!$L$2:$L$12,MATCH(C1837,Lists!$I$2:$I$12,0)),"$")&amp;IF(G1837=INT(G1837),TEXT(G1837,"0"),TEXT(G1837,"0.00")))&amp;" "&amp;AG1837)</f>
        <v/>
      </c>
      <c r="AI1837" s="154">
        <f>IF(X1837="","",X1837*IFERROR(INDEX(Lists!$M$2:$M$12,MATCH(C1837,Lists!$I$2:$I$12,0)),1)/Lists!$Q$2)</f>
        <v/>
      </c>
      <c r="AJ1837" s="154">
        <f>IF(Y1837="","",Y1837*IFERROR(INDEX(Lists!$M$2:$M$12,MATCH(C1837,Lists!$I$2:$I$12,0)),1)/Lists!$Q$2)</f>
        <v/>
      </c>
      <c r="AK1837" s="106" t="n"/>
      <c r="AL1837" s="106" t="n"/>
      <c r="AM1837" s="106" t="n"/>
      <c r="AN1837" s="106" t="n"/>
      <c r="AO1837" s="106" t="n"/>
    </row>
    <row r="1838" ht="18" customHeight="1" s="74">
      <c r="A1838" s="154">
        <f>IF(OR(F1838="",C1838="",D1838=""),"",IFERROR(INDEX(Lists!$J$2:$J$12,MATCH(C1838,Lists!$I$2:$I$12,0)),"XX")&amp;"-"&amp;D1838&amp;"-"&amp;TEXT(SUMPRODUCT(($C$2:C1838=C1838)*($D$2:D1838=D1838)),"0000"))</f>
        <v/>
      </c>
      <c r="B1838" s="155" t="n"/>
      <c r="C1838" s="155" t="n"/>
      <c r="D1838" s="155" t="n"/>
      <c r="E1838" s="155" t="n"/>
      <c r="F1838" s="155" t="n"/>
      <c r="G1838" s="155" t="n"/>
      <c r="H1838" s="155" t="n"/>
      <c r="I1838" s="155" t="n"/>
      <c r="J1838" s="155" t="n"/>
      <c r="K1838" s="155" t="n"/>
      <c r="L1838" s="155" t="n"/>
      <c r="M1838" s="155" t="n"/>
      <c r="N1838" s="155" t="n"/>
      <c r="O1838" s="155" t="n"/>
      <c r="P1838" s="155" t="n"/>
      <c r="Q1838" s="151" t="n"/>
      <c r="R1838" s="155" t="n"/>
      <c r="S1838" s="155" t="n"/>
      <c r="T1838" s="155" t="n"/>
      <c r="U1838" s="155" t="n"/>
      <c r="V1838" s="155" t="n"/>
      <c r="W1838" s="155" t="n"/>
      <c r="X1838" s="155" t="n"/>
      <c r="Y1838" s="155" t="n"/>
      <c r="Z1838" s="155" t="n"/>
      <c r="AA1838" s="155" t="n"/>
      <c r="AB1838" s="155" t="n"/>
      <c r="AC1838" s="155" t="n"/>
      <c r="AD1838" s="155" t="n"/>
      <c r="AE1838" s="155" t="n"/>
      <c r="AF1838" s="155" t="n"/>
      <c r="AG1838" s="154">
        <f>IF(OR(C1838="",G1838="",G1838=0),"",IFERROR(INDEX(Lists!$K$2:$K$12,MATCH(C1838,Lists!$I$2:$I$12,0)),"AUD"))</f>
        <v/>
      </c>
      <c r="AH1838" s="154">
        <f>IF(OR(G1838="",G1838=0),"",IF(G1838&lt;1,TEXT(G1838*100,"0")&amp;IFERROR(INDEX(Lists!$U$2:$U$12,MATCH(C1838,Lists!$I$2:$I$12,0)),"c"),IFERROR(INDEX(Lists!$L$2:$L$12,MATCH(C1838,Lists!$I$2:$I$12,0)),"$")&amp;IF(G1838=INT(G1838),TEXT(G1838,"0"),TEXT(G1838,"0.00")))&amp;" "&amp;AG1838)</f>
        <v/>
      </c>
      <c r="AI1838" s="154">
        <f>IF(X1838="","",X1838*IFERROR(INDEX(Lists!$M$2:$M$12,MATCH(C1838,Lists!$I$2:$I$12,0)),1)/Lists!$Q$2)</f>
        <v/>
      </c>
      <c r="AJ1838" s="154">
        <f>IF(Y1838="","",Y1838*IFERROR(INDEX(Lists!$M$2:$M$12,MATCH(C1838,Lists!$I$2:$I$12,0)),1)/Lists!$Q$2)</f>
        <v/>
      </c>
      <c r="AK1838" s="106" t="n"/>
      <c r="AL1838" s="106" t="n"/>
      <c r="AM1838" s="106" t="n"/>
      <c r="AN1838" s="106" t="n"/>
      <c r="AO1838" s="106" t="n"/>
    </row>
    <row r="1839" ht="18" customHeight="1" s="74">
      <c r="A1839" s="154">
        <f>IF(OR(F1839="",C1839="",D1839=""),"",IFERROR(INDEX(Lists!$J$2:$J$12,MATCH(C1839,Lists!$I$2:$I$12,0)),"XX")&amp;"-"&amp;D1839&amp;"-"&amp;TEXT(SUMPRODUCT(($C$2:C1839=C1839)*($D$2:D1839=D1839)),"0000"))</f>
        <v/>
      </c>
      <c r="B1839" s="155" t="n"/>
      <c r="C1839" s="155" t="n"/>
      <c r="D1839" s="155" t="n"/>
      <c r="E1839" s="155" t="n"/>
      <c r="F1839" s="155" t="n"/>
      <c r="G1839" s="155" t="n"/>
      <c r="H1839" s="155" t="n"/>
      <c r="I1839" s="155" t="n"/>
      <c r="J1839" s="155" t="n"/>
      <c r="K1839" s="155" t="n"/>
      <c r="L1839" s="155" t="n"/>
      <c r="M1839" s="155" t="n"/>
      <c r="N1839" s="155" t="n"/>
      <c r="O1839" s="155" t="n"/>
      <c r="P1839" s="155" t="n"/>
      <c r="Q1839" s="151" t="n"/>
      <c r="R1839" s="155" t="n"/>
      <c r="S1839" s="155" t="n"/>
      <c r="T1839" s="155" t="n"/>
      <c r="U1839" s="155" t="n"/>
      <c r="V1839" s="155" t="n"/>
      <c r="W1839" s="155" t="n"/>
      <c r="X1839" s="155" t="n"/>
      <c r="Y1839" s="155" t="n"/>
      <c r="Z1839" s="155" t="n"/>
      <c r="AA1839" s="155" t="n"/>
      <c r="AB1839" s="155" t="n"/>
      <c r="AC1839" s="155" t="n"/>
      <c r="AD1839" s="155" t="n"/>
      <c r="AE1839" s="155" t="n"/>
      <c r="AF1839" s="155" t="n"/>
      <c r="AG1839" s="154">
        <f>IF(OR(C1839="",G1839="",G1839=0),"",IFERROR(INDEX(Lists!$K$2:$K$12,MATCH(C1839,Lists!$I$2:$I$12,0)),"AUD"))</f>
        <v/>
      </c>
      <c r="AH1839" s="154">
        <f>IF(OR(G1839="",G1839=0),"",IF(G1839&lt;1,TEXT(G1839*100,"0")&amp;IFERROR(INDEX(Lists!$U$2:$U$12,MATCH(C1839,Lists!$I$2:$I$12,0)),"c"),IFERROR(INDEX(Lists!$L$2:$L$12,MATCH(C1839,Lists!$I$2:$I$12,0)),"$")&amp;IF(G1839=INT(G1839),TEXT(G1839,"0"),TEXT(G1839,"0.00")))&amp;" "&amp;AG1839)</f>
        <v/>
      </c>
      <c r="AI1839" s="154">
        <f>IF(X1839="","",X1839*IFERROR(INDEX(Lists!$M$2:$M$12,MATCH(C1839,Lists!$I$2:$I$12,0)),1)/Lists!$Q$2)</f>
        <v/>
      </c>
      <c r="AJ1839" s="154">
        <f>IF(Y1839="","",Y1839*IFERROR(INDEX(Lists!$M$2:$M$12,MATCH(C1839,Lists!$I$2:$I$12,0)),1)/Lists!$Q$2)</f>
        <v/>
      </c>
      <c r="AK1839" s="106" t="n"/>
      <c r="AL1839" s="106" t="n"/>
      <c r="AM1839" s="106" t="n"/>
      <c r="AN1839" s="106" t="n"/>
      <c r="AO1839" s="106" t="n"/>
    </row>
    <row r="1840" ht="18" customHeight="1" s="74">
      <c r="A1840" s="154">
        <f>IF(OR(F1840="",C1840="",D1840=""),"",IFERROR(INDEX(Lists!$J$2:$J$12,MATCH(C1840,Lists!$I$2:$I$12,0)),"XX")&amp;"-"&amp;D1840&amp;"-"&amp;TEXT(SUMPRODUCT(($C$2:C1840=C1840)*($D$2:D1840=D1840)),"0000"))</f>
        <v/>
      </c>
      <c r="B1840" s="155" t="n"/>
      <c r="C1840" s="155" t="n"/>
      <c r="D1840" s="155" t="n"/>
      <c r="E1840" s="155" t="n"/>
      <c r="F1840" s="155" t="n"/>
      <c r="G1840" s="155" t="n"/>
      <c r="H1840" s="155" t="n"/>
      <c r="I1840" s="155" t="n"/>
      <c r="J1840" s="155" t="n"/>
      <c r="K1840" s="155" t="n"/>
      <c r="L1840" s="155" t="n"/>
      <c r="M1840" s="155" t="n"/>
      <c r="N1840" s="155" t="n"/>
      <c r="O1840" s="155" t="n"/>
      <c r="P1840" s="155" t="n"/>
      <c r="Q1840" s="151" t="n"/>
      <c r="R1840" s="155" t="n"/>
      <c r="S1840" s="155" t="n"/>
      <c r="T1840" s="155" t="n"/>
      <c r="U1840" s="155" t="n"/>
      <c r="V1840" s="155" t="n"/>
      <c r="W1840" s="155" t="n"/>
      <c r="X1840" s="155" t="n"/>
      <c r="Y1840" s="155" t="n"/>
      <c r="Z1840" s="155" t="n"/>
      <c r="AA1840" s="155" t="n"/>
      <c r="AB1840" s="155" t="n"/>
      <c r="AC1840" s="155" t="n"/>
      <c r="AD1840" s="155" t="n"/>
      <c r="AE1840" s="155" t="n"/>
      <c r="AF1840" s="155" t="n"/>
      <c r="AG1840" s="154">
        <f>IF(OR(C1840="",G1840="",G1840=0),"",IFERROR(INDEX(Lists!$K$2:$K$12,MATCH(C1840,Lists!$I$2:$I$12,0)),"AUD"))</f>
        <v/>
      </c>
      <c r="AH1840" s="154">
        <f>IF(OR(G1840="",G1840=0),"",IF(G1840&lt;1,TEXT(G1840*100,"0")&amp;IFERROR(INDEX(Lists!$U$2:$U$12,MATCH(C1840,Lists!$I$2:$I$12,0)),"c"),IFERROR(INDEX(Lists!$L$2:$L$12,MATCH(C1840,Lists!$I$2:$I$12,0)),"$")&amp;IF(G1840=INT(G1840),TEXT(G1840,"0"),TEXT(G1840,"0.00")))&amp;" "&amp;AG1840)</f>
        <v/>
      </c>
      <c r="AI1840" s="154">
        <f>IF(X1840="","",X1840*IFERROR(INDEX(Lists!$M$2:$M$12,MATCH(C1840,Lists!$I$2:$I$12,0)),1)/Lists!$Q$2)</f>
        <v/>
      </c>
      <c r="AJ1840" s="154">
        <f>IF(Y1840="","",Y1840*IFERROR(INDEX(Lists!$M$2:$M$12,MATCH(C1840,Lists!$I$2:$I$12,0)),1)/Lists!$Q$2)</f>
        <v/>
      </c>
      <c r="AK1840" s="106" t="n"/>
      <c r="AL1840" s="106" t="n"/>
      <c r="AM1840" s="106" t="n"/>
      <c r="AN1840" s="106" t="n"/>
      <c r="AO1840" s="106" t="n"/>
    </row>
    <row r="1841" ht="18" customHeight="1" s="74">
      <c r="A1841" s="154">
        <f>IF(OR(F1841="",C1841="",D1841=""),"",IFERROR(INDEX(Lists!$J$2:$J$12,MATCH(C1841,Lists!$I$2:$I$12,0)),"XX")&amp;"-"&amp;D1841&amp;"-"&amp;TEXT(SUMPRODUCT(($C$2:C1841=C1841)*($D$2:D1841=D1841)),"0000"))</f>
        <v/>
      </c>
      <c r="B1841" s="155" t="n"/>
      <c r="C1841" s="155" t="n"/>
      <c r="D1841" s="155" t="n"/>
      <c r="E1841" s="155" t="n"/>
      <c r="F1841" s="155" t="n"/>
      <c r="G1841" s="155" t="n"/>
      <c r="H1841" s="155" t="n"/>
      <c r="I1841" s="155" t="n"/>
      <c r="J1841" s="155" t="n"/>
      <c r="K1841" s="155" t="n"/>
      <c r="L1841" s="155" t="n"/>
      <c r="M1841" s="155" t="n"/>
      <c r="N1841" s="155" t="n"/>
      <c r="O1841" s="155" t="n"/>
      <c r="P1841" s="155" t="n"/>
      <c r="Q1841" s="151" t="n"/>
      <c r="R1841" s="155" t="n"/>
      <c r="S1841" s="155" t="n"/>
      <c r="T1841" s="155" t="n"/>
      <c r="U1841" s="155" t="n"/>
      <c r="V1841" s="155" t="n"/>
      <c r="W1841" s="155" t="n"/>
      <c r="X1841" s="155" t="n"/>
      <c r="Y1841" s="155" t="n"/>
      <c r="Z1841" s="155" t="n"/>
      <c r="AA1841" s="155" t="n"/>
      <c r="AB1841" s="155" t="n"/>
      <c r="AC1841" s="155" t="n"/>
      <c r="AD1841" s="155" t="n"/>
      <c r="AE1841" s="155" t="n"/>
      <c r="AF1841" s="155" t="n"/>
      <c r="AG1841" s="154">
        <f>IF(OR(C1841="",G1841="",G1841=0),"",IFERROR(INDEX(Lists!$K$2:$K$12,MATCH(C1841,Lists!$I$2:$I$12,0)),"AUD"))</f>
        <v/>
      </c>
      <c r="AH1841" s="154">
        <f>IF(OR(G1841="",G1841=0),"",IF(G1841&lt;1,TEXT(G1841*100,"0")&amp;IFERROR(INDEX(Lists!$U$2:$U$12,MATCH(C1841,Lists!$I$2:$I$12,0)),"c"),IFERROR(INDEX(Lists!$L$2:$L$12,MATCH(C1841,Lists!$I$2:$I$12,0)),"$")&amp;IF(G1841=INT(G1841),TEXT(G1841,"0"),TEXT(G1841,"0.00")))&amp;" "&amp;AG1841)</f>
        <v/>
      </c>
      <c r="AI1841" s="154">
        <f>IF(X1841="","",X1841*IFERROR(INDEX(Lists!$M$2:$M$12,MATCH(C1841,Lists!$I$2:$I$12,0)),1)/Lists!$Q$2)</f>
        <v/>
      </c>
      <c r="AJ1841" s="154">
        <f>IF(Y1841="","",Y1841*IFERROR(INDEX(Lists!$M$2:$M$12,MATCH(C1841,Lists!$I$2:$I$12,0)),1)/Lists!$Q$2)</f>
        <v/>
      </c>
      <c r="AK1841" s="106" t="n"/>
      <c r="AL1841" s="106" t="n"/>
      <c r="AM1841" s="106" t="n"/>
      <c r="AN1841" s="106" t="n"/>
      <c r="AO1841" s="106" t="n"/>
    </row>
    <row r="1842" ht="18" customHeight="1" s="74">
      <c r="A1842" s="154">
        <f>IF(OR(F1842="",C1842="",D1842=""),"",IFERROR(INDEX(Lists!$J$2:$J$12,MATCH(C1842,Lists!$I$2:$I$12,0)),"XX")&amp;"-"&amp;D1842&amp;"-"&amp;TEXT(SUMPRODUCT(($C$2:C1842=C1842)*($D$2:D1842=D1842)),"0000"))</f>
        <v/>
      </c>
      <c r="B1842" s="155" t="n"/>
      <c r="C1842" s="155" t="n"/>
      <c r="D1842" s="155" t="n"/>
      <c r="E1842" s="155" t="n"/>
      <c r="F1842" s="155" t="n"/>
      <c r="G1842" s="155" t="n"/>
      <c r="H1842" s="155" t="n"/>
      <c r="I1842" s="155" t="n"/>
      <c r="J1842" s="155" t="n"/>
      <c r="K1842" s="155" t="n"/>
      <c r="L1842" s="155" t="n"/>
      <c r="M1842" s="155" t="n"/>
      <c r="N1842" s="155" t="n"/>
      <c r="O1842" s="155" t="n"/>
      <c r="P1842" s="155" t="n"/>
      <c r="Q1842" s="151" t="n"/>
      <c r="R1842" s="155" t="n"/>
      <c r="S1842" s="155" t="n"/>
      <c r="T1842" s="155" t="n"/>
      <c r="U1842" s="155" t="n"/>
      <c r="V1842" s="155" t="n"/>
      <c r="W1842" s="155" t="n"/>
      <c r="X1842" s="155" t="n"/>
      <c r="Y1842" s="155" t="n"/>
      <c r="Z1842" s="155" t="n"/>
      <c r="AA1842" s="155" t="n"/>
      <c r="AB1842" s="155" t="n"/>
      <c r="AC1842" s="155" t="n"/>
      <c r="AD1842" s="155" t="n"/>
      <c r="AE1842" s="155" t="n"/>
      <c r="AF1842" s="155" t="n"/>
      <c r="AG1842" s="154">
        <f>IF(OR(C1842="",G1842="",G1842=0),"",IFERROR(INDEX(Lists!$K$2:$K$12,MATCH(C1842,Lists!$I$2:$I$12,0)),"AUD"))</f>
        <v/>
      </c>
      <c r="AH1842" s="154">
        <f>IF(OR(G1842="",G1842=0),"",IF(G1842&lt;1,TEXT(G1842*100,"0")&amp;IFERROR(INDEX(Lists!$U$2:$U$12,MATCH(C1842,Lists!$I$2:$I$12,0)),"c"),IFERROR(INDEX(Lists!$L$2:$L$12,MATCH(C1842,Lists!$I$2:$I$12,0)),"$")&amp;IF(G1842=INT(G1842),TEXT(G1842,"0"),TEXT(G1842,"0.00")))&amp;" "&amp;AG1842)</f>
        <v/>
      </c>
      <c r="AI1842" s="154">
        <f>IF(X1842="","",X1842*IFERROR(INDEX(Lists!$M$2:$M$12,MATCH(C1842,Lists!$I$2:$I$12,0)),1)/Lists!$Q$2)</f>
        <v/>
      </c>
      <c r="AJ1842" s="154">
        <f>IF(Y1842="","",Y1842*IFERROR(INDEX(Lists!$M$2:$M$12,MATCH(C1842,Lists!$I$2:$I$12,0)),1)/Lists!$Q$2)</f>
        <v/>
      </c>
      <c r="AK1842" s="106" t="n"/>
      <c r="AL1842" s="106" t="n"/>
      <c r="AM1842" s="106" t="n"/>
      <c r="AN1842" s="106" t="n"/>
      <c r="AO1842" s="106" t="n"/>
    </row>
    <row r="1843" ht="18" customHeight="1" s="74">
      <c r="A1843" s="154">
        <f>IF(OR(F1843="",C1843="",D1843=""),"",IFERROR(INDEX(Lists!$J$2:$J$12,MATCH(C1843,Lists!$I$2:$I$12,0)),"XX")&amp;"-"&amp;D1843&amp;"-"&amp;TEXT(SUMPRODUCT(($C$2:C1843=C1843)*($D$2:D1843=D1843)),"0000"))</f>
        <v/>
      </c>
      <c r="B1843" s="155" t="n"/>
      <c r="C1843" s="155" t="n"/>
      <c r="D1843" s="155" t="n"/>
      <c r="E1843" s="155" t="n"/>
      <c r="F1843" s="155" t="n"/>
      <c r="G1843" s="155" t="n"/>
      <c r="H1843" s="155" t="n"/>
      <c r="I1843" s="155" t="n"/>
      <c r="J1843" s="155" t="n"/>
      <c r="K1843" s="155" t="n"/>
      <c r="L1843" s="155" t="n"/>
      <c r="M1843" s="155" t="n"/>
      <c r="N1843" s="155" t="n"/>
      <c r="O1843" s="155" t="n"/>
      <c r="P1843" s="155" t="n"/>
      <c r="Q1843" s="151" t="n"/>
      <c r="R1843" s="155" t="n"/>
      <c r="S1843" s="155" t="n"/>
      <c r="T1843" s="155" t="n"/>
      <c r="U1843" s="155" t="n"/>
      <c r="V1843" s="155" t="n"/>
      <c r="W1843" s="155" t="n"/>
      <c r="X1843" s="155" t="n"/>
      <c r="Y1843" s="155" t="n"/>
      <c r="Z1843" s="155" t="n"/>
      <c r="AA1843" s="155" t="n"/>
      <c r="AB1843" s="155" t="n"/>
      <c r="AC1843" s="155" t="n"/>
      <c r="AD1843" s="155" t="n"/>
      <c r="AE1843" s="155" t="n"/>
      <c r="AF1843" s="155" t="n"/>
      <c r="AG1843" s="154">
        <f>IF(OR(C1843="",G1843="",G1843=0),"",IFERROR(INDEX(Lists!$K$2:$K$12,MATCH(C1843,Lists!$I$2:$I$12,0)),"AUD"))</f>
        <v/>
      </c>
      <c r="AH1843" s="154">
        <f>IF(OR(G1843="",G1843=0),"",IF(G1843&lt;1,TEXT(G1843*100,"0")&amp;IFERROR(INDEX(Lists!$U$2:$U$12,MATCH(C1843,Lists!$I$2:$I$12,0)),"c"),IFERROR(INDEX(Lists!$L$2:$L$12,MATCH(C1843,Lists!$I$2:$I$12,0)),"$")&amp;IF(G1843=INT(G1843),TEXT(G1843,"0"),TEXT(G1843,"0.00")))&amp;" "&amp;AG1843)</f>
        <v/>
      </c>
      <c r="AI1843" s="154">
        <f>IF(X1843="","",X1843*IFERROR(INDEX(Lists!$M$2:$M$12,MATCH(C1843,Lists!$I$2:$I$12,0)),1)/Lists!$Q$2)</f>
        <v/>
      </c>
      <c r="AJ1843" s="154">
        <f>IF(Y1843="","",Y1843*IFERROR(INDEX(Lists!$M$2:$M$12,MATCH(C1843,Lists!$I$2:$I$12,0)),1)/Lists!$Q$2)</f>
        <v/>
      </c>
      <c r="AK1843" s="106" t="n"/>
      <c r="AL1843" s="106" t="n"/>
      <c r="AM1843" s="106" t="n"/>
      <c r="AN1843" s="106" t="n"/>
      <c r="AO1843" s="106" t="n"/>
    </row>
    <row r="1844" ht="18" customHeight="1" s="74">
      <c r="A1844" s="154">
        <f>IF(OR(F1844="",C1844="",D1844=""),"",IFERROR(INDEX(Lists!$J$2:$J$12,MATCH(C1844,Lists!$I$2:$I$12,0)),"XX")&amp;"-"&amp;D1844&amp;"-"&amp;TEXT(SUMPRODUCT(($C$2:C1844=C1844)*($D$2:D1844=D1844)),"0000"))</f>
        <v/>
      </c>
      <c r="B1844" s="155" t="n"/>
      <c r="C1844" s="155" t="n"/>
      <c r="D1844" s="155" t="n"/>
      <c r="E1844" s="155" t="n"/>
      <c r="F1844" s="155" t="n"/>
      <c r="G1844" s="155" t="n"/>
      <c r="H1844" s="155" t="n"/>
      <c r="I1844" s="155" t="n"/>
      <c r="J1844" s="155" t="n"/>
      <c r="K1844" s="155" t="n"/>
      <c r="L1844" s="155" t="n"/>
      <c r="M1844" s="155" t="n"/>
      <c r="N1844" s="155" t="n"/>
      <c r="O1844" s="155" t="n"/>
      <c r="P1844" s="155" t="n"/>
      <c r="Q1844" s="151" t="n"/>
      <c r="R1844" s="155" t="n"/>
      <c r="S1844" s="155" t="n"/>
      <c r="T1844" s="155" t="n"/>
      <c r="U1844" s="155" t="n"/>
      <c r="V1844" s="155" t="n"/>
      <c r="W1844" s="155" t="n"/>
      <c r="X1844" s="155" t="n"/>
      <c r="Y1844" s="155" t="n"/>
      <c r="Z1844" s="155" t="n"/>
      <c r="AA1844" s="155" t="n"/>
      <c r="AB1844" s="155" t="n"/>
      <c r="AC1844" s="155" t="n"/>
      <c r="AD1844" s="155" t="n"/>
      <c r="AE1844" s="155" t="n"/>
      <c r="AF1844" s="155" t="n"/>
      <c r="AG1844" s="154">
        <f>IF(OR(C1844="",G1844="",G1844=0),"",IFERROR(INDEX(Lists!$K$2:$K$12,MATCH(C1844,Lists!$I$2:$I$12,0)),"AUD"))</f>
        <v/>
      </c>
      <c r="AH1844" s="154">
        <f>IF(OR(G1844="",G1844=0),"",IF(G1844&lt;1,TEXT(G1844*100,"0")&amp;IFERROR(INDEX(Lists!$U$2:$U$12,MATCH(C1844,Lists!$I$2:$I$12,0)),"c"),IFERROR(INDEX(Lists!$L$2:$L$12,MATCH(C1844,Lists!$I$2:$I$12,0)),"$")&amp;IF(G1844=INT(G1844),TEXT(G1844,"0"),TEXT(G1844,"0.00")))&amp;" "&amp;AG1844)</f>
        <v/>
      </c>
      <c r="AI1844" s="154">
        <f>IF(X1844="","",X1844*IFERROR(INDEX(Lists!$M$2:$M$12,MATCH(C1844,Lists!$I$2:$I$12,0)),1)/Lists!$Q$2)</f>
        <v/>
      </c>
      <c r="AJ1844" s="154">
        <f>IF(Y1844="","",Y1844*IFERROR(INDEX(Lists!$M$2:$M$12,MATCH(C1844,Lists!$I$2:$I$12,0)),1)/Lists!$Q$2)</f>
        <v/>
      </c>
      <c r="AK1844" s="106" t="n"/>
      <c r="AL1844" s="106" t="n"/>
      <c r="AM1844" s="106" t="n"/>
      <c r="AN1844" s="106" t="n"/>
      <c r="AO1844" s="106" t="n"/>
    </row>
    <row r="1845" ht="18" customHeight="1" s="74">
      <c r="A1845" s="154">
        <f>IF(OR(F1845="",C1845="",D1845=""),"",IFERROR(INDEX(Lists!$J$2:$J$12,MATCH(C1845,Lists!$I$2:$I$12,0)),"XX")&amp;"-"&amp;D1845&amp;"-"&amp;TEXT(SUMPRODUCT(($C$2:C1845=C1845)*($D$2:D1845=D1845)),"0000"))</f>
        <v/>
      </c>
      <c r="B1845" s="155" t="n"/>
      <c r="C1845" s="155" t="n"/>
      <c r="D1845" s="155" t="n"/>
      <c r="E1845" s="155" t="n"/>
      <c r="F1845" s="155" t="n"/>
      <c r="G1845" s="155" t="n"/>
      <c r="H1845" s="155" t="n"/>
      <c r="I1845" s="155" t="n"/>
      <c r="J1845" s="155" t="n"/>
      <c r="K1845" s="155" t="n"/>
      <c r="L1845" s="155" t="n"/>
      <c r="M1845" s="155" t="n"/>
      <c r="N1845" s="155" t="n"/>
      <c r="O1845" s="155" t="n"/>
      <c r="P1845" s="155" t="n"/>
      <c r="Q1845" s="151" t="n"/>
      <c r="R1845" s="155" t="n"/>
      <c r="S1845" s="155" t="n"/>
      <c r="T1845" s="155" t="n"/>
      <c r="U1845" s="155" t="n"/>
      <c r="V1845" s="155" t="n"/>
      <c r="W1845" s="155" t="n"/>
      <c r="X1845" s="155" t="n"/>
      <c r="Y1845" s="155" t="n"/>
      <c r="Z1845" s="155" t="n"/>
      <c r="AA1845" s="155" t="n"/>
      <c r="AB1845" s="155" t="n"/>
      <c r="AC1845" s="155" t="n"/>
      <c r="AD1845" s="155" t="n"/>
      <c r="AE1845" s="155" t="n"/>
      <c r="AF1845" s="155" t="n"/>
      <c r="AG1845" s="154">
        <f>IF(OR(C1845="",G1845="",G1845=0),"",IFERROR(INDEX(Lists!$K$2:$K$12,MATCH(C1845,Lists!$I$2:$I$12,0)),"AUD"))</f>
        <v/>
      </c>
      <c r="AH1845" s="154">
        <f>IF(OR(G1845="",G1845=0),"",IF(G1845&lt;1,TEXT(G1845*100,"0")&amp;IFERROR(INDEX(Lists!$U$2:$U$12,MATCH(C1845,Lists!$I$2:$I$12,0)),"c"),IFERROR(INDEX(Lists!$L$2:$L$12,MATCH(C1845,Lists!$I$2:$I$12,0)),"$")&amp;IF(G1845=INT(G1845),TEXT(G1845,"0"),TEXT(G1845,"0.00")))&amp;" "&amp;AG1845)</f>
        <v/>
      </c>
      <c r="AI1845" s="154">
        <f>IF(X1845="","",X1845*IFERROR(INDEX(Lists!$M$2:$M$12,MATCH(C1845,Lists!$I$2:$I$12,0)),1)/Lists!$Q$2)</f>
        <v/>
      </c>
      <c r="AJ1845" s="154">
        <f>IF(Y1845="","",Y1845*IFERROR(INDEX(Lists!$M$2:$M$12,MATCH(C1845,Lists!$I$2:$I$12,0)),1)/Lists!$Q$2)</f>
        <v/>
      </c>
      <c r="AK1845" s="106" t="n"/>
      <c r="AL1845" s="106" t="n"/>
      <c r="AM1845" s="106" t="n"/>
      <c r="AN1845" s="106" t="n"/>
      <c r="AO1845" s="106" t="n"/>
    </row>
    <row r="1846" ht="18" customHeight="1" s="74">
      <c r="A1846" s="154">
        <f>IF(OR(F1846="",C1846="",D1846=""),"",IFERROR(INDEX(Lists!$J$2:$J$12,MATCH(C1846,Lists!$I$2:$I$12,0)),"XX")&amp;"-"&amp;D1846&amp;"-"&amp;TEXT(SUMPRODUCT(($C$2:C1846=C1846)*($D$2:D1846=D1846)),"0000"))</f>
        <v/>
      </c>
      <c r="B1846" s="155" t="n"/>
      <c r="C1846" s="155" t="n"/>
      <c r="D1846" s="155" t="n"/>
      <c r="E1846" s="155" t="n"/>
      <c r="F1846" s="155" t="n"/>
      <c r="G1846" s="155" t="n"/>
      <c r="H1846" s="155" t="n"/>
      <c r="I1846" s="155" t="n"/>
      <c r="J1846" s="155" t="n"/>
      <c r="K1846" s="155" t="n"/>
      <c r="L1846" s="155" t="n"/>
      <c r="M1846" s="155" t="n"/>
      <c r="N1846" s="155" t="n"/>
      <c r="O1846" s="155" t="n"/>
      <c r="P1846" s="155" t="n"/>
      <c r="Q1846" s="151" t="n"/>
      <c r="R1846" s="155" t="n"/>
      <c r="S1846" s="155" t="n"/>
      <c r="T1846" s="155" t="n"/>
      <c r="U1846" s="155" t="n"/>
      <c r="V1846" s="155" t="n"/>
      <c r="W1846" s="155" t="n"/>
      <c r="X1846" s="155" t="n"/>
      <c r="Y1846" s="155" t="n"/>
      <c r="Z1846" s="155" t="n"/>
      <c r="AA1846" s="155" t="n"/>
      <c r="AB1846" s="155" t="n"/>
      <c r="AC1846" s="155" t="n"/>
      <c r="AD1846" s="155" t="n"/>
      <c r="AE1846" s="155" t="n"/>
      <c r="AF1846" s="155" t="n"/>
      <c r="AG1846" s="154">
        <f>IF(OR(C1846="",G1846="",G1846=0),"",IFERROR(INDEX(Lists!$K$2:$K$12,MATCH(C1846,Lists!$I$2:$I$12,0)),"AUD"))</f>
        <v/>
      </c>
      <c r="AH1846" s="154">
        <f>IF(OR(G1846="",G1846=0),"",IF(G1846&lt;1,TEXT(G1846*100,"0")&amp;IFERROR(INDEX(Lists!$U$2:$U$12,MATCH(C1846,Lists!$I$2:$I$12,0)),"c"),IFERROR(INDEX(Lists!$L$2:$L$12,MATCH(C1846,Lists!$I$2:$I$12,0)),"$")&amp;IF(G1846=INT(G1846),TEXT(G1846,"0"),TEXT(G1846,"0.00")))&amp;" "&amp;AG1846)</f>
        <v/>
      </c>
      <c r="AI1846" s="154">
        <f>IF(X1846="","",X1846*IFERROR(INDEX(Lists!$M$2:$M$12,MATCH(C1846,Lists!$I$2:$I$12,0)),1)/Lists!$Q$2)</f>
        <v/>
      </c>
      <c r="AJ1846" s="154">
        <f>IF(Y1846="","",Y1846*IFERROR(INDEX(Lists!$M$2:$M$12,MATCH(C1846,Lists!$I$2:$I$12,0)),1)/Lists!$Q$2)</f>
        <v/>
      </c>
      <c r="AK1846" s="106" t="n"/>
      <c r="AL1846" s="106" t="n"/>
      <c r="AM1846" s="106" t="n"/>
      <c r="AN1846" s="106" t="n"/>
      <c r="AO1846" s="106" t="n"/>
    </row>
    <row r="1847" ht="18" customHeight="1" s="74">
      <c r="A1847" s="154">
        <f>IF(OR(F1847="",C1847="",D1847=""),"",IFERROR(INDEX(Lists!$J$2:$J$12,MATCH(C1847,Lists!$I$2:$I$12,0)),"XX")&amp;"-"&amp;D1847&amp;"-"&amp;TEXT(SUMPRODUCT(($C$2:C1847=C1847)*($D$2:D1847=D1847)),"0000"))</f>
        <v/>
      </c>
      <c r="B1847" s="155" t="n"/>
      <c r="C1847" s="155" t="n"/>
      <c r="D1847" s="155" t="n"/>
      <c r="E1847" s="155" t="n"/>
      <c r="F1847" s="155" t="n"/>
      <c r="G1847" s="155" t="n"/>
      <c r="H1847" s="155" t="n"/>
      <c r="I1847" s="155" t="n"/>
      <c r="J1847" s="155" t="n"/>
      <c r="K1847" s="155" t="n"/>
      <c r="L1847" s="155" t="n"/>
      <c r="M1847" s="155" t="n"/>
      <c r="N1847" s="155" t="n"/>
      <c r="O1847" s="155" t="n"/>
      <c r="P1847" s="155" t="n"/>
      <c r="Q1847" s="151" t="n"/>
      <c r="R1847" s="155" t="n"/>
      <c r="S1847" s="155" t="n"/>
      <c r="T1847" s="155" t="n"/>
      <c r="U1847" s="155" t="n"/>
      <c r="V1847" s="155" t="n"/>
      <c r="W1847" s="155" t="n"/>
      <c r="X1847" s="155" t="n"/>
      <c r="Y1847" s="155" t="n"/>
      <c r="Z1847" s="155" t="n"/>
      <c r="AA1847" s="155" t="n"/>
      <c r="AB1847" s="155" t="n"/>
      <c r="AC1847" s="155" t="n"/>
      <c r="AD1847" s="155" t="n"/>
      <c r="AE1847" s="155" t="n"/>
      <c r="AF1847" s="155" t="n"/>
      <c r="AG1847" s="154">
        <f>IF(OR(C1847="",G1847="",G1847=0),"",IFERROR(INDEX(Lists!$K$2:$K$12,MATCH(C1847,Lists!$I$2:$I$12,0)),"AUD"))</f>
        <v/>
      </c>
      <c r="AH1847" s="154">
        <f>IF(OR(G1847="",G1847=0),"",IF(G1847&lt;1,TEXT(G1847*100,"0")&amp;IFERROR(INDEX(Lists!$U$2:$U$12,MATCH(C1847,Lists!$I$2:$I$12,0)),"c"),IFERROR(INDEX(Lists!$L$2:$L$12,MATCH(C1847,Lists!$I$2:$I$12,0)),"$")&amp;IF(G1847=INT(G1847),TEXT(G1847,"0"),TEXT(G1847,"0.00")))&amp;" "&amp;AG1847)</f>
        <v/>
      </c>
      <c r="AI1847" s="154">
        <f>IF(X1847="","",X1847*IFERROR(INDEX(Lists!$M$2:$M$12,MATCH(C1847,Lists!$I$2:$I$12,0)),1)/Lists!$Q$2)</f>
        <v/>
      </c>
      <c r="AJ1847" s="154">
        <f>IF(Y1847="","",Y1847*IFERROR(INDEX(Lists!$M$2:$M$12,MATCH(C1847,Lists!$I$2:$I$12,0)),1)/Lists!$Q$2)</f>
        <v/>
      </c>
      <c r="AK1847" s="106" t="n"/>
      <c r="AL1847" s="106" t="n"/>
      <c r="AM1847" s="106" t="n"/>
      <c r="AN1847" s="106" t="n"/>
      <c r="AO1847" s="106" t="n"/>
    </row>
    <row r="1848" ht="18" customHeight="1" s="74">
      <c r="A1848" s="154">
        <f>IF(OR(F1848="",C1848="",D1848=""),"",IFERROR(INDEX(Lists!$J$2:$J$12,MATCH(C1848,Lists!$I$2:$I$12,0)),"XX")&amp;"-"&amp;D1848&amp;"-"&amp;TEXT(SUMPRODUCT(($C$2:C1848=C1848)*($D$2:D1848=D1848)),"0000"))</f>
        <v/>
      </c>
      <c r="B1848" s="155" t="n"/>
      <c r="C1848" s="155" t="n"/>
      <c r="D1848" s="155" t="n"/>
      <c r="E1848" s="155" t="n"/>
      <c r="F1848" s="155" t="n"/>
      <c r="G1848" s="155" t="n"/>
      <c r="H1848" s="155" t="n"/>
      <c r="I1848" s="155" t="n"/>
      <c r="J1848" s="155" t="n"/>
      <c r="K1848" s="155" t="n"/>
      <c r="L1848" s="155" t="n"/>
      <c r="M1848" s="155" t="n"/>
      <c r="N1848" s="155" t="n"/>
      <c r="O1848" s="155" t="n"/>
      <c r="P1848" s="155" t="n"/>
      <c r="Q1848" s="151" t="n"/>
      <c r="R1848" s="155" t="n"/>
      <c r="S1848" s="155" t="n"/>
      <c r="T1848" s="155" t="n"/>
      <c r="U1848" s="155" t="n"/>
      <c r="V1848" s="155" t="n"/>
      <c r="W1848" s="155" t="n"/>
      <c r="X1848" s="155" t="n"/>
      <c r="Y1848" s="155" t="n"/>
      <c r="Z1848" s="155" t="n"/>
      <c r="AA1848" s="155" t="n"/>
      <c r="AB1848" s="155" t="n"/>
      <c r="AC1848" s="155" t="n"/>
      <c r="AD1848" s="155" t="n"/>
      <c r="AE1848" s="155" t="n"/>
      <c r="AF1848" s="155" t="n"/>
      <c r="AG1848" s="154">
        <f>IF(OR(C1848="",G1848="",G1848=0),"",IFERROR(INDEX(Lists!$K$2:$K$12,MATCH(C1848,Lists!$I$2:$I$12,0)),"AUD"))</f>
        <v/>
      </c>
      <c r="AH1848" s="154">
        <f>IF(OR(G1848="",G1848=0),"",IF(G1848&lt;1,TEXT(G1848*100,"0")&amp;IFERROR(INDEX(Lists!$U$2:$U$12,MATCH(C1848,Lists!$I$2:$I$12,0)),"c"),IFERROR(INDEX(Lists!$L$2:$L$12,MATCH(C1848,Lists!$I$2:$I$12,0)),"$")&amp;IF(G1848=INT(G1848),TEXT(G1848,"0"),TEXT(G1848,"0.00")))&amp;" "&amp;AG1848)</f>
        <v/>
      </c>
      <c r="AI1848" s="154">
        <f>IF(X1848="","",X1848*IFERROR(INDEX(Lists!$M$2:$M$12,MATCH(C1848,Lists!$I$2:$I$12,0)),1)/Lists!$Q$2)</f>
        <v/>
      </c>
      <c r="AJ1848" s="154">
        <f>IF(Y1848="","",Y1848*IFERROR(INDEX(Lists!$M$2:$M$12,MATCH(C1848,Lists!$I$2:$I$12,0)),1)/Lists!$Q$2)</f>
        <v/>
      </c>
      <c r="AK1848" s="106" t="n"/>
      <c r="AL1848" s="106" t="n"/>
      <c r="AM1848" s="106" t="n"/>
      <c r="AN1848" s="106" t="n"/>
      <c r="AO1848" s="106" t="n"/>
    </row>
    <row r="1849" ht="18" customHeight="1" s="74">
      <c r="A1849" s="154">
        <f>IF(OR(F1849="",C1849="",D1849=""),"",IFERROR(INDEX(Lists!$J$2:$J$12,MATCH(C1849,Lists!$I$2:$I$12,0)),"XX")&amp;"-"&amp;D1849&amp;"-"&amp;TEXT(SUMPRODUCT(($C$2:C1849=C1849)*($D$2:D1849=D1849)),"0000"))</f>
        <v/>
      </c>
      <c r="B1849" s="155" t="n"/>
      <c r="C1849" s="155" t="n"/>
      <c r="D1849" s="155" t="n"/>
      <c r="E1849" s="155" t="n"/>
      <c r="F1849" s="155" t="n"/>
      <c r="G1849" s="155" t="n"/>
      <c r="H1849" s="155" t="n"/>
      <c r="I1849" s="155" t="n"/>
      <c r="J1849" s="155" t="n"/>
      <c r="K1849" s="155" t="n"/>
      <c r="L1849" s="155" t="n"/>
      <c r="M1849" s="155" t="n"/>
      <c r="N1849" s="155" t="n"/>
      <c r="O1849" s="155" t="n"/>
      <c r="P1849" s="155" t="n"/>
      <c r="Q1849" s="151" t="n"/>
      <c r="R1849" s="155" t="n"/>
      <c r="S1849" s="155" t="n"/>
      <c r="T1849" s="155" t="n"/>
      <c r="U1849" s="155" t="n"/>
      <c r="V1849" s="155" t="n"/>
      <c r="W1849" s="155" t="n"/>
      <c r="X1849" s="155" t="n"/>
      <c r="Y1849" s="155" t="n"/>
      <c r="Z1849" s="155" t="n"/>
      <c r="AA1849" s="155" t="n"/>
      <c r="AB1849" s="155" t="n"/>
      <c r="AC1849" s="155" t="n"/>
      <c r="AD1849" s="155" t="n"/>
      <c r="AE1849" s="155" t="n"/>
      <c r="AF1849" s="155" t="n"/>
      <c r="AG1849" s="154">
        <f>IF(OR(C1849="",G1849="",G1849=0),"",IFERROR(INDEX(Lists!$K$2:$K$12,MATCH(C1849,Lists!$I$2:$I$12,0)),"AUD"))</f>
        <v/>
      </c>
      <c r="AH1849" s="154">
        <f>IF(OR(G1849="",G1849=0),"",IF(G1849&lt;1,TEXT(G1849*100,"0")&amp;IFERROR(INDEX(Lists!$U$2:$U$12,MATCH(C1849,Lists!$I$2:$I$12,0)),"c"),IFERROR(INDEX(Lists!$L$2:$L$12,MATCH(C1849,Lists!$I$2:$I$12,0)),"$")&amp;IF(G1849=INT(G1849),TEXT(G1849,"0"),TEXT(G1849,"0.00")))&amp;" "&amp;AG1849)</f>
        <v/>
      </c>
      <c r="AI1849" s="154">
        <f>IF(X1849="","",X1849*IFERROR(INDEX(Lists!$M$2:$M$12,MATCH(C1849,Lists!$I$2:$I$12,0)),1)/Lists!$Q$2)</f>
        <v/>
      </c>
      <c r="AJ1849" s="154">
        <f>IF(Y1849="","",Y1849*IFERROR(INDEX(Lists!$M$2:$M$12,MATCH(C1849,Lists!$I$2:$I$12,0)),1)/Lists!$Q$2)</f>
        <v/>
      </c>
      <c r="AK1849" s="106" t="n"/>
      <c r="AL1849" s="106" t="n"/>
      <c r="AM1849" s="106" t="n"/>
      <c r="AN1849" s="106" t="n"/>
      <c r="AO1849" s="106" t="n"/>
    </row>
    <row r="1850" ht="18" customHeight="1" s="74">
      <c r="A1850" s="154">
        <f>IF(OR(F1850="",C1850="",D1850=""),"",IFERROR(INDEX(Lists!$J$2:$J$12,MATCH(C1850,Lists!$I$2:$I$12,0)),"XX")&amp;"-"&amp;D1850&amp;"-"&amp;TEXT(SUMPRODUCT(($C$2:C1850=C1850)*($D$2:D1850=D1850)),"0000"))</f>
        <v/>
      </c>
      <c r="B1850" s="155" t="n"/>
      <c r="C1850" s="155" t="n"/>
      <c r="D1850" s="155" t="n"/>
      <c r="E1850" s="155" t="n"/>
      <c r="F1850" s="155" t="n"/>
      <c r="G1850" s="155" t="n"/>
      <c r="H1850" s="155" t="n"/>
      <c r="I1850" s="155" t="n"/>
      <c r="J1850" s="155" t="n"/>
      <c r="K1850" s="155" t="n"/>
      <c r="L1850" s="155" t="n"/>
      <c r="M1850" s="155" t="n"/>
      <c r="N1850" s="155" t="n"/>
      <c r="O1850" s="155" t="n"/>
      <c r="P1850" s="155" t="n"/>
      <c r="Q1850" s="151" t="n"/>
      <c r="R1850" s="155" t="n"/>
      <c r="S1850" s="155" t="n"/>
      <c r="T1850" s="155" t="n"/>
      <c r="U1850" s="155" t="n"/>
      <c r="V1850" s="155" t="n"/>
      <c r="W1850" s="155" t="n"/>
      <c r="X1850" s="155" t="n"/>
      <c r="Y1850" s="155" t="n"/>
      <c r="Z1850" s="155" t="n"/>
      <c r="AA1850" s="155" t="n"/>
      <c r="AB1850" s="155" t="n"/>
      <c r="AC1850" s="155" t="n"/>
      <c r="AD1850" s="155" t="n"/>
      <c r="AE1850" s="155" t="n"/>
      <c r="AF1850" s="155" t="n"/>
      <c r="AG1850" s="154">
        <f>IF(OR(C1850="",G1850="",G1850=0),"",IFERROR(INDEX(Lists!$K$2:$K$12,MATCH(C1850,Lists!$I$2:$I$12,0)),"AUD"))</f>
        <v/>
      </c>
      <c r="AH1850" s="154">
        <f>IF(OR(G1850="",G1850=0),"",IF(G1850&lt;1,TEXT(G1850*100,"0")&amp;IFERROR(INDEX(Lists!$U$2:$U$12,MATCH(C1850,Lists!$I$2:$I$12,0)),"c"),IFERROR(INDEX(Lists!$L$2:$L$12,MATCH(C1850,Lists!$I$2:$I$12,0)),"$")&amp;IF(G1850=INT(G1850),TEXT(G1850,"0"),TEXT(G1850,"0.00")))&amp;" "&amp;AG1850)</f>
        <v/>
      </c>
      <c r="AI1850" s="154">
        <f>IF(X1850="","",X1850*IFERROR(INDEX(Lists!$M$2:$M$12,MATCH(C1850,Lists!$I$2:$I$12,0)),1)/Lists!$Q$2)</f>
        <v/>
      </c>
      <c r="AJ1850" s="154">
        <f>IF(Y1850="","",Y1850*IFERROR(INDEX(Lists!$M$2:$M$12,MATCH(C1850,Lists!$I$2:$I$12,0)),1)/Lists!$Q$2)</f>
        <v/>
      </c>
      <c r="AK1850" s="106" t="n"/>
      <c r="AL1850" s="106" t="n"/>
      <c r="AM1850" s="106" t="n"/>
      <c r="AN1850" s="106" t="n"/>
      <c r="AO1850" s="106" t="n"/>
    </row>
    <row r="1851" ht="18" customHeight="1" s="74">
      <c r="A1851" s="154">
        <f>IF(OR(F1851="",C1851="",D1851=""),"",IFERROR(INDEX(Lists!$J$2:$J$12,MATCH(C1851,Lists!$I$2:$I$12,0)),"XX")&amp;"-"&amp;D1851&amp;"-"&amp;TEXT(SUMPRODUCT(($C$2:C1851=C1851)*($D$2:D1851=D1851)),"0000"))</f>
        <v/>
      </c>
      <c r="B1851" s="155" t="n"/>
      <c r="C1851" s="155" t="n"/>
      <c r="D1851" s="155" t="n"/>
      <c r="E1851" s="155" t="n"/>
      <c r="F1851" s="155" t="n"/>
      <c r="G1851" s="155" t="n"/>
      <c r="H1851" s="155" t="n"/>
      <c r="I1851" s="155" t="n"/>
      <c r="J1851" s="155" t="n"/>
      <c r="K1851" s="155" t="n"/>
      <c r="L1851" s="155" t="n"/>
      <c r="M1851" s="155" t="n"/>
      <c r="N1851" s="155" t="n"/>
      <c r="O1851" s="155" t="n"/>
      <c r="P1851" s="155" t="n"/>
      <c r="Q1851" s="151" t="n"/>
      <c r="R1851" s="155" t="n"/>
      <c r="S1851" s="155" t="n"/>
      <c r="T1851" s="155" t="n"/>
      <c r="U1851" s="155" t="n"/>
      <c r="V1851" s="155" t="n"/>
      <c r="W1851" s="155" t="n"/>
      <c r="X1851" s="155" t="n"/>
      <c r="Y1851" s="155" t="n"/>
      <c r="Z1851" s="155" t="n"/>
      <c r="AA1851" s="155" t="n"/>
      <c r="AB1851" s="155" t="n"/>
      <c r="AC1851" s="155" t="n"/>
      <c r="AD1851" s="155" t="n"/>
      <c r="AE1851" s="155" t="n"/>
      <c r="AF1851" s="155" t="n"/>
      <c r="AG1851" s="154">
        <f>IF(OR(C1851="",G1851="",G1851=0),"",IFERROR(INDEX(Lists!$K$2:$K$12,MATCH(C1851,Lists!$I$2:$I$12,0)),"AUD"))</f>
        <v/>
      </c>
      <c r="AH1851" s="154">
        <f>IF(OR(G1851="",G1851=0),"",IF(G1851&lt;1,TEXT(G1851*100,"0")&amp;IFERROR(INDEX(Lists!$U$2:$U$12,MATCH(C1851,Lists!$I$2:$I$12,0)),"c"),IFERROR(INDEX(Lists!$L$2:$L$12,MATCH(C1851,Lists!$I$2:$I$12,0)),"$")&amp;IF(G1851=INT(G1851),TEXT(G1851,"0"),TEXT(G1851,"0.00")))&amp;" "&amp;AG1851)</f>
        <v/>
      </c>
      <c r="AI1851" s="154">
        <f>IF(X1851="","",X1851*IFERROR(INDEX(Lists!$M$2:$M$12,MATCH(C1851,Lists!$I$2:$I$12,0)),1)/Lists!$Q$2)</f>
        <v/>
      </c>
      <c r="AJ1851" s="154">
        <f>IF(Y1851="","",Y1851*IFERROR(INDEX(Lists!$M$2:$M$12,MATCH(C1851,Lists!$I$2:$I$12,0)),1)/Lists!$Q$2)</f>
        <v/>
      </c>
      <c r="AK1851" s="106" t="n"/>
      <c r="AL1851" s="106" t="n"/>
      <c r="AM1851" s="106" t="n"/>
      <c r="AN1851" s="106" t="n"/>
      <c r="AO1851" s="106" t="n"/>
    </row>
    <row r="1852" ht="18" customHeight="1" s="74">
      <c r="A1852" s="154">
        <f>IF(OR(F1852="",C1852="",D1852=""),"",IFERROR(INDEX(Lists!$J$2:$J$12,MATCH(C1852,Lists!$I$2:$I$12,0)),"XX")&amp;"-"&amp;D1852&amp;"-"&amp;TEXT(SUMPRODUCT(($C$2:C1852=C1852)*($D$2:D1852=D1852)),"0000"))</f>
        <v/>
      </c>
      <c r="B1852" s="155" t="n"/>
      <c r="C1852" s="155" t="n"/>
      <c r="D1852" s="155" t="n"/>
      <c r="E1852" s="155" t="n"/>
      <c r="F1852" s="155" t="n"/>
      <c r="G1852" s="155" t="n"/>
      <c r="H1852" s="155" t="n"/>
      <c r="I1852" s="155" t="n"/>
      <c r="J1852" s="155" t="n"/>
      <c r="K1852" s="155" t="n"/>
      <c r="L1852" s="155" t="n"/>
      <c r="M1852" s="155" t="n"/>
      <c r="N1852" s="155" t="n"/>
      <c r="O1852" s="155" t="n"/>
      <c r="P1852" s="155" t="n"/>
      <c r="Q1852" s="151" t="n"/>
      <c r="R1852" s="155" t="n"/>
      <c r="S1852" s="155" t="n"/>
      <c r="T1852" s="155" t="n"/>
      <c r="U1852" s="155" t="n"/>
      <c r="V1852" s="155" t="n"/>
      <c r="W1852" s="155" t="n"/>
      <c r="X1852" s="155" t="n"/>
      <c r="Y1852" s="155" t="n"/>
      <c r="Z1852" s="155" t="n"/>
      <c r="AA1852" s="155" t="n"/>
      <c r="AB1852" s="155" t="n"/>
      <c r="AC1852" s="155" t="n"/>
      <c r="AD1852" s="155" t="n"/>
      <c r="AE1852" s="155" t="n"/>
      <c r="AF1852" s="155" t="n"/>
      <c r="AG1852" s="154">
        <f>IF(OR(C1852="",G1852="",G1852=0),"",IFERROR(INDEX(Lists!$K$2:$K$12,MATCH(C1852,Lists!$I$2:$I$12,0)),"AUD"))</f>
        <v/>
      </c>
      <c r="AH1852" s="154">
        <f>IF(OR(G1852="",G1852=0),"",IF(G1852&lt;1,TEXT(G1852*100,"0")&amp;IFERROR(INDEX(Lists!$U$2:$U$12,MATCH(C1852,Lists!$I$2:$I$12,0)),"c"),IFERROR(INDEX(Lists!$L$2:$L$12,MATCH(C1852,Lists!$I$2:$I$12,0)),"$")&amp;IF(G1852=INT(G1852),TEXT(G1852,"0"),TEXT(G1852,"0.00")))&amp;" "&amp;AG1852)</f>
        <v/>
      </c>
      <c r="AI1852" s="154">
        <f>IF(X1852="","",X1852*IFERROR(INDEX(Lists!$M$2:$M$12,MATCH(C1852,Lists!$I$2:$I$12,0)),1)/Lists!$Q$2)</f>
        <v/>
      </c>
      <c r="AJ1852" s="154">
        <f>IF(Y1852="","",Y1852*IFERROR(INDEX(Lists!$M$2:$M$12,MATCH(C1852,Lists!$I$2:$I$12,0)),1)/Lists!$Q$2)</f>
        <v/>
      </c>
      <c r="AK1852" s="106" t="n"/>
      <c r="AL1852" s="106" t="n"/>
      <c r="AM1852" s="106" t="n"/>
      <c r="AN1852" s="106" t="n"/>
      <c r="AO1852" s="106" t="n"/>
    </row>
    <row r="1853" ht="18" customHeight="1" s="74">
      <c r="A1853" s="154">
        <f>IF(OR(F1853="",C1853="",D1853=""),"",IFERROR(INDEX(Lists!$J$2:$J$12,MATCH(C1853,Lists!$I$2:$I$12,0)),"XX")&amp;"-"&amp;D1853&amp;"-"&amp;TEXT(SUMPRODUCT(($C$2:C1853=C1853)*($D$2:D1853=D1853)),"0000"))</f>
        <v/>
      </c>
      <c r="B1853" s="155" t="n"/>
      <c r="C1853" s="155" t="n"/>
      <c r="D1853" s="155" t="n"/>
      <c r="E1853" s="155" t="n"/>
      <c r="F1853" s="155" t="n"/>
      <c r="G1853" s="155" t="n"/>
      <c r="H1853" s="155" t="n"/>
      <c r="I1853" s="155" t="n"/>
      <c r="J1853" s="155" t="n"/>
      <c r="K1853" s="155" t="n"/>
      <c r="L1853" s="155" t="n"/>
      <c r="M1853" s="155" t="n"/>
      <c r="N1853" s="155" t="n"/>
      <c r="O1853" s="155" t="n"/>
      <c r="P1853" s="155" t="n"/>
      <c r="Q1853" s="151" t="n"/>
      <c r="R1853" s="155" t="n"/>
      <c r="S1853" s="155" t="n"/>
      <c r="T1853" s="155" t="n"/>
      <c r="U1853" s="155" t="n"/>
      <c r="V1853" s="155" t="n"/>
      <c r="W1853" s="155" t="n"/>
      <c r="X1853" s="155" t="n"/>
      <c r="Y1853" s="155" t="n"/>
      <c r="Z1853" s="155" t="n"/>
      <c r="AA1853" s="155" t="n"/>
      <c r="AB1853" s="155" t="n"/>
      <c r="AC1853" s="155" t="n"/>
      <c r="AD1853" s="155" t="n"/>
      <c r="AE1853" s="155" t="n"/>
      <c r="AF1853" s="155" t="n"/>
      <c r="AG1853" s="154">
        <f>IF(OR(C1853="",G1853="",G1853=0),"",IFERROR(INDEX(Lists!$K$2:$K$12,MATCH(C1853,Lists!$I$2:$I$12,0)),"AUD"))</f>
        <v/>
      </c>
      <c r="AH1853" s="154">
        <f>IF(OR(G1853="",G1853=0),"",IF(G1853&lt;1,TEXT(G1853*100,"0")&amp;IFERROR(INDEX(Lists!$U$2:$U$12,MATCH(C1853,Lists!$I$2:$I$12,0)),"c"),IFERROR(INDEX(Lists!$L$2:$L$12,MATCH(C1853,Lists!$I$2:$I$12,0)),"$")&amp;IF(G1853=INT(G1853),TEXT(G1853,"0"),TEXT(G1853,"0.00")))&amp;" "&amp;AG1853)</f>
        <v/>
      </c>
      <c r="AI1853" s="154">
        <f>IF(X1853="","",X1853*IFERROR(INDEX(Lists!$M$2:$M$12,MATCH(C1853,Lists!$I$2:$I$12,0)),1)/Lists!$Q$2)</f>
        <v/>
      </c>
      <c r="AJ1853" s="154">
        <f>IF(Y1853="","",Y1853*IFERROR(INDEX(Lists!$M$2:$M$12,MATCH(C1853,Lists!$I$2:$I$12,0)),1)/Lists!$Q$2)</f>
        <v/>
      </c>
      <c r="AK1853" s="106" t="n"/>
      <c r="AL1853" s="106" t="n"/>
      <c r="AM1853" s="106" t="n"/>
      <c r="AN1853" s="106" t="n"/>
      <c r="AO1853" s="106" t="n"/>
    </row>
    <row r="1854" ht="18" customHeight="1" s="74">
      <c r="A1854" s="154">
        <f>IF(OR(F1854="",C1854="",D1854=""),"",IFERROR(INDEX(Lists!$J$2:$J$12,MATCH(C1854,Lists!$I$2:$I$12,0)),"XX")&amp;"-"&amp;D1854&amp;"-"&amp;TEXT(SUMPRODUCT(($C$2:C1854=C1854)*($D$2:D1854=D1854)),"0000"))</f>
        <v/>
      </c>
      <c r="B1854" s="155" t="n"/>
      <c r="C1854" s="155" t="n"/>
      <c r="D1854" s="155" t="n"/>
      <c r="E1854" s="155" t="n"/>
      <c r="F1854" s="155" t="n"/>
      <c r="G1854" s="155" t="n"/>
      <c r="H1854" s="155" t="n"/>
      <c r="I1854" s="155" t="n"/>
      <c r="J1854" s="155" t="n"/>
      <c r="K1854" s="155" t="n"/>
      <c r="L1854" s="155" t="n"/>
      <c r="M1854" s="155" t="n"/>
      <c r="N1854" s="155" t="n"/>
      <c r="O1854" s="155" t="n"/>
      <c r="P1854" s="155" t="n"/>
      <c r="Q1854" s="151" t="n"/>
      <c r="R1854" s="155" t="n"/>
      <c r="S1854" s="155" t="n"/>
      <c r="T1854" s="155" t="n"/>
      <c r="U1854" s="155" t="n"/>
      <c r="V1854" s="155" t="n"/>
      <c r="W1854" s="155" t="n"/>
      <c r="X1854" s="155" t="n"/>
      <c r="Y1854" s="155" t="n"/>
      <c r="Z1854" s="155" t="n"/>
      <c r="AA1854" s="155" t="n"/>
      <c r="AB1854" s="155" t="n"/>
      <c r="AC1854" s="155" t="n"/>
      <c r="AD1854" s="155" t="n"/>
      <c r="AE1854" s="155" t="n"/>
      <c r="AF1854" s="155" t="n"/>
      <c r="AG1854" s="154">
        <f>IF(OR(C1854="",G1854="",G1854=0),"",IFERROR(INDEX(Lists!$K$2:$K$12,MATCH(C1854,Lists!$I$2:$I$12,0)),"AUD"))</f>
        <v/>
      </c>
      <c r="AH1854" s="154">
        <f>IF(OR(G1854="",G1854=0),"",IF(G1854&lt;1,TEXT(G1854*100,"0")&amp;IFERROR(INDEX(Lists!$U$2:$U$12,MATCH(C1854,Lists!$I$2:$I$12,0)),"c"),IFERROR(INDEX(Lists!$L$2:$L$12,MATCH(C1854,Lists!$I$2:$I$12,0)),"$")&amp;IF(G1854=INT(G1854),TEXT(G1854,"0"),TEXT(G1854,"0.00")))&amp;" "&amp;AG1854)</f>
        <v/>
      </c>
      <c r="AI1854" s="154">
        <f>IF(X1854="","",X1854*IFERROR(INDEX(Lists!$M$2:$M$12,MATCH(C1854,Lists!$I$2:$I$12,0)),1)/Lists!$Q$2)</f>
        <v/>
      </c>
      <c r="AJ1854" s="154">
        <f>IF(Y1854="","",Y1854*IFERROR(INDEX(Lists!$M$2:$M$12,MATCH(C1854,Lists!$I$2:$I$12,0)),1)/Lists!$Q$2)</f>
        <v/>
      </c>
      <c r="AK1854" s="106" t="n"/>
      <c r="AL1854" s="106" t="n"/>
      <c r="AM1854" s="106" t="n"/>
      <c r="AN1854" s="106" t="n"/>
      <c r="AO1854" s="106" t="n"/>
    </row>
    <row r="1855" ht="18" customHeight="1" s="74">
      <c r="A1855" s="154">
        <f>IF(OR(F1855="",C1855="",D1855=""),"",IFERROR(INDEX(Lists!$J$2:$J$12,MATCH(C1855,Lists!$I$2:$I$12,0)),"XX")&amp;"-"&amp;D1855&amp;"-"&amp;TEXT(SUMPRODUCT(($C$2:C1855=C1855)*($D$2:D1855=D1855)),"0000"))</f>
        <v/>
      </c>
      <c r="B1855" s="155" t="n"/>
      <c r="C1855" s="155" t="n"/>
      <c r="D1855" s="155" t="n"/>
      <c r="E1855" s="155" t="n"/>
      <c r="F1855" s="155" t="n"/>
      <c r="G1855" s="155" t="n"/>
      <c r="H1855" s="155" t="n"/>
      <c r="I1855" s="155" t="n"/>
      <c r="J1855" s="155" t="n"/>
      <c r="K1855" s="155" t="n"/>
      <c r="L1855" s="155" t="n"/>
      <c r="M1855" s="155" t="n"/>
      <c r="N1855" s="155" t="n"/>
      <c r="O1855" s="155" t="n"/>
      <c r="P1855" s="155" t="n"/>
      <c r="Q1855" s="151" t="n"/>
      <c r="R1855" s="155" t="n"/>
      <c r="S1855" s="155" t="n"/>
      <c r="T1855" s="155" t="n"/>
      <c r="U1855" s="155" t="n"/>
      <c r="V1855" s="155" t="n"/>
      <c r="W1855" s="155" t="n"/>
      <c r="X1855" s="155" t="n"/>
      <c r="Y1855" s="155" t="n"/>
      <c r="Z1855" s="155" t="n"/>
      <c r="AA1855" s="155" t="n"/>
      <c r="AB1855" s="155" t="n"/>
      <c r="AC1855" s="155" t="n"/>
      <c r="AD1855" s="155" t="n"/>
      <c r="AE1855" s="155" t="n"/>
      <c r="AF1855" s="155" t="n"/>
      <c r="AG1855" s="154">
        <f>IF(OR(C1855="",G1855="",G1855=0),"",IFERROR(INDEX(Lists!$K$2:$K$12,MATCH(C1855,Lists!$I$2:$I$12,0)),"AUD"))</f>
        <v/>
      </c>
      <c r="AH1855" s="154">
        <f>IF(OR(G1855="",G1855=0),"",IF(G1855&lt;1,TEXT(G1855*100,"0")&amp;IFERROR(INDEX(Lists!$U$2:$U$12,MATCH(C1855,Lists!$I$2:$I$12,0)),"c"),IFERROR(INDEX(Lists!$L$2:$L$12,MATCH(C1855,Lists!$I$2:$I$12,0)),"$")&amp;IF(G1855=INT(G1855),TEXT(G1855,"0"),TEXT(G1855,"0.00")))&amp;" "&amp;AG1855)</f>
        <v/>
      </c>
      <c r="AI1855" s="154">
        <f>IF(X1855="","",X1855*IFERROR(INDEX(Lists!$M$2:$M$12,MATCH(C1855,Lists!$I$2:$I$12,0)),1)/Lists!$Q$2)</f>
        <v/>
      </c>
      <c r="AJ1855" s="154">
        <f>IF(Y1855="","",Y1855*IFERROR(INDEX(Lists!$M$2:$M$12,MATCH(C1855,Lists!$I$2:$I$12,0)),1)/Lists!$Q$2)</f>
        <v/>
      </c>
      <c r="AK1855" s="106" t="n"/>
      <c r="AL1855" s="106" t="n"/>
      <c r="AM1855" s="106" t="n"/>
      <c r="AN1855" s="106" t="n"/>
      <c r="AO1855" s="106" t="n"/>
    </row>
    <row r="1856" ht="18" customHeight="1" s="74">
      <c r="A1856" s="154">
        <f>IF(OR(F1856="",C1856="",D1856=""),"",IFERROR(INDEX(Lists!$J$2:$J$12,MATCH(C1856,Lists!$I$2:$I$12,0)),"XX")&amp;"-"&amp;D1856&amp;"-"&amp;TEXT(SUMPRODUCT(($C$2:C1856=C1856)*($D$2:D1856=D1856)),"0000"))</f>
        <v/>
      </c>
      <c r="B1856" s="155" t="n"/>
      <c r="C1856" s="155" t="n"/>
      <c r="D1856" s="155" t="n"/>
      <c r="E1856" s="155" t="n"/>
      <c r="F1856" s="155" t="n"/>
      <c r="G1856" s="155" t="n"/>
      <c r="H1856" s="155" t="n"/>
      <c r="I1856" s="155" t="n"/>
      <c r="J1856" s="155" t="n"/>
      <c r="K1856" s="155" t="n"/>
      <c r="L1856" s="155" t="n"/>
      <c r="M1856" s="155" t="n"/>
      <c r="N1856" s="155" t="n"/>
      <c r="O1856" s="155" t="n"/>
      <c r="P1856" s="155" t="n"/>
      <c r="Q1856" s="151" t="n"/>
      <c r="R1856" s="155" t="n"/>
      <c r="S1856" s="155" t="n"/>
      <c r="T1856" s="155" t="n"/>
      <c r="U1856" s="155" t="n"/>
      <c r="V1856" s="155" t="n"/>
      <c r="W1856" s="155" t="n"/>
      <c r="X1856" s="155" t="n"/>
      <c r="Y1856" s="155" t="n"/>
      <c r="Z1856" s="155" t="n"/>
      <c r="AA1856" s="155" t="n"/>
      <c r="AB1856" s="155" t="n"/>
      <c r="AC1856" s="155" t="n"/>
      <c r="AD1856" s="155" t="n"/>
      <c r="AE1856" s="155" t="n"/>
      <c r="AF1856" s="155" t="n"/>
      <c r="AG1856" s="154">
        <f>IF(OR(C1856="",G1856="",G1856=0),"",IFERROR(INDEX(Lists!$K$2:$K$12,MATCH(C1856,Lists!$I$2:$I$12,0)),"AUD"))</f>
        <v/>
      </c>
      <c r="AH1856" s="154">
        <f>IF(OR(G1856="",G1856=0),"",IF(G1856&lt;1,TEXT(G1856*100,"0")&amp;IFERROR(INDEX(Lists!$U$2:$U$12,MATCH(C1856,Lists!$I$2:$I$12,0)),"c"),IFERROR(INDEX(Lists!$L$2:$L$12,MATCH(C1856,Lists!$I$2:$I$12,0)),"$")&amp;IF(G1856=INT(G1856),TEXT(G1856,"0"),TEXT(G1856,"0.00")))&amp;" "&amp;AG1856)</f>
        <v/>
      </c>
      <c r="AI1856" s="154">
        <f>IF(X1856="","",X1856*IFERROR(INDEX(Lists!$M$2:$M$12,MATCH(C1856,Lists!$I$2:$I$12,0)),1)/Lists!$Q$2)</f>
        <v/>
      </c>
      <c r="AJ1856" s="154">
        <f>IF(Y1856="","",Y1856*IFERROR(INDEX(Lists!$M$2:$M$12,MATCH(C1856,Lists!$I$2:$I$12,0)),1)/Lists!$Q$2)</f>
        <v/>
      </c>
      <c r="AK1856" s="106" t="n"/>
      <c r="AL1856" s="106" t="n"/>
      <c r="AM1856" s="106" t="n"/>
      <c r="AN1856" s="106" t="n"/>
      <c r="AO1856" s="106" t="n"/>
    </row>
    <row r="1857" ht="18" customHeight="1" s="74">
      <c r="A1857" s="154">
        <f>IF(OR(F1857="",C1857="",D1857=""),"",IFERROR(INDEX(Lists!$J$2:$J$12,MATCH(C1857,Lists!$I$2:$I$12,0)),"XX")&amp;"-"&amp;D1857&amp;"-"&amp;TEXT(SUMPRODUCT(($C$2:C1857=C1857)*($D$2:D1857=D1857)),"0000"))</f>
        <v/>
      </c>
      <c r="B1857" s="155" t="n"/>
      <c r="C1857" s="155" t="n"/>
      <c r="D1857" s="155" t="n"/>
      <c r="E1857" s="155" t="n"/>
      <c r="F1857" s="155" t="n"/>
      <c r="G1857" s="155" t="n"/>
      <c r="H1857" s="155" t="n"/>
      <c r="I1857" s="155" t="n"/>
      <c r="J1857" s="155" t="n"/>
      <c r="K1857" s="155" t="n"/>
      <c r="L1857" s="155" t="n"/>
      <c r="M1857" s="155" t="n"/>
      <c r="N1857" s="155" t="n"/>
      <c r="O1857" s="155" t="n"/>
      <c r="P1857" s="155" t="n"/>
      <c r="Q1857" s="151" t="n"/>
      <c r="R1857" s="155" t="n"/>
      <c r="S1857" s="155" t="n"/>
      <c r="T1857" s="155" t="n"/>
      <c r="U1857" s="155" t="n"/>
      <c r="V1857" s="155" t="n"/>
      <c r="W1857" s="155" t="n"/>
      <c r="X1857" s="155" t="n"/>
      <c r="Y1857" s="155" t="n"/>
      <c r="Z1857" s="155" t="n"/>
      <c r="AA1857" s="155" t="n"/>
      <c r="AB1857" s="155" t="n"/>
      <c r="AC1857" s="155" t="n"/>
      <c r="AD1857" s="155" t="n"/>
      <c r="AE1857" s="155" t="n"/>
      <c r="AF1857" s="155" t="n"/>
      <c r="AG1857" s="154">
        <f>IF(OR(C1857="",G1857="",G1857=0),"",IFERROR(INDEX(Lists!$K$2:$K$12,MATCH(C1857,Lists!$I$2:$I$12,0)),"AUD"))</f>
        <v/>
      </c>
      <c r="AH1857" s="154">
        <f>IF(OR(G1857="",G1857=0),"",IF(G1857&lt;1,TEXT(G1857*100,"0")&amp;IFERROR(INDEX(Lists!$U$2:$U$12,MATCH(C1857,Lists!$I$2:$I$12,0)),"c"),IFERROR(INDEX(Lists!$L$2:$L$12,MATCH(C1857,Lists!$I$2:$I$12,0)),"$")&amp;IF(G1857=INT(G1857),TEXT(G1857,"0"),TEXT(G1857,"0.00")))&amp;" "&amp;AG1857)</f>
        <v/>
      </c>
      <c r="AI1857" s="154">
        <f>IF(X1857="","",X1857*IFERROR(INDEX(Lists!$M$2:$M$12,MATCH(C1857,Lists!$I$2:$I$12,0)),1)/Lists!$Q$2)</f>
        <v/>
      </c>
      <c r="AJ1857" s="154">
        <f>IF(Y1857="","",Y1857*IFERROR(INDEX(Lists!$M$2:$M$12,MATCH(C1857,Lists!$I$2:$I$12,0)),1)/Lists!$Q$2)</f>
        <v/>
      </c>
      <c r="AK1857" s="106" t="n"/>
      <c r="AL1857" s="106" t="n"/>
      <c r="AM1857" s="106" t="n"/>
      <c r="AN1857" s="106" t="n"/>
      <c r="AO1857" s="106" t="n"/>
    </row>
    <row r="1858" ht="18" customHeight="1" s="74">
      <c r="A1858" s="154">
        <f>IF(OR(F1858="",C1858="",D1858=""),"",IFERROR(INDEX(Lists!$J$2:$J$12,MATCH(C1858,Lists!$I$2:$I$12,0)),"XX")&amp;"-"&amp;D1858&amp;"-"&amp;TEXT(SUMPRODUCT(($C$2:C1858=C1858)*($D$2:D1858=D1858)),"0000"))</f>
        <v/>
      </c>
      <c r="B1858" s="155" t="n"/>
      <c r="C1858" s="155" t="n"/>
      <c r="D1858" s="155" t="n"/>
      <c r="E1858" s="155" t="n"/>
      <c r="F1858" s="155" t="n"/>
      <c r="G1858" s="155" t="n"/>
      <c r="H1858" s="155" t="n"/>
      <c r="I1858" s="155" t="n"/>
      <c r="J1858" s="155" t="n"/>
      <c r="K1858" s="155" t="n"/>
      <c r="L1858" s="155" t="n"/>
      <c r="M1858" s="155" t="n"/>
      <c r="N1858" s="155" t="n"/>
      <c r="O1858" s="155" t="n"/>
      <c r="P1858" s="155" t="n"/>
      <c r="Q1858" s="151" t="n"/>
      <c r="R1858" s="155" t="n"/>
      <c r="S1858" s="155" t="n"/>
      <c r="T1858" s="155" t="n"/>
      <c r="U1858" s="155" t="n"/>
      <c r="V1858" s="155" t="n"/>
      <c r="W1858" s="155" t="n"/>
      <c r="X1858" s="155" t="n"/>
      <c r="Y1858" s="155" t="n"/>
      <c r="Z1858" s="155" t="n"/>
      <c r="AA1858" s="155" t="n"/>
      <c r="AB1858" s="155" t="n"/>
      <c r="AC1858" s="155" t="n"/>
      <c r="AD1858" s="155" t="n"/>
      <c r="AE1858" s="155" t="n"/>
      <c r="AF1858" s="155" t="n"/>
      <c r="AG1858" s="154">
        <f>IF(OR(C1858="",G1858="",G1858=0),"",IFERROR(INDEX(Lists!$K$2:$K$12,MATCH(C1858,Lists!$I$2:$I$12,0)),"AUD"))</f>
        <v/>
      </c>
      <c r="AH1858" s="154">
        <f>IF(OR(G1858="",G1858=0),"",IF(G1858&lt;1,TEXT(G1858*100,"0")&amp;IFERROR(INDEX(Lists!$U$2:$U$12,MATCH(C1858,Lists!$I$2:$I$12,0)),"c"),IFERROR(INDEX(Lists!$L$2:$L$12,MATCH(C1858,Lists!$I$2:$I$12,0)),"$")&amp;IF(G1858=INT(G1858),TEXT(G1858,"0"),TEXT(G1858,"0.00")))&amp;" "&amp;AG1858)</f>
        <v/>
      </c>
      <c r="AI1858" s="154">
        <f>IF(X1858="","",X1858*IFERROR(INDEX(Lists!$M$2:$M$12,MATCH(C1858,Lists!$I$2:$I$12,0)),1)/Lists!$Q$2)</f>
        <v/>
      </c>
      <c r="AJ1858" s="154">
        <f>IF(Y1858="","",Y1858*IFERROR(INDEX(Lists!$M$2:$M$12,MATCH(C1858,Lists!$I$2:$I$12,0)),1)/Lists!$Q$2)</f>
        <v/>
      </c>
      <c r="AK1858" s="106" t="n"/>
      <c r="AL1858" s="106" t="n"/>
      <c r="AM1858" s="106" t="n"/>
      <c r="AN1858" s="106" t="n"/>
      <c r="AO1858" s="106" t="n"/>
    </row>
    <row r="1859" ht="18" customHeight="1" s="74">
      <c r="A1859" s="154">
        <f>IF(OR(F1859="",C1859="",D1859=""),"",IFERROR(INDEX(Lists!$J$2:$J$12,MATCH(C1859,Lists!$I$2:$I$12,0)),"XX")&amp;"-"&amp;D1859&amp;"-"&amp;TEXT(SUMPRODUCT(($C$2:C1859=C1859)*($D$2:D1859=D1859)),"0000"))</f>
        <v/>
      </c>
      <c r="B1859" s="155" t="n"/>
      <c r="C1859" s="155" t="n"/>
      <c r="D1859" s="155" t="n"/>
      <c r="E1859" s="155" t="n"/>
      <c r="F1859" s="155" t="n"/>
      <c r="G1859" s="155" t="n"/>
      <c r="H1859" s="155" t="n"/>
      <c r="I1859" s="155" t="n"/>
      <c r="J1859" s="155" t="n"/>
      <c r="K1859" s="155" t="n"/>
      <c r="L1859" s="155" t="n"/>
      <c r="M1859" s="155" t="n"/>
      <c r="N1859" s="155" t="n"/>
      <c r="O1859" s="155" t="n"/>
      <c r="P1859" s="155" t="n"/>
      <c r="Q1859" s="151" t="n"/>
      <c r="R1859" s="155" t="n"/>
      <c r="S1859" s="155" t="n"/>
      <c r="T1859" s="155" t="n"/>
      <c r="U1859" s="155" t="n"/>
      <c r="V1859" s="155" t="n"/>
      <c r="W1859" s="155" t="n"/>
      <c r="X1859" s="155" t="n"/>
      <c r="Y1859" s="155" t="n"/>
      <c r="Z1859" s="155" t="n"/>
      <c r="AA1859" s="155" t="n"/>
      <c r="AB1859" s="155" t="n"/>
      <c r="AC1859" s="155" t="n"/>
      <c r="AD1859" s="155" t="n"/>
      <c r="AE1859" s="155" t="n"/>
      <c r="AF1859" s="155" t="n"/>
      <c r="AG1859" s="154">
        <f>IF(OR(C1859="",G1859="",G1859=0),"",IFERROR(INDEX(Lists!$K$2:$K$12,MATCH(C1859,Lists!$I$2:$I$12,0)),"AUD"))</f>
        <v/>
      </c>
      <c r="AH1859" s="154">
        <f>IF(OR(G1859="",G1859=0),"",IF(G1859&lt;1,TEXT(G1859*100,"0")&amp;IFERROR(INDEX(Lists!$U$2:$U$12,MATCH(C1859,Lists!$I$2:$I$12,0)),"c"),IFERROR(INDEX(Lists!$L$2:$L$12,MATCH(C1859,Lists!$I$2:$I$12,0)),"$")&amp;IF(G1859=INT(G1859),TEXT(G1859,"0"),TEXT(G1859,"0.00")))&amp;" "&amp;AG1859)</f>
        <v/>
      </c>
      <c r="AI1859" s="154">
        <f>IF(X1859="","",X1859*IFERROR(INDEX(Lists!$M$2:$M$12,MATCH(C1859,Lists!$I$2:$I$12,0)),1)/Lists!$Q$2)</f>
        <v/>
      </c>
      <c r="AJ1859" s="154">
        <f>IF(Y1859="","",Y1859*IFERROR(INDEX(Lists!$M$2:$M$12,MATCH(C1859,Lists!$I$2:$I$12,0)),1)/Lists!$Q$2)</f>
        <v/>
      </c>
      <c r="AK1859" s="106" t="n"/>
      <c r="AL1859" s="106" t="n"/>
      <c r="AM1859" s="106" t="n"/>
      <c r="AN1859" s="106" t="n"/>
      <c r="AO1859" s="106" t="n"/>
    </row>
    <row r="1860" ht="18" customHeight="1" s="74">
      <c r="A1860" s="154">
        <f>IF(OR(F1860="",C1860="",D1860=""),"",IFERROR(INDEX(Lists!$J$2:$J$12,MATCH(C1860,Lists!$I$2:$I$12,0)),"XX")&amp;"-"&amp;D1860&amp;"-"&amp;TEXT(SUMPRODUCT(($C$2:C1860=C1860)*($D$2:D1860=D1860)),"0000"))</f>
        <v/>
      </c>
      <c r="B1860" s="155" t="n"/>
      <c r="C1860" s="155" t="n"/>
      <c r="D1860" s="155" t="n"/>
      <c r="E1860" s="155" t="n"/>
      <c r="F1860" s="155" t="n"/>
      <c r="G1860" s="155" t="n"/>
      <c r="H1860" s="155" t="n"/>
      <c r="I1860" s="155" t="n"/>
      <c r="J1860" s="155" t="n"/>
      <c r="K1860" s="155" t="n"/>
      <c r="L1860" s="155" t="n"/>
      <c r="M1860" s="155" t="n"/>
      <c r="N1860" s="155" t="n"/>
      <c r="O1860" s="155" t="n"/>
      <c r="P1860" s="155" t="n"/>
      <c r="Q1860" s="151" t="n"/>
      <c r="R1860" s="155" t="n"/>
      <c r="S1860" s="155" t="n"/>
      <c r="T1860" s="155" t="n"/>
      <c r="U1860" s="155" t="n"/>
      <c r="V1860" s="155" t="n"/>
      <c r="W1860" s="155" t="n"/>
      <c r="X1860" s="155" t="n"/>
      <c r="Y1860" s="155" t="n"/>
      <c r="Z1860" s="155" t="n"/>
      <c r="AA1860" s="155" t="n"/>
      <c r="AB1860" s="155" t="n"/>
      <c r="AC1860" s="155" t="n"/>
      <c r="AD1860" s="155" t="n"/>
      <c r="AE1860" s="155" t="n"/>
      <c r="AF1860" s="155" t="n"/>
      <c r="AG1860" s="154">
        <f>IF(OR(C1860="",G1860="",G1860=0),"",IFERROR(INDEX(Lists!$K$2:$K$12,MATCH(C1860,Lists!$I$2:$I$12,0)),"AUD"))</f>
        <v/>
      </c>
      <c r="AH1860" s="154">
        <f>IF(OR(G1860="",G1860=0),"",IF(G1860&lt;1,TEXT(G1860*100,"0")&amp;IFERROR(INDEX(Lists!$U$2:$U$12,MATCH(C1860,Lists!$I$2:$I$12,0)),"c"),IFERROR(INDEX(Lists!$L$2:$L$12,MATCH(C1860,Lists!$I$2:$I$12,0)),"$")&amp;IF(G1860=INT(G1860),TEXT(G1860,"0"),TEXT(G1860,"0.00")))&amp;" "&amp;AG1860)</f>
        <v/>
      </c>
      <c r="AI1860" s="154">
        <f>IF(X1860="","",X1860*IFERROR(INDEX(Lists!$M$2:$M$12,MATCH(C1860,Lists!$I$2:$I$12,0)),1)/Lists!$Q$2)</f>
        <v/>
      </c>
      <c r="AJ1860" s="154">
        <f>IF(Y1860="","",Y1860*IFERROR(INDEX(Lists!$M$2:$M$12,MATCH(C1860,Lists!$I$2:$I$12,0)),1)/Lists!$Q$2)</f>
        <v/>
      </c>
      <c r="AK1860" s="106" t="n"/>
      <c r="AL1860" s="106" t="n"/>
      <c r="AM1860" s="106" t="n"/>
      <c r="AN1860" s="106" t="n"/>
      <c r="AO1860" s="106" t="n"/>
    </row>
    <row r="1861" ht="18" customHeight="1" s="74">
      <c r="A1861" s="154">
        <f>IF(OR(F1861="",C1861="",D1861=""),"",IFERROR(INDEX(Lists!$J$2:$J$12,MATCH(C1861,Lists!$I$2:$I$12,0)),"XX")&amp;"-"&amp;D1861&amp;"-"&amp;TEXT(SUMPRODUCT(($C$2:C1861=C1861)*($D$2:D1861=D1861)),"0000"))</f>
        <v/>
      </c>
      <c r="B1861" s="155" t="n"/>
      <c r="C1861" s="155" t="n"/>
      <c r="D1861" s="155" t="n"/>
      <c r="E1861" s="155" t="n"/>
      <c r="F1861" s="155" t="n"/>
      <c r="G1861" s="155" t="n"/>
      <c r="H1861" s="155" t="n"/>
      <c r="I1861" s="155" t="n"/>
      <c r="J1861" s="155" t="n"/>
      <c r="K1861" s="155" t="n"/>
      <c r="L1861" s="155" t="n"/>
      <c r="M1861" s="155" t="n"/>
      <c r="N1861" s="155" t="n"/>
      <c r="O1861" s="155" t="n"/>
      <c r="P1861" s="155" t="n"/>
      <c r="Q1861" s="151" t="n"/>
      <c r="R1861" s="155" t="n"/>
      <c r="S1861" s="155" t="n"/>
      <c r="T1861" s="155" t="n"/>
      <c r="U1861" s="155" t="n"/>
      <c r="V1861" s="155" t="n"/>
      <c r="W1861" s="155" t="n"/>
      <c r="X1861" s="155" t="n"/>
      <c r="Y1861" s="155" t="n"/>
      <c r="Z1861" s="155" t="n"/>
      <c r="AA1861" s="155" t="n"/>
      <c r="AB1861" s="155" t="n"/>
      <c r="AC1861" s="155" t="n"/>
      <c r="AD1861" s="155" t="n"/>
      <c r="AE1861" s="155" t="n"/>
      <c r="AF1861" s="155" t="n"/>
      <c r="AG1861" s="154">
        <f>IF(OR(C1861="",G1861="",G1861=0),"",IFERROR(INDEX(Lists!$K$2:$K$12,MATCH(C1861,Lists!$I$2:$I$12,0)),"AUD"))</f>
        <v/>
      </c>
      <c r="AH1861" s="154">
        <f>IF(OR(G1861="",G1861=0),"",IF(G1861&lt;1,TEXT(G1861*100,"0")&amp;IFERROR(INDEX(Lists!$U$2:$U$12,MATCH(C1861,Lists!$I$2:$I$12,0)),"c"),IFERROR(INDEX(Lists!$L$2:$L$12,MATCH(C1861,Lists!$I$2:$I$12,0)),"$")&amp;IF(G1861=INT(G1861),TEXT(G1861,"0"),TEXT(G1861,"0.00")))&amp;" "&amp;AG1861)</f>
        <v/>
      </c>
      <c r="AI1861" s="154">
        <f>IF(X1861="","",X1861*IFERROR(INDEX(Lists!$M$2:$M$12,MATCH(C1861,Lists!$I$2:$I$12,0)),1)/Lists!$Q$2)</f>
        <v/>
      </c>
      <c r="AJ1861" s="154">
        <f>IF(Y1861="","",Y1861*IFERROR(INDEX(Lists!$M$2:$M$12,MATCH(C1861,Lists!$I$2:$I$12,0)),1)/Lists!$Q$2)</f>
        <v/>
      </c>
      <c r="AK1861" s="106" t="n"/>
      <c r="AL1861" s="106" t="n"/>
      <c r="AM1861" s="106" t="n"/>
      <c r="AN1861" s="106" t="n"/>
      <c r="AO1861" s="106" t="n"/>
    </row>
    <row r="1862" ht="18" customHeight="1" s="74">
      <c r="A1862" s="154">
        <f>IF(OR(F1862="",C1862="",D1862=""),"",IFERROR(INDEX(Lists!$J$2:$J$12,MATCH(C1862,Lists!$I$2:$I$12,0)),"XX")&amp;"-"&amp;D1862&amp;"-"&amp;TEXT(SUMPRODUCT(($C$2:C1862=C1862)*($D$2:D1862=D1862)),"0000"))</f>
        <v/>
      </c>
      <c r="B1862" s="155" t="n"/>
      <c r="C1862" s="155" t="n"/>
      <c r="D1862" s="155" t="n"/>
      <c r="E1862" s="155" t="n"/>
      <c r="F1862" s="155" t="n"/>
      <c r="G1862" s="155" t="n"/>
      <c r="H1862" s="155" t="n"/>
      <c r="I1862" s="155" t="n"/>
      <c r="J1862" s="155" t="n"/>
      <c r="K1862" s="155" t="n"/>
      <c r="L1862" s="155" t="n"/>
      <c r="M1862" s="155" t="n"/>
      <c r="N1862" s="155" t="n"/>
      <c r="O1862" s="155" t="n"/>
      <c r="P1862" s="155" t="n"/>
      <c r="Q1862" s="151" t="n"/>
      <c r="R1862" s="155" t="n"/>
      <c r="S1862" s="155" t="n"/>
      <c r="T1862" s="155" t="n"/>
      <c r="U1862" s="155" t="n"/>
      <c r="V1862" s="155" t="n"/>
      <c r="W1862" s="155" t="n"/>
      <c r="X1862" s="155" t="n"/>
      <c r="Y1862" s="155" t="n"/>
      <c r="Z1862" s="155" t="n"/>
      <c r="AA1862" s="155" t="n"/>
      <c r="AB1862" s="155" t="n"/>
      <c r="AC1862" s="155" t="n"/>
      <c r="AD1862" s="155" t="n"/>
      <c r="AE1862" s="155" t="n"/>
      <c r="AF1862" s="155" t="n"/>
      <c r="AG1862" s="154">
        <f>IF(OR(C1862="",G1862="",G1862=0),"",IFERROR(INDEX(Lists!$K$2:$K$12,MATCH(C1862,Lists!$I$2:$I$12,0)),"AUD"))</f>
        <v/>
      </c>
      <c r="AH1862" s="154">
        <f>IF(OR(G1862="",G1862=0),"",IF(G1862&lt;1,TEXT(G1862*100,"0")&amp;IFERROR(INDEX(Lists!$U$2:$U$12,MATCH(C1862,Lists!$I$2:$I$12,0)),"c"),IFERROR(INDEX(Lists!$L$2:$L$12,MATCH(C1862,Lists!$I$2:$I$12,0)),"$")&amp;IF(G1862=INT(G1862),TEXT(G1862,"0"),TEXT(G1862,"0.00")))&amp;" "&amp;AG1862)</f>
        <v/>
      </c>
      <c r="AI1862" s="154">
        <f>IF(X1862="","",X1862*IFERROR(INDEX(Lists!$M$2:$M$12,MATCH(C1862,Lists!$I$2:$I$12,0)),1)/Lists!$Q$2)</f>
        <v/>
      </c>
      <c r="AJ1862" s="154">
        <f>IF(Y1862="","",Y1862*IFERROR(INDEX(Lists!$M$2:$M$12,MATCH(C1862,Lists!$I$2:$I$12,0)),1)/Lists!$Q$2)</f>
        <v/>
      </c>
      <c r="AK1862" s="106" t="n"/>
      <c r="AL1862" s="106" t="n"/>
      <c r="AM1862" s="106" t="n"/>
      <c r="AN1862" s="106" t="n"/>
      <c r="AO1862" s="106" t="n"/>
    </row>
    <row r="1863" ht="18" customHeight="1" s="74">
      <c r="A1863" s="154">
        <f>IF(OR(F1863="",C1863="",D1863=""),"",IFERROR(INDEX(Lists!$J$2:$J$12,MATCH(C1863,Lists!$I$2:$I$12,0)),"XX")&amp;"-"&amp;D1863&amp;"-"&amp;TEXT(SUMPRODUCT(($C$2:C1863=C1863)*($D$2:D1863=D1863)),"0000"))</f>
        <v/>
      </c>
      <c r="B1863" s="155" t="n"/>
      <c r="C1863" s="155" t="n"/>
      <c r="D1863" s="155" t="n"/>
      <c r="E1863" s="155" t="n"/>
      <c r="F1863" s="155" t="n"/>
      <c r="G1863" s="155" t="n"/>
      <c r="H1863" s="155" t="n"/>
      <c r="I1863" s="155" t="n"/>
      <c r="J1863" s="155" t="n"/>
      <c r="K1863" s="155" t="n"/>
      <c r="L1863" s="155" t="n"/>
      <c r="M1863" s="155" t="n"/>
      <c r="N1863" s="155" t="n"/>
      <c r="O1863" s="155" t="n"/>
      <c r="P1863" s="155" t="n"/>
      <c r="Q1863" s="151" t="n"/>
      <c r="R1863" s="155" t="n"/>
      <c r="S1863" s="155" t="n"/>
      <c r="T1863" s="155" t="n"/>
      <c r="U1863" s="155" t="n"/>
      <c r="V1863" s="155" t="n"/>
      <c r="W1863" s="155" t="n"/>
      <c r="X1863" s="155" t="n"/>
      <c r="Y1863" s="155" t="n"/>
      <c r="Z1863" s="155" t="n"/>
      <c r="AA1863" s="155" t="n"/>
      <c r="AB1863" s="155" t="n"/>
      <c r="AC1863" s="155" t="n"/>
      <c r="AD1863" s="155" t="n"/>
      <c r="AE1863" s="155" t="n"/>
      <c r="AF1863" s="155" t="n"/>
      <c r="AG1863" s="154">
        <f>IF(OR(C1863="",G1863="",G1863=0),"",IFERROR(INDEX(Lists!$K$2:$K$12,MATCH(C1863,Lists!$I$2:$I$12,0)),"AUD"))</f>
        <v/>
      </c>
      <c r="AH1863" s="154">
        <f>IF(OR(G1863="",G1863=0),"",IF(G1863&lt;1,TEXT(G1863*100,"0")&amp;IFERROR(INDEX(Lists!$U$2:$U$12,MATCH(C1863,Lists!$I$2:$I$12,0)),"c"),IFERROR(INDEX(Lists!$L$2:$L$12,MATCH(C1863,Lists!$I$2:$I$12,0)),"$")&amp;IF(G1863=INT(G1863),TEXT(G1863,"0"),TEXT(G1863,"0.00")))&amp;" "&amp;AG1863)</f>
        <v/>
      </c>
      <c r="AI1863" s="154">
        <f>IF(X1863="","",X1863*IFERROR(INDEX(Lists!$M$2:$M$12,MATCH(C1863,Lists!$I$2:$I$12,0)),1)/Lists!$Q$2)</f>
        <v/>
      </c>
      <c r="AJ1863" s="154">
        <f>IF(Y1863="","",Y1863*IFERROR(INDEX(Lists!$M$2:$M$12,MATCH(C1863,Lists!$I$2:$I$12,0)),1)/Lists!$Q$2)</f>
        <v/>
      </c>
      <c r="AK1863" s="106" t="n"/>
      <c r="AL1863" s="106" t="n"/>
      <c r="AM1863" s="106" t="n"/>
      <c r="AN1863" s="106" t="n"/>
      <c r="AO1863" s="106" t="n"/>
    </row>
    <row r="1864" ht="18" customHeight="1" s="74">
      <c r="A1864" s="154">
        <f>IF(OR(F1864="",C1864="",D1864=""),"",IFERROR(INDEX(Lists!$J$2:$J$12,MATCH(C1864,Lists!$I$2:$I$12,0)),"XX")&amp;"-"&amp;D1864&amp;"-"&amp;TEXT(SUMPRODUCT(($C$2:C1864=C1864)*($D$2:D1864=D1864)),"0000"))</f>
        <v/>
      </c>
      <c r="B1864" s="155" t="n"/>
      <c r="C1864" s="155" t="n"/>
      <c r="D1864" s="155" t="n"/>
      <c r="E1864" s="155" t="n"/>
      <c r="F1864" s="155" t="n"/>
      <c r="G1864" s="155" t="n"/>
      <c r="H1864" s="155" t="n"/>
      <c r="I1864" s="155" t="n"/>
      <c r="J1864" s="155" t="n"/>
      <c r="K1864" s="155" t="n"/>
      <c r="L1864" s="155" t="n"/>
      <c r="M1864" s="155" t="n"/>
      <c r="N1864" s="155" t="n"/>
      <c r="O1864" s="155" t="n"/>
      <c r="P1864" s="155" t="n"/>
      <c r="Q1864" s="151" t="n"/>
      <c r="R1864" s="155" t="n"/>
      <c r="S1864" s="155" t="n"/>
      <c r="T1864" s="155" t="n"/>
      <c r="U1864" s="155" t="n"/>
      <c r="V1864" s="155" t="n"/>
      <c r="W1864" s="155" t="n"/>
      <c r="X1864" s="155" t="n"/>
      <c r="Y1864" s="155" t="n"/>
      <c r="Z1864" s="155" t="n"/>
      <c r="AA1864" s="155" t="n"/>
      <c r="AB1864" s="155" t="n"/>
      <c r="AC1864" s="155" t="n"/>
      <c r="AD1864" s="155" t="n"/>
      <c r="AE1864" s="155" t="n"/>
      <c r="AF1864" s="155" t="n"/>
      <c r="AG1864" s="154">
        <f>IF(OR(C1864="",G1864="",G1864=0),"",IFERROR(INDEX(Lists!$K$2:$K$12,MATCH(C1864,Lists!$I$2:$I$12,0)),"AUD"))</f>
        <v/>
      </c>
      <c r="AH1864" s="154">
        <f>IF(OR(G1864="",G1864=0),"",IF(G1864&lt;1,TEXT(G1864*100,"0")&amp;IFERROR(INDEX(Lists!$U$2:$U$12,MATCH(C1864,Lists!$I$2:$I$12,0)),"c"),IFERROR(INDEX(Lists!$L$2:$L$12,MATCH(C1864,Lists!$I$2:$I$12,0)),"$")&amp;IF(G1864=INT(G1864),TEXT(G1864,"0"),TEXT(G1864,"0.00")))&amp;" "&amp;AG1864)</f>
        <v/>
      </c>
      <c r="AI1864" s="154">
        <f>IF(X1864="","",X1864*IFERROR(INDEX(Lists!$M$2:$M$12,MATCH(C1864,Lists!$I$2:$I$12,0)),1)/Lists!$Q$2)</f>
        <v/>
      </c>
      <c r="AJ1864" s="154">
        <f>IF(Y1864="","",Y1864*IFERROR(INDEX(Lists!$M$2:$M$12,MATCH(C1864,Lists!$I$2:$I$12,0)),1)/Lists!$Q$2)</f>
        <v/>
      </c>
      <c r="AK1864" s="106" t="n"/>
      <c r="AL1864" s="106" t="n"/>
      <c r="AM1864" s="106" t="n"/>
      <c r="AN1864" s="106" t="n"/>
      <c r="AO1864" s="106" t="n"/>
    </row>
    <row r="1865" ht="18" customHeight="1" s="74">
      <c r="A1865" s="154">
        <f>IF(OR(F1865="",C1865="",D1865=""),"",IFERROR(INDEX(Lists!$J$2:$J$12,MATCH(C1865,Lists!$I$2:$I$12,0)),"XX")&amp;"-"&amp;D1865&amp;"-"&amp;TEXT(SUMPRODUCT(($C$2:C1865=C1865)*($D$2:D1865=D1865)),"0000"))</f>
        <v/>
      </c>
      <c r="B1865" s="155" t="n"/>
      <c r="C1865" s="155" t="n"/>
      <c r="D1865" s="155" t="n"/>
      <c r="E1865" s="155" t="n"/>
      <c r="F1865" s="155" t="n"/>
      <c r="G1865" s="155" t="n"/>
      <c r="H1865" s="155" t="n"/>
      <c r="I1865" s="155" t="n"/>
      <c r="J1865" s="155" t="n"/>
      <c r="K1865" s="155" t="n"/>
      <c r="L1865" s="155" t="n"/>
      <c r="M1865" s="155" t="n"/>
      <c r="N1865" s="155" t="n"/>
      <c r="O1865" s="155" t="n"/>
      <c r="P1865" s="155" t="n"/>
      <c r="Q1865" s="151" t="n"/>
      <c r="R1865" s="155" t="n"/>
      <c r="S1865" s="155" t="n"/>
      <c r="T1865" s="155" t="n"/>
      <c r="U1865" s="155" t="n"/>
      <c r="V1865" s="155" t="n"/>
      <c r="W1865" s="155" t="n"/>
      <c r="X1865" s="155" t="n"/>
      <c r="Y1865" s="155" t="n"/>
      <c r="Z1865" s="155" t="n"/>
      <c r="AA1865" s="155" t="n"/>
      <c r="AB1865" s="155" t="n"/>
      <c r="AC1865" s="155" t="n"/>
      <c r="AD1865" s="155" t="n"/>
      <c r="AE1865" s="155" t="n"/>
      <c r="AF1865" s="155" t="n"/>
      <c r="AG1865" s="154">
        <f>IF(OR(C1865="",G1865="",G1865=0),"",IFERROR(INDEX(Lists!$K$2:$K$12,MATCH(C1865,Lists!$I$2:$I$12,0)),"AUD"))</f>
        <v/>
      </c>
      <c r="AH1865" s="154">
        <f>IF(OR(G1865="",G1865=0),"",IF(G1865&lt;1,TEXT(G1865*100,"0")&amp;IFERROR(INDEX(Lists!$U$2:$U$12,MATCH(C1865,Lists!$I$2:$I$12,0)),"c"),IFERROR(INDEX(Lists!$L$2:$L$12,MATCH(C1865,Lists!$I$2:$I$12,0)),"$")&amp;IF(G1865=INT(G1865),TEXT(G1865,"0"),TEXT(G1865,"0.00")))&amp;" "&amp;AG1865)</f>
        <v/>
      </c>
      <c r="AI1865" s="154">
        <f>IF(X1865="","",X1865*IFERROR(INDEX(Lists!$M$2:$M$12,MATCH(C1865,Lists!$I$2:$I$12,0)),1)/Lists!$Q$2)</f>
        <v/>
      </c>
      <c r="AJ1865" s="154">
        <f>IF(Y1865="","",Y1865*IFERROR(INDEX(Lists!$M$2:$M$12,MATCH(C1865,Lists!$I$2:$I$12,0)),1)/Lists!$Q$2)</f>
        <v/>
      </c>
      <c r="AK1865" s="106" t="n"/>
      <c r="AL1865" s="106" t="n"/>
      <c r="AM1865" s="106" t="n"/>
      <c r="AN1865" s="106" t="n"/>
      <c r="AO1865" s="106" t="n"/>
    </row>
    <row r="1866" ht="18" customHeight="1" s="74">
      <c r="A1866" s="154">
        <f>IF(OR(F1866="",C1866="",D1866=""),"",IFERROR(INDEX(Lists!$J$2:$J$12,MATCH(C1866,Lists!$I$2:$I$12,0)),"XX")&amp;"-"&amp;D1866&amp;"-"&amp;TEXT(SUMPRODUCT(($C$2:C1866=C1866)*($D$2:D1866=D1866)),"0000"))</f>
        <v/>
      </c>
      <c r="B1866" s="155" t="n"/>
      <c r="C1866" s="155" t="n"/>
      <c r="D1866" s="155" t="n"/>
      <c r="E1866" s="155" t="n"/>
      <c r="F1866" s="155" t="n"/>
      <c r="G1866" s="155" t="n"/>
      <c r="H1866" s="155" t="n"/>
      <c r="I1866" s="155" t="n"/>
      <c r="J1866" s="155" t="n"/>
      <c r="K1866" s="155" t="n"/>
      <c r="L1866" s="155" t="n"/>
      <c r="M1866" s="155" t="n"/>
      <c r="N1866" s="155" t="n"/>
      <c r="O1866" s="155" t="n"/>
      <c r="P1866" s="155" t="n"/>
      <c r="Q1866" s="151" t="n"/>
      <c r="R1866" s="155" t="n"/>
      <c r="S1866" s="155" t="n"/>
      <c r="T1866" s="155" t="n"/>
      <c r="U1866" s="155" t="n"/>
      <c r="V1866" s="155" t="n"/>
      <c r="W1866" s="155" t="n"/>
      <c r="X1866" s="155" t="n"/>
      <c r="Y1866" s="155" t="n"/>
      <c r="Z1866" s="155" t="n"/>
      <c r="AA1866" s="155" t="n"/>
      <c r="AB1866" s="155" t="n"/>
      <c r="AC1866" s="155" t="n"/>
      <c r="AD1866" s="155" t="n"/>
      <c r="AE1866" s="155" t="n"/>
      <c r="AF1866" s="155" t="n"/>
      <c r="AG1866" s="154">
        <f>IF(OR(C1866="",G1866="",G1866=0),"",IFERROR(INDEX(Lists!$K$2:$K$12,MATCH(C1866,Lists!$I$2:$I$12,0)),"AUD"))</f>
        <v/>
      </c>
      <c r="AH1866" s="154">
        <f>IF(OR(G1866="",G1866=0),"",IF(G1866&lt;1,TEXT(G1866*100,"0")&amp;IFERROR(INDEX(Lists!$U$2:$U$12,MATCH(C1866,Lists!$I$2:$I$12,0)),"c"),IFERROR(INDEX(Lists!$L$2:$L$12,MATCH(C1866,Lists!$I$2:$I$12,0)),"$")&amp;IF(G1866=INT(G1866),TEXT(G1866,"0"),TEXT(G1866,"0.00")))&amp;" "&amp;AG1866)</f>
        <v/>
      </c>
      <c r="AI1866" s="154">
        <f>IF(X1866="","",X1866*IFERROR(INDEX(Lists!$M$2:$M$12,MATCH(C1866,Lists!$I$2:$I$12,0)),1)/Lists!$Q$2)</f>
        <v/>
      </c>
      <c r="AJ1866" s="154">
        <f>IF(Y1866="","",Y1866*IFERROR(INDEX(Lists!$M$2:$M$12,MATCH(C1866,Lists!$I$2:$I$12,0)),1)/Lists!$Q$2)</f>
        <v/>
      </c>
      <c r="AK1866" s="106" t="n"/>
      <c r="AL1866" s="106" t="n"/>
      <c r="AM1866" s="106" t="n"/>
      <c r="AN1866" s="106" t="n"/>
      <c r="AO1866" s="106" t="n"/>
    </row>
    <row r="1867" ht="18" customHeight="1" s="74">
      <c r="A1867" s="154">
        <f>IF(OR(F1867="",C1867="",D1867=""),"",IFERROR(INDEX(Lists!$J$2:$J$12,MATCH(C1867,Lists!$I$2:$I$12,0)),"XX")&amp;"-"&amp;D1867&amp;"-"&amp;TEXT(SUMPRODUCT(($C$2:C1867=C1867)*($D$2:D1867=D1867)),"0000"))</f>
        <v/>
      </c>
      <c r="B1867" s="155" t="n"/>
      <c r="C1867" s="155" t="n"/>
      <c r="D1867" s="155" t="n"/>
      <c r="E1867" s="155" t="n"/>
      <c r="F1867" s="155" t="n"/>
      <c r="G1867" s="155" t="n"/>
      <c r="H1867" s="155" t="n"/>
      <c r="I1867" s="155" t="n"/>
      <c r="J1867" s="155" t="n"/>
      <c r="K1867" s="155" t="n"/>
      <c r="L1867" s="155" t="n"/>
      <c r="M1867" s="155" t="n"/>
      <c r="N1867" s="155" t="n"/>
      <c r="O1867" s="155" t="n"/>
      <c r="P1867" s="155" t="n"/>
      <c r="Q1867" s="151" t="n"/>
      <c r="R1867" s="155" t="n"/>
      <c r="S1867" s="155" t="n"/>
      <c r="T1867" s="155" t="n"/>
      <c r="U1867" s="155" t="n"/>
      <c r="V1867" s="155" t="n"/>
      <c r="W1867" s="155" t="n"/>
      <c r="X1867" s="155" t="n"/>
      <c r="Y1867" s="155" t="n"/>
      <c r="Z1867" s="155" t="n"/>
      <c r="AA1867" s="155" t="n"/>
      <c r="AB1867" s="155" t="n"/>
      <c r="AC1867" s="155" t="n"/>
      <c r="AD1867" s="155" t="n"/>
      <c r="AE1867" s="155" t="n"/>
      <c r="AF1867" s="155" t="n"/>
      <c r="AG1867" s="154">
        <f>IF(OR(C1867="",G1867="",G1867=0),"",IFERROR(INDEX(Lists!$K$2:$K$12,MATCH(C1867,Lists!$I$2:$I$12,0)),"AUD"))</f>
        <v/>
      </c>
      <c r="AH1867" s="154">
        <f>IF(OR(G1867="",G1867=0),"",IF(G1867&lt;1,TEXT(G1867*100,"0")&amp;IFERROR(INDEX(Lists!$U$2:$U$12,MATCH(C1867,Lists!$I$2:$I$12,0)),"c"),IFERROR(INDEX(Lists!$L$2:$L$12,MATCH(C1867,Lists!$I$2:$I$12,0)),"$")&amp;IF(G1867=INT(G1867),TEXT(G1867,"0"),TEXT(G1867,"0.00")))&amp;" "&amp;AG1867)</f>
        <v/>
      </c>
      <c r="AI1867" s="154">
        <f>IF(X1867="","",X1867*IFERROR(INDEX(Lists!$M$2:$M$12,MATCH(C1867,Lists!$I$2:$I$12,0)),1)/Lists!$Q$2)</f>
        <v/>
      </c>
      <c r="AJ1867" s="154">
        <f>IF(Y1867="","",Y1867*IFERROR(INDEX(Lists!$M$2:$M$12,MATCH(C1867,Lists!$I$2:$I$12,0)),1)/Lists!$Q$2)</f>
        <v/>
      </c>
      <c r="AK1867" s="106" t="n"/>
      <c r="AL1867" s="106" t="n"/>
      <c r="AM1867" s="106" t="n"/>
      <c r="AN1867" s="106" t="n"/>
      <c r="AO1867" s="106" t="n"/>
    </row>
    <row r="1868" ht="18" customHeight="1" s="74">
      <c r="A1868" s="154">
        <f>IF(OR(F1868="",C1868="",D1868=""),"",IFERROR(INDEX(Lists!$J$2:$J$12,MATCH(C1868,Lists!$I$2:$I$12,0)),"XX")&amp;"-"&amp;D1868&amp;"-"&amp;TEXT(SUMPRODUCT(($C$2:C1868=C1868)*($D$2:D1868=D1868)),"0000"))</f>
        <v/>
      </c>
      <c r="B1868" s="155" t="n"/>
      <c r="C1868" s="155" t="n"/>
      <c r="D1868" s="155" t="n"/>
      <c r="E1868" s="155" t="n"/>
      <c r="F1868" s="155" t="n"/>
      <c r="G1868" s="155" t="n"/>
      <c r="H1868" s="155" t="n"/>
      <c r="I1868" s="155" t="n"/>
      <c r="J1868" s="155" t="n"/>
      <c r="K1868" s="155" t="n"/>
      <c r="L1868" s="155" t="n"/>
      <c r="M1868" s="155" t="n"/>
      <c r="N1868" s="155" t="n"/>
      <c r="O1868" s="155" t="n"/>
      <c r="P1868" s="155" t="n"/>
      <c r="Q1868" s="151" t="n"/>
      <c r="R1868" s="155" t="n"/>
      <c r="S1868" s="155" t="n"/>
      <c r="T1868" s="155" t="n"/>
      <c r="U1868" s="155" t="n"/>
      <c r="V1868" s="155" t="n"/>
      <c r="W1868" s="155" t="n"/>
      <c r="X1868" s="155" t="n"/>
      <c r="Y1868" s="155" t="n"/>
      <c r="Z1868" s="155" t="n"/>
      <c r="AA1868" s="155" t="n"/>
      <c r="AB1868" s="155" t="n"/>
      <c r="AC1868" s="155" t="n"/>
      <c r="AD1868" s="155" t="n"/>
      <c r="AE1868" s="155" t="n"/>
      <c r="AF1868" s="155" t="n"/>
      <c r="AG1868" s="154">
        <f>IF(OR(C1868="",G1868="",G1868=0),"",IFERROR(INDEX(Lists!$K$2:$K$12,MATCH(C1868,Lists!$I$2:$I$12,0)),"AUD"))</f>
        <v/>
      </c>
      <c r="AH1868" s="154">
        <f>IF(OR(G1868="",G1868=0),"",IF(G1868&lt;1,TEXT(G1868*100,"0")&amp;IFERROR(INDEX(Lists!$U$2:$U$12,MATCH(C1868,Lists!$I$2:$I$12,0)),"c"),IFERROR(INDEX(Lists!$L$2:$L$12,MATCH(C1868,Lists!$I$2:$I$12,0)),"$")&amp;IF(G1868=INT(G1868),TEXT(G1868,"0"),TEXT(G1868,"0.00")))&amp;" "&amp;AG1868)</f>
        <v/>
      </c>
      <c r="AI1868" s="154">
        <f>IF(X1868="","",X1868*IFERROR(INDEX(Lists!$M$2:$M$12,MATCH(C1868,Lists!$I$2:$I$12,0)),1)/Lists!$Q$2)</f>
        <v/>
      </c>
      <c r="AJ1868" s="154">
        <f>IF(Y1868="","",Y1868*IFERROR(INDEX(Lists!$M$2:$M$12,MATCH(C1868,Lists!$I$2:$I$12,0)),1)/Lists!$Q$2)</f>
        <v/>
      </c>
      <c r="AK1868" s="106" t="n"/>
      <c r="AL1868" s="106" t="n"/>
      <c r="AM1868" s="106" t="n"/>
      <c r="AN1868" s="106" t="n"/>
      <c r="AO1868" s="106" t="n"/>
    </row>
    <row r="1869" ht="18" customHeight="1" s="74">
      <c r="A1869" s="154">
        <f>IF(OR(F1869="",C1869="",D1869=""),"",IFERROR(INDEX(Lists!$J$2:$J$12,MATCH(C1869,Lists!$I$2:$I$12,0)),"XX")&amp;"-"&amp;D1869&amp;"-"&amp;TEXT(SUMPRODUCT(($C$2:C1869=C1869)*($D$2:D1869=D1869)),"0000"))</f>
        <v/>
      </c>
      <c r="B1869" s="155" t="n"/>
      <c r="C1869" s="155" t="n"/>
      <c r="D1869" s="155" t="n"/>
      <c r="E1869" s="155" t="n"/>
      <c r="F1869" s="155" t="n"/>
      <c r="G1869" s="155" t="n"/>
      <c r="H1869" s="155" t="n"/>
      <c r="I1869" s="155" t="n"/>
      <c r="J1869" s="155" t="n"/>
      <c r="K1869" s="155" t="n"/>
      <c r="L1869" s="155" t="n"/>
      <c r="M1869" s="155" t="n"/>
      <c r="N1869" s="155" t="n"/>
      <c r="O1869" s="155" t="n"/>
      <c r="P1869" s="155" t="n"/>
      <c r="Q1869" s="151" t="n"/>
      <c r="R1869" s="155" t="n"/>
      <c r="S1869" s="155" t="n"/>
      <c r="T1869" s="155" t="n"/>
      <c r="U1869" s="155" t="n"/>
      <c r="V1869" s="155" t="n"/>
      <c r="W1869" s="155" t="n"/>
      <c r="X1869" s="155" t="n"/>
      <c r="Y1869" s="155" t="n"/>
      <c r="Z1869" s="155" t="n"/>
      <c r="AA1869" s="155" t="n"/>
      <c r="AB1869" s="155" t="n"/>
      <c r="AC1869" s="155" t="n"/>
      <c r="AD1869" s="155" t="n"/>
      <c r="AE1869" s="155" t="n"/>
      <c r="AF1869" s="155" t="n"/>
      <c r="AG1869" s="154">
        <f>IF(OR(C1869="",G1869="",G1869=0),"",IFERROR(INDEX(Lists!$K$2:$K$12,MATCH(C1869,Lists!$I$2:$I$12,0)),"AUD"))</f>
        <v/>
      </c>
      <c r="AH1869" s="154">
        <f>IF(OR(G1869="",G1869=0),"",IF(G1869&lt;1,TEXT(G1869*100,"0")&amp;IFERROR(INDEX(Lists!$U$2:$U$12,MATCH(C1869,Lists!$I$2:$I$12,0)),"c"),IFERROR(INDEX(Lists!$L$2:$L$12,MATCH(C1869,Lists!$I$2:$I$12,0)),"$")&amp;IF(G1869=INT(G1869),TEXT(G1869,"0"),TEXT(G1869,"0.00")))&amp;" "&amp;AG1869)</f>
        <v/>
      </c>
      <c r="AI1869" s="154">
        <f>IF(X1869="","",X1869*IFERROR(INDEX(Lists!$M$2:$M$12,MATCH(C1869,Lists!$I$2:$I$12,0)),1)/Lists!$Q$2)</f>
        <v/>
      </c>
      <c r="AJ1869" s="154">
        <f>IF(Y1869="","",Y1869*IFERROR(INDEX(Lists!$M$2:$M$12,MATCH(C1869,Lists!$I$2:$I$12,0)),1)/Lists!$Q$2)</f>
        <v/>
      </c>
      <c r="AK1869" s="106" t="n"/>
      <c r="AL1869" s="106" t="n"/>
      <c r="AM1869" s="106" t="n"/>
      <c r="AN1869" s="106" t="n"/>
      <c r="AO1869" s="106" t="n"/>
    </row>
    <row r="1870" ht="18" customHeight="1" s="74">
      <c r="A1870" s="154">
        <f>IF(OR(F1870="",C1870="",D1870=""),"",IFERROR(INDEX(Lists!$J$2:$J$12,MATCH(C1870,Lists!$I$2:$I$12,0)),"XX")&amp;"-"&amp;D1870&amp;"-"&amp;TEXT(SUMPRODUCT(($C$2:C1870=C1870)*($D$2:D1870=D1870)),"0000"))</f>
        <v/>
      </c>
      <c r="B1870" s="155" t="n"/>
      <c r="C1870" s="155" t="n"/>
      <c r="D1870" s="155" t="n"/>
      <c r="E1870" s="155" t="n"/>
      <c r="F1870" s="155" t="n"/>
      <c r="G1870" s="155" t="n"/>
      <c r="H1870" s="155" t="n"/>
      <c r="I1870" s="155" t="n"/>
      <c r="J1870" s="155" t="n"/>
      <c r="K1870" s="155" t="n"/>
      <c r="L1870" s="155" t="n"/>
      <c r="M1870" s="155" t="n"/>
      <c r="N1870" s="155" t="n"/>
      <c r="O1870" s="155" t="n"/>
      <c r="P1870" s="155" t="n"/>
      <c r="Q1870" s="151" t="n"/>
      <c r="R1870" s="155" t="n"/>
      <c r="S1870" s="155" t="n"/>
      <c r="T1870" s="155" t="n"/>
      <c r="U1870" s="155" t="n"/>
      <c r="V1870" s="155" t="n"/>
      <c r="W1870" s="155" t="n"/>
      <c r="X1870" s="155" t="n"/>
      <c r="Y1870" s="155" t="n"/>
      <c r="Z1870" s="155" t="n"/>
      <c r="AA1870" s="155" t="n"/>
      <c r="AB1870" s="155" t="n"/>
      <c r="AC1870" s="155" t="n"/>
      <c r="AD1870" s="155" t="n"/>
      <c r="AE1870" s="155" t="n"/>
      <c r="AF1870" s="155" t="n"/>
      <c r="AG1870" s="154">
        <f>IF(OR(C1870="",G1870="",G1870=0),"",IFERROR(INDEX(Lists!$K$2:$K$12,MATCH(C1870,Lists!$I$2:$I$12,0)),"AUD"))</f>
        <v/>
      </c>
      <c r="AH1870" s="154">
        <f>IF(OR(G1870="",G1870=0),"",IF(G1870&lt;1,TEXT(G1870*100,"0")&amp;IFERROR(INDEX(Lists!$U$2:$U$12,MATCH(C1870,Lists!$I$2:$I$12,0)),"c"),IFERROR(INDEX(Lists!$L$2:$L$12,MATCH(C1870,Lists!$I$2:$I$12,0)),"$")&amp;IF(G1870=INT(G1870),TEXT(G1870,"0"),TEXT(G1870,"0.00")))&amp;" "&amp;AG1870)</f>
        <v/>
      </c>
      <c r="AI1870" s="154">
        <f>IF(X1870="","",X1870*IFERROR(INDEX(Lists!$M$2:$M$12,MATCH(C1870,Lists!$I$2:$I$12,0)),1)/Lists!$Q$2)</f>
        <v/>
      </c>
      <c r="AJ1870" s="154">
        <f>IF(Y1870="","",Y1870*IFERROR(INDEX(Lists!$M$2:$M$12,MATCH(C1870,Lists!$I$2:$I$12,0)),1)/Lists!$Q$2)</f>
        <v/>
      </c>
      <c r="AK1870" s="106" t="n"/>
      <c r="AL1870" s="106" t="n"/>
      <c r="AM1870" s="106" t="n"/>
      <c r="AN1870" s="106" t="n"/>
      <c r="AO1870" s="106" t="n"/>
    </row>
    <row r="1871" ht="18" customHeight="1" s="74">
      <c r="A1871" s="154">
        <f>IF(OR(F1871="",C1871="",D1871=""),"",IFERROR(INDEX(Lists!$J$2:$J$12,MATCH(C1871,Lists!$I$2:$I$12,0)),"XX")&amp;"-"&amp;D1871&amp;"-"&amp;TEXT(SUMPRODUCT(($C$2:C1871=C1871)*($D$2:D1871=D1871)),"0000"))</f>
        <v/>
      </c>
      <c r="B1871" s="155" t="n"/>
      <c r="C1871" s="155" t="n"/>
      <c r="D1871" s="155" t="n"/>
      <c r="E1871" s="155" t="n"/>
      <c r="F1871" s="155" t="n"/>
      <c r="G1871" s="155" t="n"/>
      <c r="H1871" s="155" t="n"/>
      <c r="I1871" s="155" t="n"/>
      <c r="J1871" s="155" t="n"/>
      <c r="K1871" s="155" t="n"/>
      <c r="L1871" s="155" t="n"/>
      <c r="M1871" s="155" t="n"/>
      <c r="N1871" s="155" t="n"/>
      <c r="O1871" s="155" t="n"/>
      <c r="P1871" s="155" t="n"/>
      <c r="Q1871" s="151" t="n"/>
      <c r="R1871" s="155" t="n"/>
      <c r="S1871" s="155" t="n"/>
      <c r="T1871" s="155" t="n"/>
      <c r="U1871" s="155" t="n"/>
      <c r="V1871" s="155" t="n"/>
      <c r="W1871" s="155" t="n"/>
      <c r="X1871" s="155" t="n"/>
      <c r="Y1871" s="155" t="n"/>
      <c r="Z1871" s="155" t="n"/>
      <c r="AA1871" s="155" t="n"/>
      <c r="AB1871" s="155" t="n"/>
      <c r="AC1871" s="155" t="n"/>
      <c r="AD1871" s="155" t="n"/>
      <c r="AE1871" s="155" t="n"/>
      <c r="AF1871" s="155" t="n"/>
      <c r="AG1871" s="154">
        <f>IF(OR(C1871="",G1871="",G1871=0),"",IFERROR(INDEX(Lists!$K$2:$K$12,MATCH(C1871,Lists!$I$2:$I$12,0)),"AUD"))</f>
        <v/>
      </c>
      <c r="AH1871" s="154">
        <f>IF(OR(G1871="",G1871=0),"",IF(G1871&lt;1,TEXT(G1871*100,"0")&amp;IFERROR(INDEX(Lists!$U$2:$U$12,MATCH(C1871,Lists!$I$2:$I$12,0)),"c"),IFERROR(INDEX(Lists!$L$2:$L$12,MATCH(C1871,Lists!$I$2:$I$12,0)),"$")&amp;IF(G1871=INT(G1871),TEXT(G1871,"0"),TEXT(G1871,"0.00")))&amp;" "&amp;AG1871)</f>
        <v/>
      </c>
      <c r="AI1871" s="154">
        <f>IF(X1871="","",X1871*IFERROR(INDEX(Lists!$M$2:$M$12,MATCH(C1871,Lists!$I$2:$I$12,0)),1)/Lists!$Q$2)</f>
        <v/>
      </c>
      <c r="AJ1871" s="154">
        <f>IF(Y1871="","",Y1871*IFERROR(INDEX(Lists!$M$2:$M$12,MATCH(C1871,Lists!$I$2:$I$12,0)),1)/Lists!$Q$2)</f>
        <v/>
      </c>
      <c r="AK1871" s="106" t="n"/>
      <c r="AL1871" s="106" t="n"/>
      <c r="AM1871" s="106" t="n"/>
      <c r="AN1871" s="106" t="n"/>
      <c r="AO1871" s="106" t="n"/>
    </row>
    <row r="1872" ht="18" customHeight="1" s="74">
      <c r="A1872" s="154">
        <f>IF(OR(F1872="",C1872="",D1872=""),"",IFERROR(INDEX(Lists!$J$2:$J$12,MATCH(C1872,Lists!$I$2:$I$12,0)),"XX")&amp;"-"&amp;D1872&amp;"-"&amp;TEXT(SUMPRODUCT(($C$2:C1872=C1872)*($D$2:D1872=D1872)),"0000"))</f>
        <v/>
      </c>
      <c r="B1872" s="155" t="n"/>
      <c r="C1872" s="155" t="n"/>
      <c r="D1872" s="155" t="n"/>
      <c r="E1872" s="155" t="n"/>
      <c r="F1872" s="155" t="n"/>
      <c r="G1872" s="155" t="n"/>
      <c r="H1872" s="155" t="n"/>
      <c r="I1872" s="155" t="n"/>
      <c r="J1872" s="155" t="n"/>
      <c r="K1872" s="155" t="n"/>
      <c r="L1872" s="155" t="n"/>
      <c r="M1872" s="155" t="n"/>
      <c r="N1872" s="155" t="n"/>
      <c r="O1872" s="155" t="n"/>
      <c r="P1872" s="155" t="n"/>
      <c r="Q1872" s="151" t="n"/>
      <c r="R1872" s="155" t="n"/>
      <c r="S1872" s="155" t="n"/>
      <c r="T1872" s="155" t="n"/>
      <c r="U1872" s="155" t="n"/>
      <c r="V1872" s="155" t="n"/>
      <c r="W1872" s="155" t="n"/>
      <c r="X1872" s="155" t="n"/>
      <c r="Y1872" s="155" t="n"/>
      <c r="Z1872" s="155" t="n"/>
      <c r="AA1872" s="155" t="n"/>
      <c r="AB1872" s="155" t="n"/>
      <c r="AC1872" s="155" t="n"/>
      <c r="AD1872" s="155" t="n"/>
      <c r="AE1872" s="155" t="n"/>
      <c r="AF1872" s="155" t="n"/>
      <c r="AG1872" s="154">
        <f>IF(OR(C1872="",G1872="",G1872=0),"",IFERROR(INDEX(Lists!$K$2:$K$12,MATCH(C1872,Lists!$I$2:$I$12,0)),"AUD"))</f>
        <v/>
      </c>
      <c r="AH1872" s="154">
        <f>IF(OR(G1872="",G1872=0),"",IF(G1872&lt;1,TEXT(G1872*100,"0")&amp;IFERROR(INDEX(Lists!$U$2:$U$12,MATCH(C1872,Lists!$I$2:$I$12,0)),"c"),IFERROR(INDEX(Lists!$L$2:$L$12,MATCH(C1872,Lists!$I$2:$I$12,0)),"$")&amp;IF(G1872=INT(G1872),TEXT(G1872,"0"),TEXT(G1872,"0.00")))&amp;" "&amp;AG1872)</f>
        <v/>
      </c>
      <c r="AI1872" s="154">
        <f>IF(X1872="","",X1872*IFERROR(INDEX(Lists!$M$2:$M$12,MATCH(C1872,Lists!$I$2:$I$12,0)),1)/Lists!$Q$2)</f>
        <v/>
      </c>
      <c r="AJ1872" s="154">
        <f>IF(Y1872="","",Y1872*IFERROR(INDEX(Lists!$M$2:$M$12,MATCH(C1872,Lists!$I$2:$I$12,0)),1)/Lists!$Q$2)</f>
        <v/>
      </c>
      <c r="AK1872" s="106" t="n"/>
      <c r="AL1872" s="106" t="n"/>
      <c r="AM1872" s="106" t="n"/>
      <c r="AN1872" s="106" t="n"/>
      <c r="AO1872" s="106" t="n"/>
    </row>
    <row r="1873" ht="18" customHeight="1" s="74">
      <c r="A1873" s="154">
        <f>IF(OR(F1873="",C1873="",D1873=""),"",IFERROR(INDEX(Lists!$J$2:$J$12,MATCH(C1873,Lists!$I$2:$I$12,0)),"XX")&amp;"-"&amp;D1873&amp;"-"&amp;TEXT(SUMPRODUCT(($C$2:C1873=C1873)*($D$2:D1873=D1873)),"0000"))</f>
        <v/>
      </c>
      <c r="B1873" s="155" t="n"/>
      <c r="C1873" s="155" t="n"/>
      <c r="D1873" s="155" t="n"/>
      <c r="E1873" s="155" t="n"/>
      <c r="F1873" s="155" t="n"/>
      <c r="G1873" s="155" t="n"/>
      <c r="H1873" s="155" t="n"/>
      <c r="I1873" s="155" t="n"/>
      <c r="J1873" s="155" t="n"/>
      <c r="K1873" s="155" t="n"/>
      <c r="L1873" s="155" t="n"/>
      <c r="M1873" s="155" t="n"/>
      <c r="N1873" s="155" t="n"/>
      <c r="O1873" s="155" t="n"/>
      <c r="P1873" s="155" t="n"/>
      <c r="Q1873" s="151" t="n"/>
      <c r="R1873" s="155" t="n"/>
      <c r="S1873" s="155" t="n"/>
      <c r="T1873" s="155" t="n"/>
      <c r="U1873" s="155" t="n"/>
      <c r="V1873" s="155" t="n"/>
      <c r="W1873" s="155" t="n"/>
      <c r="X1873" s="155" t="n"/>
      <c r="Y1873" s="155" t="n"/>
      <c r="Z1873" s="155" t="n"/>
      <c r="AA1873" s="155" t="n"/>
      <c r="AB1873" s="155" t="n"/>
      <c r="AC1873" s="155" t="n"/>
      <c r="AD1873" s="155" t="n"/>
      <c r="AE1873" s="155" t="n"/>
      <c r="AF1873" s="155" t="n"/>
      <c r="AG1873" s="154">
        <f>IF(OR(C1873="",G1873="",G1873=0),"",IFERROR(INDEX(Lists!$K$2:$K$12,MATCH(C1873,Lists!$I$2:$I$12,0)),"AUD"))</f>
        <v/>
      </c>
      <c r="AH1873" s="154">
        <f>IF(OR(G1873="",G1873=0),"",IF(G1873&lt;1,TEXT(G1873*100,"0")&amp;IFERROR(INDEX(Lists!$U$2:$U$12,MATCH(C1873,Lists!$I$2:$I$12,0)),"c"),IFERROR(INDEX(Lists!$L$2:$L$12,MATCH(C1873,Lists!$I$2:$I$12,0)),"$")&amp;IF(G1873=INT(G1873),TEXT(G1873,"0"),TEXT(G1873,"0.00")))&amp;" "&amp;AG1873)</f>
        <v/>
      </c>
      <c r="AI1873" s="154">
        <f>IF(X1873="","",X1873*IFERROR(INDEX(Lists!$M$2:$M$12,MATCH(C1873,Lists!$I$2:$I$12,0)),1)/Lists!$Q$2)</f>
        <v/>
      </c>
      <c r="AJ1873" s="154">
        <f>IF(Y1873="","",Y1873*IFERROR(INDEX(Lists!$M$2:$M$12,MATCH(C1873,Lists!$I$2:$I$12,0)),1)/Lists!$Q$2)</f>
        <v/>
      </c>
      <c r="AK1873" s="106" t="n"/>
      <c r="AL1873" s="106" t="n"/>
      <c r="AM1873" s="106" t="n"/>
      <c r="AN1873" s="106" t="n"/>
      <c r="AO1873" s="106" t="n"/>
    </row>
    <row r="1874" ht="18" customHeight="1" s="74">
      <c r="A1874" s="154">
        <f>IF(OR(F1874="",C1874="",D1874=""),"",IFERROR(INDEX(Lists!$J$2:$J$12,MATCH(C1874,Lists!$I$2:$I$12,0)),"XX")&amp;"-"&amp;D1874&amp;"-"&amp;TEXT(SUMPRODUCT(($C$2:C1874=C1874)*($D$2:D1874=D1874)),"0000"))</f>
        <v/>
      </c>
      <c r="B1874" s="155" t="n"/>
      <c r="C1874" s="155" t="n"/>
      <c r="D1874" s="155" t="n"/>
      <c r="E1874" s="155" t="n"/>
      <c r="F1874" s="155" t="n"/>
      <c r="G1874" s="155" t="n"/>
      <c r="H1874" s="155" t="n"/>
      <c r="I1874" s="155" t="n"/>
      <c r="J1874" s="155" t="n"/>
      <c r="K1874" s="155" t="n"/>
      <c r="L1874" s="155" t="n"/>
      <c r="M1874" s="155" t="n"/>
      <c r="N1874" s="155" t="n"/>
      <c r="O1874" s="155" t="n"/>
      <c r="P1874" s="155" t="n"/>
      <c r="Q1874" s="151" t="n"/>
      <c r="R1874" s="155" t="n"/>
      <c r="S1874" s="155" t="n"/>
      <c r="T1874" s="155" t="n"/>
      <c r="U1874" s="155" t="n"/>
      <c r="V1874" s="155" t="n"/>
      <c r="W1874" s="155" t="n"/>
      <c r="X1874" s="155" t="n"/>
      <c r="Y1874" s="155" t="n"/>
      <c r="Z1874" s="155" t="n"/>
      <c r="AA1874" s="155" t="n"/>
      <c r="AB1874" s="155" t="n"/>
      <c r="AC1874" s="155" t="n"/>
      <c r="AD1874" s="155" t="n"/>
      <c r="AE1874" s="155" t="n"/>
      <c r="AF1874" s="155" t="n"/>
      <c r="AG1874" s="154">
        <f>IF(OR(C1874="",G1874="",G1874=0),"",IFERROR(INDEX(Lists!$K$2:$K$12,MATCH(C1874,Lists!$I$2:$I$12,0)),"AUD"))</f>
        <v/>
      </c>
      <c r="AH1874" s="154">
        <f>IF(OR(G1874="",G1874=0),"",IF(G1874&lt;1,TEXT(G1874*100,"0")&amp;IFERROR(INDEX(Lists!$U$2:$U$12,MATCH(C1874,Lists!$I$2:$I$12,0)),"c"),IFERROR(INDEX(Lists!$L$2:$L$12,MATCH(C1874,Lists!$I$2:$I$12,0)),"$")&amp;IF(G1874=INT(G1874),TEXT(G1874,"0"),TEXT(G1874,"0.00")))&amp;" "&amp;AG1874)</f>
        <v/>
      </c>
      <c r="AI1874" s="154">
        <f>IF(X1874="","",X1874*IFERROR(INDEX(Lists!$M$2:$M$12,MATCH(C1874,Lists!$I$2:$I$12,0)),1)/Lists!$Q$2)</f>
        <v/>
      </c>
      <c r="AJ1874" s="154">
        <f>IF(Y1874="","",Y1874*IFERROR(INDEX(Lists!$M$2:$M$12,MATCH(C1874,Lists!$I$2:$I$12,0)),1)/Lists!$Q$2)</f>
        <v/>
      </c>
      <c r="AK1874" s="106" t="n"/>
      <c r="AL1874" s="106" t="n"/>
      <c r="AM1874" s="106" t="n"/>
      <c r="AN1874" s="106" t="n"/>
      <c r="AO1874" s="106" t="n"/>
    </row>
    <row r="1875" ht="18" customHeight="1" s="74">
      <c r="A1875" s="154">
        <f>IF(OR(F1875="",C1875="",D1875=""),"",IFERROR(INDEX(Lists!$J$2:$J$12,MATCH(C1875,Lists!$I$2:$I$12,0)),"XX")&amp;"-"&amp;D1875&amp;"-"&amp;TEXT(SUMPRODUCT(($C$2:C1875=C1875)*($D$2:D1875=D1875)),"0000"))</f>
        <v/>
      </c>
      <c r="B1875" s="155" t="n"/>
      <c r="C1875" s="155" t="n"/>
      <c r="D1875" s="155" t="n"/>
      <c r="E1875" s="155" t="n"/>
      <c r="F1875" s="155" t="n"/>
      <c r="G1875" s="155" t="n"/>
      <c r="H1875" s="155" t="n"/>
      <c r="I1875" s="155" t="n"/>
      <c r="J1875" s="155" t="n"/>
      <c r="K1875" s="155" t="n"/>
      <c r="L1875" s="155" t="n"/>
      <c r="M1875" s="155" t="n"/>
      <c r="N1875" s="155" t="n"/>
      <c r="O1875" s="155" t="n"/>
      <c r="P1875" s="155" t="n"/>
      <c r="Q1875" s="151" t="n"/>
      <c r="R1875" s="155" t="n"/>
      <c r="S1875" s="155" t="n"/>
      <c r="T1875" s="155" t="n"/>
      <c r="U1875" s="155" t="n"/>
      <c r="V1875" s="155" t="n"/>
      <c r="W1875" s="155" t="n"/>
      <c r="X1875" s="155" t="n"/>
      <c r="Y1875" s="155" t="n"/>
      <c r="Z1875" s="155" t="n"/>
      <c r="AA1875" s="155" t="n"/>
      <c r="AB1875" s="155" t="n"/>
      <c r="AC1875" s="155" t="n"/>
      <c r="AD1875" s="155" t="n"/>
      <c r="AE1875" s="155" t="n"/>
      <c r="AF1875" s="155" t="n"/>
      <c r="AG1875" s="154">
        <f>IF(OR(C1875="",G1875="",G1875=0),"",IFERROR(INDEX(Lists!$K$2:$K$12,MATCH(C1875,Lists!$I$2:$I$12,0)),"AUD"))</f>
        <v/>
      </c>
      <c r="AH1875" s="154">
        <f>IF(OR(G1875="",G1875=0),"",IF(G1875&lt;1,TEXT(G1875*100,"0")&amp;IFERROR(INDEX(Lists!$U$2:$U$12,MATCH(C1875,Lists!$I$2:$I$12,0)),"c"),IFERROR(INDEX(Lists!$L$2:$L$12,MATCH(C1875,Lists!$I$2:$I$12,0)),"$")&amp;IF(G1875=INT(G1875),TEXT(G1875,"0"),TEXT(G1875,"0.00")))&amp;" "&amp;AG1875)</f>
        <v/>
      </c>
      <c r="AI1875" s="154">
        <f>IF(X1875="","",X1875*IFERROR(INDEX(Lists!$M$2:$M$12,MATCH(C1875,Lists!$I$2:$I$12,0)),1)/Lists!$Q$2)</f>
        <v/>
      </c>
      <c r="AJ1875" s="154">
        <f>IF(Y1875="","",Y1875*IFERROR(INDEX(Lists!$M$2:$M$12,MATCH(C1875,Lists!$I$2:$I$12,0)),1)/Lists!$Q$2)</f>
        <v/>
      </c>
      <c r="AK1875" s="106" t="n"/>
      <c r="AL1875" s="106" t="n"/>
      <c r="AM1875" s="106" t="n"/>
      <c r="AN1875" s="106" t="n"/>
      <c r="AO1875" s="106" t="n"/>
    </row>
    <row r="1876" ht="18" customHeight="1" s="74">
      <c r="A1876" s="154">
        <f>IF(OR(F1876="",C1876="",D1876=""),"",IFERROR(INDEX(Lists!$J$2:$J$12,MATCH(C1876,Lists!$I$2:$I$12,0)),"XX")&amp;"-"&amp;D1876&amp;"-"&amp;TEXT(SUMPRODUCT(($C$2:C1876=C1876)*($D$2:D1876=D1876)),"0000"))</f>
        <v/>
      </c>
      <c r="B1876" s="155" t="n"/>
      <c r="C1876" s="155" t="n"/>
      <c r="D1876" s="155" t="n"/>
      <c r="E1876" s="155" t="n"/>
      <c r="F1876" s="155" t="n"/>
      <c r="G1876" s="155" t="n"/>
      <c r="H1876" s="155" t="n"/>
      <c r="I1876" s="155" t="n"/>
      <c r="J1876" s="155" t="n"/>
      <c r="K1876" s="155" t="n"/>
      <c r="L1876" s="155" t="n"/>
      <c r="M1876" s="155" t="n"/>
      <c r="N1876" s="155" t="n"/>
      <c r="O1876" s="155" t="n"/>
      <c r="P1876" s="155" t="n"/>
      <c r="Q1876" s="151" t="n"/>
      <c r="R1876" s="155" t="n"/>
      <c r="S1876" s="155" t="n"/>
      <c r="T1876" s="155" t="n"/>
      <c r="U1876" s="155" t="n"/>
      <c r="V1876" s="155" t="n"/>
      <c r="W1876" s="155" t="n"/>
      <c r="X1876" s="155" t="n"/>
      <c r="Y1876" s="155" t="n"/>
      <c r="Z1876" s="155" t="n"/>
      <c r="AA1876" s="155" t="n"/>
      <c r="AB1876" s="155" t="n"/>
      <c r="AC1876" s="155" t="n"/>
      <c r="AD1876" s="155" t="n"/>
      <c r="AE1876" s="155" t="n"/>
      <c r="AF1876" s="155" t="n"/>
      <c r="AG1876" s="154">
        <f>IF(OR(C1876="",G1876="",G1876=0),"",IFERROR(INDEX(Lists!$K$2:$K$12,MATCH(C1876,Lists!$I$2:$I$12,0)),"AUD"))</f>
        <v/>
      </c>
      <c r="AH1876" s="154">
        <f>IF(OR(G1876="",G1876=0),"",IF(G1876&lt;1,TEXT(G1876*100,"0")&amp;IFERROR(INDEX(Lists!$U$2:$U$12,MATCH(C1876,Lists!$I$2:$I$12,0)),"c"),IFERROR(INDEX(Lists!$L$2:$L$12,MATCH(C1876,Lists!$I$2:$I$12,0)),"$")&amp;IF(G1876=INT(G1876),TEXT(G1876,"0"),TEXT(G1876,"0.00")))&amp;" "&amp;AG1876)</f>
        <v/>
      </c>
      <c r="AI1876" s="154">
        <f>IF(X1876="","",X1876*IFERROR(INDEX(Lists!$M$2:$M$12,MATCH(C1876,Lists!$I$2:$I$12,0)),1)/Lists!$Q$2)</f>
        <v/>
      </c>
      <c r="AJ1876" s="154">
        <f>IF(Y1876="","",Y1876*IFERROR(INDEX(Lists!$M$2:$M$12,MATCH(C1876,Lists!$I$2:$I$12,0)),1)/Lists!$Q$2)</f>
        <v/>
      </c>
      <c r="AK1876" s="106" t="n"/>
      <c r="AL1876" s="106" t="n"/>
      <c r="AM1876" s="106" t="n"/>
      <c r="AN1876" s="106" t="n"/>
      <c r="AO1876" s="106" t="n"/>
    </row>
    <row r="1877" ht="18" customHeight="1" s="74">
      <c r="A1877" s="154">
        <f>IF(OR(F1877="",C1877="",D1877=""),"",IFERROR(INDEX(Lists!$J$2:$J$12,MATCH(C1877,Lists!$I$2:$I$12,0)),"XX")&amp;"-"&amp;D1877&amp;"-"&amp;TEXT(SUMPRODUCT(($C$2:C1877=C1877)*($D$2:D1877=D1877)),"0000"))</f>
        <v/>
      </c>
      <c r="B1877" s="155" t="n"/>
      <c r="C1877" s="155" t="n"/>
      <c r="D1877" s="155" t="n"/>
      <c r="E1877" s="155" t="n"/>
      <c r="F1877" s="155" t="n"/>
      <c r="G1877" s="155" t="n"/>
      <c r="H1877" s="155" t="n"/>
      <c r="I1877" s="155" t="n"/>
      <c r="J1877" s="155" t="n"/>
      <c r="K1877" s="155" t="n"/>
      <c r="L1877" s="155" t="n"/>
      <c r="M1877" s="155" t="n"/>
      <c r="N1877" s="155" t="n"/>
      <c r="O1877" s="155" t="n"/>
      <c r="P1877" s="155" t="n"/>
      <c r="Q1877" s="151" t="n"/>
      <c r="R1877" s="155" t="n"/>
      <c r="S1877" s="155" t="n"/>
      <c r="T1877" s="155" t="n"/>
      <c r="U1877" s="155" t="n"/>
      <c r="V1877" s="155" t="n"/>
      <c r="W1877" s="155" t="n"/>
      <c r="X1877" s="155" t="n"/>
      <c r="Y1877" s="155" t="n"/>
      <c r="Z1877" s="155" t="n"/>
      <c r="AA1877" s="155" t="n"/>
      <c r="AB1877" s="155" t="n"/>
      <c r="AC1877" s="155" t="n"/>
      <c r="AD1877" s="155" t="n"/>
      <c r="AE1877" s="155" t="n"/>
      <c r="AF1877" s="155" t="n"/>
      <c r="AG1877" s="154">
        <f>IF(OR(C1877="",G1877="",G1877=0),"",IFERROR(INDEX(Lists!$K$2:$K$12,MATCH(C1877,Lists!$I$2:$I$12,0)),"AUD"))</f>
        <v/>
      </c>
      <c r="AH1877" s="154">
        <f>IF(OR(G1877="",G1877=0),"",IF(G1877&lt;1,TEXT(G1877*100,"0")&amp;IFERROR(INDEX(Lists!$U$2:$U$12,MATCH(C1877,Lists!$I$2:$I$12,0)),"c"),IFERROR(INDEX(Lists!$L$2:$L$12,MATCH(C1877,Lists!$I$2:$I$12,0)),"$")&amp;IF(G1877=INT(G1877),TEXT(G1877,"0"),TEXT(G1877,"0.00")))&amp;" "&amp;AG1877)</f>
        <v/>
      </c>
      <c r="AI1877" s="154">
        <f>IF(X1877="","",X1877*IFERROR(INDEX(Lists!$M$2:$M$12,MATCH(C1877,Lists!$I$2:$I$12,0)),1)/Lists!$Q$2)</f>
        <v/>
      </c>
      <c r="AJ1877" s="154">
        <f>IF(Y1877="","",Y1877*IFERROR(INDEX(Lists!$M$2:$M$12,MATCH(C1877,Lists!$I$2:$I$12,0)),1)/Lists!$Q$2)</f>
        <v/>
      </c>
      <c r="AK1877" s="106" t="n"/>
      <c r="AL1877" s="106" t="n"/>
      <c r="AM1877" s="106" t="n"/>
      <c r="AN1877" s="106" t="n"/>
      <c r="AO1877" s="106" t="n"/>
    </row>
    <row r="1878" ht="18" customHeight="1" s="74">
      <c r="A1878" s="154">
        <f>IF(OR(F1878="",C1878="",D1878=""),"",IFERROR(INDEX(Lists!$J$2:$J$12,MATCH(C1878,Lists!$I$2:$I$12,0)),"XX")&amp;"-"&amp;D1878&amp;"-"&amp;TEXT(SUMPRODUCT(($C$2:C1878=C1878)*($D$2:D1878=D1878)),"0000"))</f>
        <v/>
      </c>
      <c r="B1878" s="155" t="n"/>
      <c r="C1878" s="155" t="n"/>
      <c r="D1878" s="155" t="n"/>
      <c r="E1878" s="155" t="n"/>
      <c r="F1878" s="155" t="n"/>
      <c r="G1878" s="155" t="n"/>
      <c r="H1878" s="155" t="n"/>
      <c r="I1878" s="155" t="n"/>
      <c r="J1878" s="155" t="n"/>
      <c r="K1878" s="155" t="n"/>
      <c r="L1878" s="155" t="n"/>
      <c r="M1878" s="155" t="n"/>
      <c r="N1878" s="155" t="n"/>
      <c r="O1878" s="155" t="n"/>
      <c r="P1878" s="155" t="n"/>
      <c r="Q1878" s="151" t="n"/>
      <c r="R1878" s="155" t="n"/>
      <c r="S1878" s="155" t="n"/>
      <c r="T1878" s="155" t="n"/>
      <c r="U1878" s="155" t="n"/>
      <c r="V1878" s="155" t="n"/>
      <c r="W1878" s="155" t="n"/>
      <c r="X1878" s="155" t="n"/>
      <c r="Y1878" s="155" t="n"/>
      <c r="Z1878" s="155" t="n"/>
      <c r="AA1878" s="155" t="n"/>
      <c r="AB1878" s="155" t="n"/>
      <c r="AC1878" s="155" t="n"/>
      <c r="AD1878" s="155" t="n"/>
      <c r="AE1878" s="155" t="n"/>
      <c r="AF1878" s="155" t="n"/>
      <c r="AG1878" s="154">
        <f>IF(OR(C1878="",G1878="",G1878=0),"",IFERROR(INDEX(Lists!$K$2:$K$12,MATCH(C1878,Lists!$I$2:$I$12,0)),"AUD"))</f>
        <v/>
      </c>
      <c r="AH1878" s="154">
        <f>IF(OR(G1878="",G1878=0),"",IF(G1878&lt;1,TEXT(G1878*100,"0")&amp;IFERROR(INDEX(Lists!$U$2:$U$12,MATCH(C1878,Lists!$I$2:$I$12,0)),"c"),IFERROR(INDEX(Lists!$L$2:$L$12,MATCH(C1878,Lists!$I$2:$I$12,0)),"$")&amp;IF(G1878=INT(G1878),TEXT(G1878,"0"),TEXT(G1878,"0.00")))&amp;" "&amp;AG1878)</f>
        <v/>
      </c>
      <c r="AI1878" s="154">
        <f>IF(X1878="","",X1878*IFERROR(INDEX(Lists!$M$2:$M$12,MATCH(C1878,Lists!$I$2:$I$12,0)),1)/Lists!$Q$2)</f>
        <v/>
      </c>
      <c r="AJ1878" s="154">
        <f>IF(Y1878="","",Y1878*IFERROR(INDEX(Lists!$M$2:$M$12,MATCH(C1878,Lists!$I$2:$I$12,0)),1)/Lists!$Q$2)</f>
        <v/>
      </c>
      <c r="AK1878" s="106" t="n"/>
      <c r="AL1878" s="106" t="n"/>
      <c r="AM1878" s="106" t="n"/>
      <c r="AN1878" s="106" t="n"/>
      <c r="AO1878" s="106" t="n"/>
    </row>
    <row r="1879" ht="18" customHeight="1" s="74">
      <c r="A1879" s="154">
        <f>IF(OR(F1879="",C1879="",D1879=""),"",IFERROR(INDEX(Lists!$J$2:$J$12,MATCH(C1879,Lists!$I$2:$I$12,0)),"XX")&amp;"-"&amp;D1879&amp;"-"&amp;TEXT(SUMPRODUCT(($C$2:C1879=C1879)*($D$2:D1879=D1879)),"0000"))</f>
        <v/>
      </c>
      <c r="B1879" s="155" t="n"/>
      <c r="C1879" s="155" t="n"/>
      <c r="D1879" s="155" t="n"/>
      <c r="E1879" s="155" t="n"/>
      <c r="F1879" s="155" t="n"/>
      <c r="G1879" s="155" t="n"/>
      <c r="H1879" s="155" t="n"/>
      <c r="I1879" s="155" t="n"/>
      <c r="J1879" s="155" t="n"/>
      <c r="K1879" s="155" t="n"/>
      <c r="L1879" s="155" t="n"/>
      <c r="M1879" s="155" t="n"/>
      <c r="N1879" s="155" t="n"/>
      <c r="O1879" s="155" t="n"/>
      <c r="P1879" s="155" t="n"/>
      <c r="Q1879" s="151" t="n"/>
      <c r="R1879" s="155" t="n"/>
      <c r="S1879" s="155" t="n"/>
      <c r="T1879" s="155" t="n"/>
      <c r="U1879" s="155" t="n"/>
      <c r="V1879" s="155" t="n"/>
      <c r="W1879" s="155" t="n"/>
      <c r="X1879" s="155" t="n"/>
      <c r="Y1879" s="155" t="n"/>
      <c r="Z1879" s="155" t="n"/>
      <c r="AA1879" s="155" t="n"/>
      <c r="AB1879" s="155" t="n"/>
      <c r="AC1879" s="155" t="n"/>
      <c r="AD1879" s="155" t="n"/>
      <c r="AE1879" s="155" t="n"/>
      <c r="AF1879" s="155" t="n"/>
      <c r="AG1879" s="154">
        <f>IF(OR(C1879="",G1879="",G1879=0),"",IFERROR(INDEX(Lists!$K$2:$K$12,MATCH(C1879,Lists!$I$2:$I$12,0)),"AUD"))</f>
        <v/>
      </c>
      <c r="AH1879" s="154">
        <f>IF(OR(G1879="",G1879=0),"",IF(G1879&lt;1,TEXT(G1879*100,"0")&amp;IFERROR(INDEX(Lists!$U$2:$U$12,MATCH(C1879,Lists!$I$2:$I$12,0)),"c"),IFERROR(INDEX(Lists!$L$2:$L$12,MATCH(C1879,Lists!$I$2:$I$12,0)),"$")&amp;IF(G1879=INT(G1879),TEXT(G1879,"0"),TEXT(G1879,"0.00")))&amp;" "&amp;AG1879)</f>
        <v/>
      </c>
      <c r="AI1879" s="154">
        <f>IF(X1879="","",X1879*IFERROR(INDEX(Lists!$M$2:$M$12,MATCH(C1879,Lists!$I$2:$I$12,0)),1)/Lists!$Q$2)</f>
        <v/>
      </c>
      <c r="AJ1879" s="154">
        <f>IF(Y1879="","",Y1879*IFERROR(INDEX(Lists!$M$2:$M$12,MATCH(C1879,Lists!$I$2:$I$12,0)),1)/Lists!$Q$2)</f>
        <v/>
      </c>
      <c r="AK1879" s="106" t="n"/>
      <c r="AL1879" s="106" t="n"/>
      <c r="AM1879" s="106" t="n"/>
      <c r="AN1879" s="106" t="n"/>
      <c r="AO1879" s="106" t="n"/>
    </row>
    <row r="1880" ht="18" customHeight="1" s="74">
      <c r="A1880" s="154">
        <f>IF(OR(F1880="",C1880="",D1880=""),"",IFERROR(INDEX(Lists!$J$2:$J$12,MATCH(C1880,Lists!$I$2:$I$12,0)),"XX")&amp;"-"&amp;D1880&amp;"-"&amp;TEXT(SUMPRODUCT(($C$2:C1880=C1880)*($D$2:D1880=D1880)),"0000"))</f>
        <v/>
      </c>
      <c r="B1880" s="155" t="n"/>
      <c r="C1880" s="155" t="n"/>
      <c r="D1880" s="155" t="n"/>
      <c r="E1880" s="155" t="n"/>
      <c r="F1880" s="155" t="n"/>
      <c r="G1880" s="155" t="n"/>
      <c r="H1880" s="155" t="n"/>
      <c r="I1880" s="155" t="n"/>
      <c r="J1880" s="155" t="n"/>
      <c r="K1880" s="155" t="n"/>
      <c r="L1880" s="155" t="n"/>
      <c r="M1880" s="155" t="n"/>
      <c r="N1880" s="155" t="n"/>
      <c r="O1880" s="155" t="n"/>
      <c r="P1880" s="155" t="n"/>
      <c r="Q1880" s="151" t="n"/>
      <c r="R1880" s="155" t="n"/>
      <c r="S1880" s="155" t="n"/>
      <c r="T1880" s="155" t="n"/>
      <c r="U1880" s="155" t="n"/>
      <c r="V1880" s="155" t="n"/>
      <c r="W1880" s="155" t="n"/>
      <c r="X1880" s="155" t="n"/>
      <c r="Y1880" s="155" t="n"/>
      <c r="Z1880" s="155" t="n"/>
      <c r="AA1880" s="155" t="n"/>
      <c r="AB1880" s="155" t="n"/>
      <c r="AC1880" s="155" t="n"/>
      <c r="AD1880" s="155" t="n"/>
      <c r="AE1880" s="155" t="n"/>
      <c r="AF1880" s="155" t="n"/>
      <c r="AG1880" s="154">
        <f>IF(OR(C1880="",G1880="",G1880=0),"",IFERROR(INDEX(Lists!$K$2:$K$12,MATCH(C1880,Lists!$I$2:$I$12,0)),"AUD"))</f>
        <v/>
      </c>
      <c r="AH1880" s="154">
        <f>IF(OR(G1880="",G1880=0),"",IF(G1880&lt;1,TEXT(G1880*100,"0")&amp;IFERROR(INDEX(Lists!$U$2:$U$12,MATCH(C1880,Lists!$I$2:$I$12,0)),"c"),IFERROR(INDEX(Lists!$L$2:$L$12,MATCH(C1880,Lists!$I$2:$I$12,0)),"$")&amp;IF(G1880=INT(G1880),TEXT(G1880,"0"),TEXT(G1880,"0.00")))&amp;" "&amp;AG1880)</f>
        <v/>
      </c>
      <c r="AI1880" s="154">
        <f>IF(X1880="","",X1880*IFERROR(INDEX(Lists!$M$2:$M$12,MATCH(C1880,Lists!$I$2:$I$12,0)),1)/Lists!$Q$2)</f>
        <v/>
      </c>
      <c r="AJ1880" s="154">
        <f>IF(Y1880="","",Y1880*IFERROR(INDEX(Lists!$M$2:$M$12,MATCH(C1880,Lists!$I$2:$I$12,0)),1)/Lists!$Q$2)</f>
        <v/>
      </c>
      <c r="AK1880" s="106" t="n"/>
      <c r="AL1880" s="106" t="n"/>
      <c r="AM1880" s="106" t="n"/>
      <c r="AN1880" s="106" t="n"/>
      <c r="AO1880" s="106" t="n"/>
    </row>
    <row r="1881" ht="18" customHeight="1" s="74">
      <c r="A1881" s="154">
        <f>IF(OR(F1881="",C1881="",D1881=""),"",IFERROR(INDEX(Lists!$J$2:$J$12,MATCH(C1881,Lists!$I$2:$I$12,0)),"XX")&amp;"-"&amp;D1881&amp;"-"&amp;TEXT(SUMPRODUCT(($C$2:C1881=C1881)*($D$2:D1881=D1881)),"0000"))</f>
        <v/>
      </c>
      <c r="B1881" s="155" t="n"/>
      <c r="C1881" s="155" t="n"/>
      <c r="D1881" s="155" t="n"/>
      <c r="E1881" s="155" t="n"/>
      <c r="F1881" s="155" t="n"/>
      <c r="G1881" s="155" t="n"/>
      <c r="H1881" s="155" t="n"/>
      <c r="I1881" s="155" t="n"/>
      <c r="J1881" s="155" t="n"/>
      <c r="K1881" s="155" t="n"/>
      <c r="L1881" s="155" t="n"/>
      <c r="M1881" s="155" t="n"/>
      <c r="N1881" s="155" t="n"/>
      <c r="O1881" s="155" t="n"/>
      <c r="P1881" s="155" t="n"/>
      <c r="Q1881" s="151" t="n"/>
      <c r="R1881" s="155" t="n"/>
      <c r="S1881" s="155" t="n"/>
      <c r="T1881" s="155" t="n"/>
      <c r="U1881" s="155" t="n"/>
      <c r="V1881" s="155" t="n"/>
      <c r="W1881" s="155" t="n"/>
      <c r="X1881" s="155" t="n"/>
      <c r="Y1881" s="155" t="n"/>
      <c r="Z1881" s="155" t="n"/>
      <c r="AA1881" s="155" t="n"/>
      <c r="AB1881" s="155" t="n"/>
      <c r="AC1881" s="155" t="n"/>
      <c r="AD1881" s="155" t="n"/>
      <c r="AE1881" s="155" t="n"/>
      <c r="AF1881" s="155" t="n"/>
      <c r="AG1881" s="154">
        <f>IF(OR(C1881="",G1881="",G1881=0),"",IFERROR(INDEX(Lists!$K$2:$K$12,MATCH(C1881,Lists!$I$2:$I$12,0)),"AUD"))</f>
        <v/>
      </c>
      <c r="AH1881" s="154">
        <f>IF(OR(G1881="",G1881=0),"",IF(G1881&lt;1,TEXT(G1881*100,"0")&amp;IFERROR(INDEX(Lists!$U$2:$U$12,MATCH(C1881,Lists!$I$2:$I$12,0)),"c"),IFERROR(INDEX(Lists!$L$2:$L$12,MATCH(C1881,Lists!$I$2:$I$12,0)),"$")&amp;IF(G1881=INT(G1881),TEXT(G1881,"0"),TEXT(G1881,"0.00")))&amp;" "&amp;AG1881)</f>
        <v/>
      </c>
      <c r="AI1881" s="154">
        <f>IF(X1881="","",X1881*IFERROR(INDEX(Lists!$M$2:$M$12,MATCH(C1881,Lists!$I$2:$I$12,0)),1)/Lists!$Q$2)</f>
        <v/>
      </c>
      <c r="AJ1881" s="154">
        <f>IF(Y1881="","",Y1881*IFERROR(INDEX(Lists!$M$2:$M$12,MATCH(C1881,Lists!$I$2:$I$12,0)),1)/Lists!$Q$2)</f>
        <v/>
      </c>
      <c r="AK1881" s="106" t="n"/>
      <c r="AL1881" s="106" t="n"/>
      <c r="AM1881" s="106" t="n"/>
      <c r="AN1881" s="106" t="n"/>
      <c r="AO1881" s="106" t="n"/>
    </row>
    <row r="1882" ht="18" customHeight="1" s="74">
      <c r="A1882" s="154">
        <f>IF(OR(F1882="",C1882="",D1882=""),"",IFERROR(INDEX(Lists!$J$2:$J$12,MATCH(C1882,Lists!$I$2:$I$12,0)),"XX")&amp;"-"&amp;D1882&amp;"-"&amp;TEXT(SUMPRODUCT(($C$2:C1882=C1882)*($D$2:D1882=D1882)),"0000"))</f>
        <v/>
      </c>
      <c r="B1882" s="155" t="n"/>
      <c r="C1882" s="155" t="n"/>
      <c r="D1882" s="155" t="n"/>
      <c r="E1882" s="155" t="n"/>
      <c r="F1882" s="155" t="n"/>
      <c r="G1882" s="155" t="n"/>
      <c r="H1882" s="155" t="n"/>
      <c r="I1882" s="155" t="n"/>
      <c r="J1882" s="155" t="n"/>
      <c r="K1882" s="155" t="n"/>
      <c r="L1882" s="155" t="n"/>
      <c r="M1882" s="155" t="n"/>
      <c r="N1882" s="155" t="n"/>
      <c r="O1882" s="155" t="n"/>
      <c r="P1882" s="155" t="n"/>
      <c r="Q1882" s="151" t="n"/>
      <c r="R1882" s="155" t="n"/>
      <c r="S1882" s="155" t="n"/>
      <c r="T1882" s="155" t="n"/>
      <c r="U1882" s="155" t="n"/>
      <c r="V1882" s="155" t="n"/>
      <c r="W1882" s="155" t="n"/>
      <c r="X1882" s="155" t="n"/>
      <c r="Y1882" s="155" t="n"/>
      <c r="Z1882" s="155" t="n"/>
      <c r="AA1882" s="155" t="n"/>
      <c r="AB1882" s="155" t="n"/>
      <c r="AC1882" s="155" t="n"/>
      <c r="AD1882" s="155" t="n"/>
      <c r="AE1882" s="155" t="n"/>
      <c r="AF1882" s="155" t="n"/>
      <c r="AG1882" s="154">
        <f>IF(OR(C1882="",G1882="",G1882=0),"",IFERROR(INDEX(Lists!$K$2:$K$12,MATCH(C1882,Lists!$I$2:$I$12,0)),"AUD"))</f>
        <v/>
      </c>
      <c r="AH1882" s="154">
        <f>IF(OR(G1882="",G1882=0),"",IF(G1882&lt;1,TEXT(G1882*100,"0")&amp;IFERROR(INDEX(Lists!$U$2:$U$12,MATCH(C1882,Lists!$I$2:$I$12,0)),"c"),IFERROR(INDEX(Lists!$L$2:$L$12,MATCH(C1882,Lists!$I$2:$I$12,0)),"$")&amp;IF(G1882=INT(G1882),TEXT(G1882,"0"),TEXT(G1882,"0.00")))&amp;" "&amp;AG1882)</f>
        <v/>
      </c>
      <c r="AI1882" s="154">
        <f>IF(X1882="","",X1882*IFERROR(INDEX(Lists!$M$2:$M$12,MATCH(C1882,Lists!$I$2:$I$12,0)),1)/Lists!$Q$2)</f>
        <v/>
      </c>
      <c r="AJ1882" s="154">
        <f>IF(Y1882="","",Y1882*IFERROR(INDEX(Lists!$M$2:$M$12,MATCH(C1882,Lists!$I$2:$I$12,0)),1)/Lists!$Q$2)</f>
        <v/>
      </c>
      <c r="AK1882" s="106" t="n"/>
      <c r="AL1882" s="106" t="n"/>
      <c r="AM1882" s="106" t="n"/>
      <c r="AN1882" s="106" t="n"/>
      <c r="AO1882" s="106" t="n"/>
    </row>
    <row r="1883" ht="18" customHeight="1" s="74">
      <c r="A1883" s="154">
        <f>IF(OR(F1883="",C1883="",D1883=""),"",IFERROR(INDEX(Lists!$J$2:$J$12,MATCH(C1883,Lists!$I$2:$I$12,0)),"XX")&amp;"-"&amp;D1883&amp;"-"&amp;TEXT(SUMPRODUCT(($C$2:C1883=C1883)*($D$2:D1883=D1883)),"0000"))</f>
        <v/>
      </c>
      <c r="B1883" s="155" t="n"/>
      <c r="C1883" s="155" t="n"/>
      <c r="D1883" s="155" t="n"/>
      <c r="E1883" s="155" t="n"/>
      <c r="F1883" s="155" t="n"/>
      <c r="G1883" s="155" t="n"/>
      <c r="H1883" s="155" t="n"/>
      <c r="I1883" s="155" t="n"/>
      <c r="J1883" s="155" t="n"/>
      <c r="K1883" s="155" t="n"/>
      <c r="L1883" s="155" t="n"/>
      <c r="M1883" s="155" t="n"/>
      <c r="N1883" s="155" t="n"/>
      <c r="O1883" s="155" t="n"/>
      <c r="P1883" s="155" t="n"/>
      <c r="Q1883" s="151" t="n"/>
      <c r="R1883" s="155" t="n"/>
      <c r="S1883" s="155" t="n"/>
      <c r="T1883" s="155" t="n"/>
      <c r="U1883" s="155" t="n"/>
      <c r="V1883" s="155" t="n"/>
      <c r="W1883" s="155" t="n"/>
      <c r="X1883" s="155" t="n"/>
      <c r="Y1883" s="155" t="n"/>
      <c r="Z1883" s="155" t="n"/>
      <c r="AA1883" s="155" t="n"/>
      <c r="AB1883" s="155" t="n"/>
      <c r="AC1883" s="155" t="n"/>
      <c r="AD1883" s="155" t="n"/>
      <c r="AE1883" s="155" t="n"/>
      <c r="AF1883" s="155" t="n"/>
      <c r="AG1883" s="154">
        <f>IF(OR(C1883="",G1883="",G1883=0),"",IFERROR(INDEX(Lists!$K$2:$K$12,MATCH(C1883,Lists!$I$2:$I$12,0)),"AUD"))</f>
        <v/>
      </c>
      <c r="AH1883" s="154">
        <f>IF(OR(G1883="",G1883=0),"",IF(G1883&lt;1,TEXT(G1883*100,"0")&amp;IFERROR(INDEX(Lists!$U$2:$U$12,MATCH(C1883,Lists!$I$2:$I$12,0)),"c"),IFERROR(INDEX(Lists!$L$2:$L$12,MATCH(C1883,Lists!$I$2:$I$12,0)),"$")&amp;IF(G1883=INT(G1883),TEXT(G1883,"0"),TEXT(G1883,"0.00")))&amp;" "&amp;AG1883)</f>
        <v/>
      </c>
      <c r="AI1883" s="154">
        <f>IF(X1883="","",X1883*IFERROR(INDEX(Lists!$M$2:$M$12,MATCH(C1883,Lists!$I$2:$I$12,0)),1)/Lists!$Q$2)</f>
        <v/>
      </c>
      <c r="AJ1883" s="154">
        <f>IF(Y1883="","",Y1883*IFERROR(INDEX(Lists!$M$2:$M$12,MATCH(C1883,Lists!$I$2:$I$12,0)),1)/Lists!$Q$2)</f>
        <v/>
      </c>
      <c r="AK1883" s="106" t="n"/>
      <c r="AL1883" s="106" t="n"/>
      <c r="AM1883" s="106" t="n"/>
      <c r="AN1883" s="106" t="n"/>
      <c r="AO1883" s="106" t="n"/>
    </row>
    <row r="1884" ht="18" customHeight="1" s="74">
      <c r="A1884" s="154">
        <f>IF(OR(F1884="",C1884="",D1884=""),"",IFERROR(INDEX(Lists!$J$2:$J$12,MATCH(C1884,Lists!$I$2:$I$12,0)),"XX")&amp;"-"&amp;D1884&amp;"-"&amp;TEXT(SUMPRODUCT(($C$2:C1884=C1884)*($D$2:D1884=D1884)),"0000"))</f>
        <v/>
      </c>
      <c r="B1884" s="155" t="n"/>
      <c r="C1884" s="155" t="n"/>
      <c r="D1884" s="155" t="n"/>
      <c r="E1884" s="155" t="n"/>
      <c r="F1884" s="155" t="n"/>
      <c r="G1884" s="155" t="n"/>
      <c r="H1884" s="155" t="n"/>
      <c r="I1884" s="155" t="n"/>
      <c r="J1884" s="155" t="n"/>
      <c r="K1884" s="155" t="n"/>
      <c r="L1884" s="155" t="n"/>
      <c r="M1884" s="155" t="n"/>
      <c r="N1884" s="155" t="n"/>
      <c r="O1884" s="155" t="n"/>
      <c r="P1884" s="155" t="n"/>
      <c r="Q1884" s="151" t="n"/>
      <c r="R1884" s="155" t="n"/>
      <c r="S1884" s="155" t="n"/>
      <c r="T1884" s="155" t="n"/>
      <c r="U1884" s="155" t="n"/>
      <c r="V1884" s="155" t="n"/>
      <c r="W1884" s="155" t="n"/>
      <c r="X1884" s="155" t="n"/>
      <c r="Y1884" s="155" t="n"/>
      <c r="Z1884" s="155" t="n"/>
      <c r="AA1884" s="155" t="n"/>
      <c r="AB1884" s="155" t="n"/>
      <c r="AC1884" s="155" t="n"/>
      <c r="AD1884" s="155" t="n"/>
      <c r="AE1884" s="155" t="n"/>
      <c r="AF1884" s="155" t="n"/>
      <c r="AG1884" s="154">
        <f>IF(OR(C1884="",G1884="",G1884=0),"",IFERROR(INDEX(Lists!$K$2:$K$12,MATCH(C1884,Lists!$I$2:$I$12,0)),"AUD"))</f>
        <v/>
      </c>
      <c r="AH1884" s="154">
        <f>IF(OR(G1884="",G1884=0),"",IF(G1884&lt;1,TEXT(G1884*100,"0")&amp;IFERROR(INDEX(Lists!$U$2:$U$12,MATCH(C1884,Lists!$I$2:$I$12,0)),"c"),IFERROR(INDEX(Lists!$L$2:$L$12,MATCH(C1884,Lists!$I$2:$I$12,0)),"$")&amp;IF(G1884=INT(G1884),TEXT(G1884,"0"),TEXT(G1884,"0.00")))&amp;" "&amp;AG1884)</f>
        <v/>
      </c>
      <c r="AI1884" s="154">
        <f>IF(X1884="","",X1884*IFERROR(INDEX(Lists!$M$2:$M$12,MATCH(C1884,Lists!$I$2:$I$12,0)),1)/Lists!$Q$2)</f>
        <v/>
      </c>
      <c r="AJ1884" s="154">
        <f>IF(Y1884="","",Y1884*IFERROR(INDEX(Lists!$M$2:$M$12,MATCH(C1884,Lists!$I$2:$I$12,0)),1)/Lists!$Q$2)</f>
        <v/>
      </c>
      <c r="AK1884" s="106" t="n"/>
      <c r="AL1884" s="106" t="n"/>
      <c r="AM1884" s="106" t="n"/>
      <c r="AN1884" s="106" t="n"/>
      <c r="AO1884" s="106" t="n"/>
    </row>
    <row r="1885" ht="18" customHeight="1" s="74">
      <c r="A1885" s="154">
        <f>IF(OR(F1885="",C1885="",D1885=""),"",IFERROR(INDEX(Lists!$J$2:$J$12,MATCH(C1885,Lists!$I$2:$I$12,0)),"XX")&amp;"-"&amp;D1885&amp;"-"&amp;TEXT(SUMPRODUCT(($C$2:C1885=C1885)*($D$2:D1885=D1885)),"0000"))</f>
        <v/>
      </c>
      <c r="B1885" s="155" t="n"/>
      <c r="C1885" s="155" t="n"/>
      <c r="D1885" s="155" t="n"/>
      <c r="E1885" s="155" t="n"/>
      <c r="F1885" s="155" t="n"/>
      <c r="G1885" s="155" t="n"/>
      <c r="H1885" s="155" t="n"/>
      <c r="I1885" s="155" t="n"/>
      <c r="J1885" s="155" t="n"/>
      <c r="K1885" s="155" t="n"/>
      <c r="L1885" s="155" t="n"/>
      <c r="M1885" s="155" t="n"/>
      <c r="N1885" s="155" t="n"/>
      <c r="O1885" s="155" t="n"/>
      <c r="P1885" s="155" t="n"/>
      <c r="Q1885" s="151" t="n"/>
      <c r="R1885" s="155" t="n"/>
      <c r="S1885" s="155" t="n"/>
      <c r="T1885" s="155" t="n"/>
      <c r="U1885" s="155" t="n"/>
      <c r="V1885" s="155" t="n"/>
      <c r="W1885" s="155" t="n"/>
      <c r="X1885" s="155" t="n"/>
      <c r="Y1885" s="155" t="n"/>
      <c r="Z1885" s="155" t="n"/>
      <c r="AA1885" s="155" t="n"/>
      <c r="AB1885" s="155" t="n"/>
      <c r="AC1885" s="155" t="n"/>
      <c r="AD1885" s="155" t="n"/>
      <c r="AE1885" s="155" t="n"/>
      <c r="AF1885" s="155" t="n"/>
      <c r="AG1885" s="154">
        <f>IF(OR(C1885="",G1885="",G1885=0),"",IFERROR(INDEX(Lists!$K$2:$K$12,MATCH(C1885,Lists!$I$2:$I$12,0)),"AUD"))</f>
        <v/>
      </c>
      <c r="AH1885" s="154">
        <f>IF(OR(G1885="",G1885=0),"",IF(G1885&lt;1,TEXT(G1885*100,"0")&amp;IFERROR(INDEX(Lists!$U$2:$U$12,MATCH(C1885,Lists!$I$2:$I$12,0)),"c"),IFERROR(INDEX(Lists!$L$2:$L$12,MATCH(C1885,Lists!$I$2:$I$12,0)),"$")&amp;IF(G1885=INT(G1885),TEXT(G1885,"0"),TEXT(G1885,"0.00")))&amp;" "&amp;AG1885)</f>
        <v/>
      </c>
      <c r="AI1885" s="154">
        <f>IF(X1885="","",X1885*IFERROR(INDEX(Lists!$M$2:$M$12,MATCH(C1885,Lists!$I$2:$I$12,0)),1)/Lists!$Q$2)</f>
        <v/>
      </c>
      <c r="AJ1885" s="154">
        <f>IF(Y1885="","",Y1885*IFERROR(INDEX(Lists!$M$2:$M$12,MATCH(C1885,Lists!$I$2:$I$12,0)),1)/Lists!$Q$2)</f>
        <v/>
      </c>
      <c r="AK1885" s="106" t="n"/>
      <c r="AL1885" s="106" t="n"/>
      <c r="AM1885" s="106" t="n"/>
      <c r="AN1885" s="106" t="n"/>
      <c r="AO1885" s="106" t="n"/>
    </row>
    <row r="1886" ht="18" customHeight="1" s="74">
      <c r="A1886" s="154">
        <f>IF(OR(F1886="",C1886="",D1886=""),"",IFERROR(INDEX(Lists!$J$2:$J$12,MATCH(C1886,Lists!$I$2:$I$12,0)),"XX")&amp;"-"&amp;D1886&amp;"-"&amp;TEXT(SUMPRODUCT(($C$2:C1886=C1886)*($D$2:D1886=D1886)),"0000"))</f>
        <v/>
      </c>
      <c r="B1886" s="155" t="n"/>
      <c r="C1886" s="155" t="n"/>
      <c r="D1886" s="155" t="n"/>
      <c r="E1886" s="155" t="n"/>
      <c r="F1886" s="155" t="n"/>
      <c r="G1886" s="155" t="n"/>
      <c r="H1886" s="155" t="n"/>
      <c r="I1886" s="155" t="n"/>
      <c r="J1886" s="155" t="n"/>
      <c r="K1886" s="155" t="n"/>
      <c r="L1886" s="155" t="n"/>
      <c r="M1886" s="155" t="n"/>
      <c r="N1886" s="155" t="n"/>
      <c r="O1886" s="155" t="n"/>
      <c r="P1886" s="155" t="n"/>
      <c r="Q1886" s="151" t="n"/>
      <c r="R1886" s="155" t="n"/>
      <c r="S1886" s="155" t="n"/>
      <c r="T1886" s="155" t="n"/>
      <c r="U1886" s="155" t="n"/>
      <c r="V1886" s="155" t="n"/>
      <c r="W1886" s="155" t="n"/>
      <c r="X1886" s="155" t="n"/>
      <c r="Y1886" s="155" t="n"/>
      <c r="Z1886" s="155" t="n"/>
      <c r="AA1886" s="155" t="n"/>
      <c r="AB1886" s="155" t="n"/>
      <c r="AC1886" s="155" t="n"/>
      <c r="AD1886" s="155" t="n"/>
      <c r="AE1886" s="155" t="n"/>
      <c r="AF1886" s="155" t="n"/>
      <c r="AG1886" s="154">
        <f>IF(OR(C1886="",G1886="",G1886=0),"",IFERROR(INDEX(Lists!$K$2:$K$12,MATCH(C1886,Lists!$I$2:$I$12,0)),"AUD"))</f>
        <v/>
      </c>
      <c r="AH1886" s="154">
        <f>IF(OR(G1886="",G1886=0),"",IF(G1886&lt;1,TEXT(G1886*100,"0")&amp;IFERROR(INDEX(Lists!$U$2:$U$12,MATCH(C1886,Lists!$I$2:$I$12,0)),"c"),IFERROR(INDEX(Lists!$L$2:$L$12,MATCH(C1886,Lists!$I$2:$I$12,0)),"$")&amp;IF(G1886=INT(G1886),TEXT(G1886,"0"),TEXT(G1886,"0.00")))&amp;" "&amp;AG1886)</f>
        <v/>
      </c>
      <c r="AI1886" s="154">
        <f>IF(X1886="","",X1886*IFERROR(INDEX(Lists!$M$2:$M$12,MATCH(C1886,Lists!$I$2:$I$12,0)),1)/Lists!$Q$2)</f>
        <v/>
      </c>
      <c r="AJ1886" s="154">
        <f>IF(Y1886="","",Y1886*IFERROR(INDEX(Lists!$M$2:$M$12,MATCH(C1886,Lists!$I$2:$I$12,0)),1)/Lists!$Q$2)</f>
        <v/>
      </c>
      <c r="AK1886" s="106" t="n"/>
      <c r="AL1886" s="106" t="n"/>
      <c r="AM1886" s="106" t="n"/>
      <c r="AN1886" s="106" t="n"/>
      <c r="AO1886" s="106" t="n"/>
    </row>
    <row r="1887" ht="18" customHeight="1" s="74">
      <c r="A1887" s="154">
        <f>IF(OR(F1887="",C1887="",D1887=""),"",IFERROR(INDEX(Lists!$J$2:$J$12,MATCH(C1887,Lists!$I$2:$I$12,0)),"XX")&amp;"-"&amp;D1887&amp;"-"&amp;TEXT(SUMPRODUCT(($C$2:C1887=C1887)*($D$2:D1887=D1887)),"0000"))</f>
        <v/>
      </c>
      <c r="B1887" s="155" t="n"/>
      <c r="C1887" s="155" t="n"/>
      <c r="D1887" s="155" t="n"/>
      <c r="E1887" s="155" t="n"/>
      <c r="F1887" s="155" t="n"/>
      <c r="G1887" s="155" t="n"/>
      <c r="H1887" s="155" t="n"/>
      <c r="I1887" s="155" t="n"/>
      <c r="J1887" s="155" t="n"/>
      <c r="K1887" s="155" t="n"/>
      <c r="L1887" s="155" t="n"/>
      <c r="M1887" s="155" t="n"/>
      <c r="N1887" s="155" t="n"/>
      <c r="O1887" s="155" t="n"/>
      <c r="P1887" s="155" t="n"/>
      <c r="Q1887" s="151" t="n"/>
      <c r="R1887" s="155" t="n"/>
      <c r="S1887" s="155" t="n"/>
      <c r="T1887" s="155" t="n"/>
      <c r="U1887" s="155" t="n"/>
      <c r="V1887" s="155" t="n"/>
      <c r="W1887" s="155" t="n"/>
      <c r="X1887" s="155" t="n"/>
      <c r="Y1887" s="155" t="n"/>
      <c r="Z1887" s="155" t="n"/>
      <c r="AA1887" s="155" t="n"/>
      <c r="AB1887" s="155" t="n"/>
      <c r="AC1887" s="155" t="n"/>
      <c r="AD1887" s="155" t="n"/>
      <c r="AE1887" s="155" t="n"/>
      <c r="AF1887" s="155" t="n"/>
      <c r="AG1887" s="154">
        <f>IF(OR(C1887="",G1887="",G1887=0),"",IFERROR(INDEX(Lists!$K$2:$K$12,MATCH(C1887,Lists!$I$2:$I$12,0)),"AUD"))</f>
        <v/>
      </c>
      <c r="AH1887" s="154">
        <f>IF(OR(G1887="",G1887=0),"",IF(G1887&lt;1,TEXT(G1887*100,"0")&amp;IFERROR(INDEX(Lists!$U$2:$U$12,MATCH(C1887,Lists!$I$2:$I$12,0)),"c"),IFERROR(INDEX(Lists!$L$2:$L$12,MATCH(C1887,Lists!$I$2:$I$12,0)),"$")&amp;IF(G1887=INT(G1887),TEXT(G1887,"0"),TEXT(G1887,"0.00")))&amp;" "&amp;AG1887)</f>
        <v/>
      </c>
      <c r="AI1887" s="154">
        <f>IF(X1887="","",X1887*IFERROR(INDEX(Lists!$M$2:$M$12,MATCH(C1887,Lists!$I$2:$I$12,0)),1)/Lists!$Q$2)</f>
        <v/>
      </c>
      <c r="AJ1887" s="154">
        <f>IF(Y1887="","",Y1887*IFERROR(INDEX(Lists!$M$2:$M$12,MATCH(C1887,Lists!$I$2:$I$12,0)),1)/Lists!$Q$2)</f>
        <v/>
      </c>
      <c r="AK1887" s="106" t="n"/>
      <c r="AL1887" s="106" t="n"/>
      <c r="AM1887" s="106" t="n"/>
      <c r="AN1887" s="106" t="n"/>
      <c r="AO1887" s="106" t="n"/>
    </row>
    <row r="1888" ht="18" customHeight="1" s="74">
      <c r="A1888" s="154">
        <f>IF(OR(F1888="",C1888="",D1888=""),"",IFERROR(INDEX(Lists!$J$2:$J$12,MATCH(C1888,Lists!$I$2:$I$12,0)),"XX")&amp;"-"&amp;D1888&amp;"-"&amp;TEXT(SUMPRODUCT(($C$2:C1888=C1888)*($D$2:D1888=D1888)),"0000"))</f>
        <v/>
      </c>
      <c r="B1888" s="155" t="n"/>
      <c r="C1888" s="155" t="n"/>
      <c r="D1888" s="155" t="n"/>
      <c r="E1888" s="155" t="n"/>
      <c r="F1888" s="155" t="n"/>
      <c r="G1888" s="155" t="n"/>
      <c r="H1888" s="155" t="n"/>
      <c r="I1888" s="155" t="n"/>
      <c r="J1888" s="155" t="n"/>
      <c r="K1888" s="155" t="n"/>
      <c r="L1888" s="155" t="n"/>
      <c r="M1888" s="155" t="n"/>
      <c r="N1888" s="155" t="n"/>
      <c r="O1888" s="155" t="n"/>
      <c r="P1888" s="155" t="n"/>
      <c r="Q1888" s="151" t="n"/>
      <c r="R1888" s="155" t="n"/>
      <c r="S1888" s="155" t="n"/>
      <c r="T1888" s="155" t="n"/>
      <c r="U1888" s="155" t="n"/>
      <c r="V1888" s="155" t="n"/>
      <c r="W1888" s="155" t="n"/>
      <c r="X1888" s="155" t="n"/>
      <c r="Y1888" s="155" t="n"/>
      <c r="Z1888" s="155" t="n"/>
      <c r="AA1888" s="155" t="n"/>
      <c r="AB1888" s="155" t="n"/>
      <c r="AC1888" s="155" t="n"/>
      <c r="AD1888" s="155" t="n"/>
      <c r="AE1888" s="155" t="n"/>
      <c r="AF1888" s="155" t="n"/>
      <c r="AG1888" s="154">
        <f>IF(OR(C1888="",G1888="",G1888=0),"",IFERROR(INDEX(Lists!$K$2:$K$12,MATCH(C1888,Lists!$I$2:$I$12,0)),"AUD"))</f>
        <v/>
      </c>
      <c r="AH1888" s="154">
        <f>IF(OR(G1888="",G1888=0),"",IF(G1888&lt;1,TEXT(G1888*100,"0")&amp;IFERROR(INDEX(Lists!$U$2:$U$12,MATCH(C1888,Lists!$I$2:$I$12,0)),"c"),IFERROR(INDEX(Lists!$L$2:$L$12,MATCH(C1888,Lists!$I$2:$I$12,0)),"$")&amp;IF(G1888=INT(G1888),TEXT(G1888,"0"),TEXT(G1888,"0.00")))&amp;" "&amp;AG1888)</f>
        <v/>
      </c>
      <c r="AI1888" s="154">
        <f>IF(X1888="","",X1888*IFERROR(INDEX(Lists!$M$2:$M$12,MATCH(C1888,Lists!$I$2:$I$12,0)),1)/Lists!$Q$2)</f>
        <v/>
      </c>
      <c r="AJ1888" s="154">
        <f>IF(Y1888="","",Y1888*IFERROR(INDEX(Lists!$M$2:$M$12,MATCH(C1888,Lists!$I$2:$I$12,0)),1)/Lists!$Q$2)</f>
        <v/>
      </c>
      <c r="AK1888" s="106" t="n"/>
      <c r="AL1888" s="106" t="n"/>
      <c r="AM1888" s="106" t="n"/>
      <c r="AN1888" s="106" t="n"/>
      <c r="AO1888" s="106" t="n"/>
    </row>
    <row r="1889" ht="18" customHeight="1" s="74">
      <c r="A1889" s="154">
        <f>IF(OR(F1889="",C1889="",D1889=""),"",IFERROR(INDEX(Lists!$J$2:$J$12,MATCH(C1889,Lists!$I$2:$I$12,0)),"XX")&amp;"-"&amp;D1889&amp;"-"&amp;TEXT(SUMPRODUCT(($C$2:C1889=C1889)*($D$2:D1889=D1889)),"0000"))</f>
        <v/>
      </c>
      <c r="B1889" s="155" t="n"/>
      <c r="C1889" s="155" t="n"/>
      <c r="D1889" s="155" t="n"/>
      <c r="E1889" s="155" t="n"/>
      <c r="F1889" s="155" t="n"/>
      <c r="G1889" s="155" t="n"/>
      <c r="H1889" s="155" t="n"/>
      <c r="I1889" s="155" t="n"/>
      <c r="J1889" s="155" t="n"/>
      <c r="K1889" s="155" t="n"/>
      <c r="L1889" s="155" t="n"/>
      <c r="M1889" s="155" t="n"/>
      <c r="N1889" s="155" t="n"/>
      <c r="O1889" s="155" t="n"/>
      <c r="P1889" s="155" t="n"/>
      <c r="Q1889" s="151" t="n"/>
      <c r="R1889" s="155" t="n"/>
      <c r="S1889" s="155" t="n"/>
      <c r="T1889" s="155" t="n"/>
      <c r="U1889" s="155" t="n"/>
      <c r="V1889" s="155" t="n"/>
      <c r="W1889" s="155" t="n"/>
      <c r="X1889" s="155" t="n"/>
      <c r="Y1889" s="155" t="n"/>
      <c r="Z1889" s="155" t="n"/>
      <c r="AA1889" s="155" t="n"/>
      <c r="AB1889" s="155" t="n"/>
      <c r="AC1889" s="155" t="n"/>
      <c r="AD1889" s="155" t="n"/>
      <c r="AE1889" s="155" t="n"/>
      <c r="AF1889" s="155" t="n"/>
      <c r="AG1889" s="154">
        <f>IF(OR(C1889="",G1889="",G1889=0),"",IFERROR(INDEX(Lists!$K$2:$K$12,MATCH(C1889,Lists!$I$2:$I$12,0)),"AUD"))</f>
        <v/>
      </c>
      <c r="AH1889" s="154">
        <f>IF(OR(G1889="",G1889=0),"",IF(G1889&lt;1,TEXT(G1889*100,"0")&amp;IFERROR(INDEX(Lists!$U$2:$U$12,MATCH(C1889,Lists!$I$2:$I$12,0)),"c"),IFERROR(INDEX(Lists!$L$2:$L$12,MATCH(C1889,Lists!$I$2:$I$12,0)),"$")&amp;IF(G1889=INT(G1889),TEXT(G1889,"0"),TEXT(G1889,"0.00")))&amp;" "&amp;AG1889)</f>
        <v/>
      </c>
      <c r="AI1889" s="154">
        <f>IF(X1889="","",X1889*IFERROR(INDEX(Lists!$M$2:$M$12,MATCH(C1889,Lists!$I$2:$I$12,0)),1)/Lists!$Q$2)</f>
        <v/>
      </c>
      <c r="AJ1889" s="154">
        <f>IF(Y1889="","",Y1889*IFERROR(INDEX(Lists!$M$2:$M$12,MATCH(C1889,Lists!$I$2:$I$12,0)),1)/Lists!$Q$2)</f>
        <v/>
      </c>
      <c r="AK1889" s="106" t="n"/>
      <c r="AL1889" s="106" t="n"/>
      <c r="AM1889" s="106" t="n"/>
      <c r="AN1889" s="106" t="n"/>
      <c r="AO1889" s="106" t="n"/>
    </row>
    <row r="1890" ht="18" customHeight="1" s="74">
      <c r="A1890" s="154">
        <f>IF(OR(F1890="",C1890="",D1890=""),"",IFERROR(INDEX(Lists!$J$2:$J$12,MATCH(C1890,Lists!$I$2:$I$12,0)),"XX")&amp;"-"&amp;D1890&amp;"-"&amp;TEXT(SUMPRODUCT(($C$2:C1890=C1890)*($D$2:D1890=D1890)),"0000"))</f>
        <v/>
      </c>
      <c r="B1890" s="155" t="n"/>
      <c r="C1890" s="155" t="n"/>
      <c r="D1890" s="155" t="n"/>
      <c r="E1890" s="155" t="n"/>
      <c r="F1890" s="155" t="n"/>
      <c r="G1890" s="155" t="n"/>
      <c r="H1890" s="155" t="n"/>
      <c r="I1890" s="155" t="n"/>
      <c r="J1890" s="155" t="n"/>
      <c r="K1890" s="155" t="n"/>
      <c r="L1890" s="155" t="n"/>
      <c r="M1890" s="155" t="n"/>
      <c r="N1890" s="155" t="n"/>
      <c r="O1890" s="155" t="n"/>
      <c r="P1890" s="155" t="n"/>
      <c r="Q1890" s="151" t="n"/>
      <c r="R1890" s="155" t="n"/>
      <c r="S1890" s="155" t="n"/>
      <c r="T1890" s="155" t="n"/>
      <c r="U1890" s="155" t="n"/>
      <c r="V1890" s="155" t="n"/>
      <c r="W1890" s="155" t="n"/>
      <c r="X1890" s="155" t="n"/>
      <c r="Y1890" s="155" t="n"/>
      <c r="Z1890" s="155" t="n"/>
      <c r="AA1890" s="155" t="n"/>
      <c r="AB1890" s="155" t="n"/>
      <c r="AC1890" s="155" t="n"/>
      <c r="AD1890" s="155" t="n"/>
      <c r="AE1890" s="155" t="n"/>
      <c r="AF1890" s="155" t="n"/>
      <c r="AG1890" s="154">
        <f>IF(OR(C1890="",G1890="",G1890=0),"",IFERROR(INDEX(Lists!$K$2:$K$12,MATCH(C1890,Lists!$I$2:$I$12,0)),"AUD"))</f>
        <v/>
      </c>
      <c r="AH1890" s="154">
        <f>IF(OR(G1890="",G1890=0),"",IF(G1890&lt;1,TEXT(G1890*100,"0")&amp;IFERROR(INDEX(Lists!$U$2:$U$12,MATCH(C1890,Lists!$I$2:$I$12,0)),"c"),IFERROR(INDEX(Lists!$L$2:$L$12,MATCH(C1890,Lists!$I$2:$I$12,0)),"$")&amp;IF(G1890=INT(G1890),TEXT(G1890,"0"),TEXT(G1890,"0.00")))&amp;" "&amp;AG1890)</f>
        <v/>
      </c>
      <c r="AI1890" s="154">
        <f>IF(X1890="","",X1890*IFERROR(INDEX(Lists!$M$2:$M$12,MATCH(C1890,Lists!$I$2:$I$12,0)),1)/Lists!$Q$2)</f>
        <v/>
      </c>
      <c r="AJ1890" s="154">
        <f>IF(Y1890="","",Y1890*IFERROR(INDEX(Lists!$M$2:$M$12,MATCH(C1890,Lists!$I$2:$I$12,0)),1)/Lists!$Q$2)</f>
        <v/>
      </c>
      <c r="AK1890" s="106" t="n"/>
      <c r="AL1890" s="106" t="n"/>
      <c r="AM1890" s="106" t="n"/>
      <c r="AN1890" s="106" t="n"/>
      <c r="AO1890" s="106" t="n"/>
    </row>
    <row r="1891" ht="18" customHeight="1" s="74">
      <c r="A1891" s="154">
        <f>IF(OR(F1891="",C1891="",D1891=""),"",IFERROR(INDEX(Lists!$J$2:$J$12,MATCH(C1891,Lists!$I$2:$I$12,0)),"XX")&amp;"-"&amp;D1891&amp;"-"&amp;TEXT(SUMPRODUCT(($C$2:C1891=C1891)*($D$2:D1891=D1891)),"0000"))</f>
        <v/>
      </c>
      <c r="B1891" s="155" t="n"/>
      <c r="C1891" s="155" t="n"/>
      <c r="D1891" s="155" t="n"/>
      <c r="E1891" s="155" t="n"/>
      <c r="F1891" s="155" t="n"/>
      <c r="G1891" s="155" t="n"/>
      <c r="H1891" s="155" t="n"/>
      <c r="I1891" s="155" t="n"/>
      <c r="J1891" s="155" t="n"/>
      <c r="K1891" s="155" t="n"/>
      <c r="L1891" s="155" t="n"/>
      <c r="M1891" s="155" t="n"/>
      <c r="N1891" s="155" t="n"/>
      <c r="O1891" s="155" t="n"/>
      <c r="P1891" s="155" t="n"/>
      <c r="Q1891" s="151" t="n"/>
      <c r="R1891" s="155" t="n"/>
      <c r="S1891" s="155" t="n"/>
      <c r="T1891" s="155" t="n"/>
      <c r="U1891" s="155" t="n"/>
      <c r="V1891" s="155" t="n"/>
      <c r="W1891" s="155" t="n"/>
      <c r="X1891" s="155" t="n"/>
      <c r="Y1891" s="155" t="n"/>
      <c r="Z1891" s="155" t="n"/>
      <c r="AA1891" s="155" t="n"/>
      <c r="AB1891" s="155" t="n"/>
      <c r="AC1891" s="155" t="n"/>
      <c r="AD1891" s="155" t="n"/>
      <c r="AE1891" s="155" t="n"/>
      <c r="AF1891" s="155" t="n"/>
      <c r="AG1891" s="154">
        <f>IF(OR(C1891="",G1891="",G1891=0),"",IFERROR(INDEX(Lists!$K$2:$K$12,MATCH(C1891,Lists!$I$2:$I$12,0)),"AUD"))</f>
        <v/>
      </c>
      <c r="AH1891" s="154">
        <f>IF(OR(G1891="",G1891=0),"",IF(G1891&lt;1,TEXT(G1891*100,"0")&amp;IFERROR(INDEX(Lists!$U$2:$U$12,MATCH(C1891,Lists!$I$2:$I$12,0)),"c"),IFERROR(INDEX(Lists!$L$2:$L$12,MATCH(C1891,Lists!$I$2:$I$12,0)),"$")&amp;IF(G1891=INT(G1891),TEXT(G1891,"0"),TEXT(G1891,"0.00")))&amp;" "&amp;AG1891)</f>
        <v/>
      </c>
      <c r="AI1891" s="154">
        <f>IF(X1891="","",X1891*IFERROR(INDEX(Lists!$M$2:$M$12,MATCH(C1891,Lists!$I$2:$I$12,0)),1)/Lists!$Q$2)</f>
        <v/>
      </c>
      <c r="AJ1891" s="154">
        <f>IF(Y1891="","",Y1891*IFERROR(INDEX(Lists!$M$2:$M$12,MATCH(C1891,Lists!$I$2:$I$12,0)),1)/Lists!$Q$2)</f>
        <v/>
      </c>
      <c r="AK1891" s="106" t="n"/>
      <c r="AL1891" s="106" t="n"/>
      <c r="AM1891" s="106" t="n"/>
      <c r="AN1891" s="106" t="n"/>
      <c r="AO1891" s="106" t="n"/>
    </row>
    <row r="1892" ht="18" customHeight="1" s="74">
      <c r="A1892" s="154">
        <f>IF(OR(F1892="",C1892="",D1892=""),"",IFERROR(INDEX(Lists!$J$2:$J$12,MATCH(C1892,Lists!$I$2:$I$12,0)),"XX")&amp;"-"&amp;D1892&amp;"-"&amp;TEXT(SUMPRODUCT(($C$2:C1892=C1892)*($D$2:D1892=D1892)),"0000"))</f>
        <v/>
      </c>
      <c r="B1892" s="155" t="n"/>
      <c r="C1892" s="155" t="n"/>
      <c r="D1892" s="155" t="n"/>
      <c r="E1892" s="155" t="n"/>
      <c r="F1892" s="155" t="n"/>
      <c r="G1892" s="155" t="n"/>
      <c r="H1892" s="155" t="n"/>
      <c r="I1892" s="155" t="n"/>
      <c r="J1892" s="155" t="n"/>
      <c r="K1892" s="155" t="n"/>
      <c r="L1892" s="155" t="n"/>
      <c r="M1892" s="155" t="n"/>
      <c r="N1892" s="155" t="n"/>
      <c r="O1892" s="155" t="n"/>
      <c r="P1892" s="155" t="n"/>
      <c r="Q1892" s="151" t="n"/>
      <c r="R1892" s="155" t="n"/>
      <c r="S1892" s="155" t="n"/>
      <c r="T1892" s="155" t="n"/>
      <c r="U1892" s="155" t="n"/>
      <c r="V1892" s="155" t="n"/>
      <c r="W1892" s="155" t="n"/>
      <c r="X1892" s="155" t="n"/>
      <c r="Y1892" s="155" t="n"/>
      <c r="Z1892" s="155" t="n"/>
      <c r="AA1892" s="155" t="n"/>
      <c r="AB1892" s="155" t="n"/>
      <c r="AC1892" s="155" t="n"/>
      <c r="AD1892" s="155" t="n"/>
      <c r="AE1892" s="155" t="n"/>
      <c r="AF1892" s="155" t="n"/>
      <c r="AG1892" s="154">
        <f>IF(OR(C1892="",G1892="",G1892=0),"",IFERROR(INDEX(Lists!$K$2:$K$12,MATCH(C1892,Lists!$I$2:$I$12,0)),"AUD"))</f>
        <v/>
      </c>
      <c r="AH1892" s="154">
        <f>IF(OR(G1892="",G1892=0),"",IF(G1892&lt;1,TEXT(G1892*100,"0")&amp;IFERROR(INDEX(Lists!$U$2:$U$12,MATCH(C1892,Lists!$I$2:$I$12,0)),"c"),IFERROR(INDEX(Lists!$L$2:$L$12,MATCH(C1892,Lists!$I$2:$I$12,0)),"$")&amp;IF(G1892=INT(G1892),TEXT(G1892,"0"),TEXT(G1892,"0.00")))&amp;" "&amp;AG1892)</f>
        <v/>
      </c>
      <c r="AI1892" s="154">
        <f>IF(X1892="","",X1892*IFERROR(INDEX(Lists!$M$2:$M$12,MATCH(C1892,Lists!$I$2:$I$12,0)),1)/Lists!$Q$2)</f>
        <v/>
      </c>
      <c r="AJ1892" s="154">
        <f>IF(Y1892="","",Y1892*IFERROR(INDEX(Lists!$M$2:$M$12,MATCH(C1892,Lists!$I$2:$I$12,0)),1)/Lists!$Q$2)</f>
        <v/>
      </c>
      <c r="AK1892" s="106" t="n"/>
      <c r="AL1892" s="106" t="n"/>
      <c r="AM1892" s="106" t="n"/>
      <c r="AN1892" s="106" t="n"/>
      <c r="AO1892" s="106" t="n"/>
    </row>
    <row r="1893" ht="18" customHeight="1" s="74">
      <c r="A1893" s="154">
        <f>IF(OR(F1893="",C1893="",D1893=""),"",IFERROR(INDEX(Lists!$J$2:$J$12,MATCH(C1893,Lists!$I$2:$I$12,0)),"XX")&amp;"-"&amp;D1893&amp;"-"&amp;TEXT(SUMPRODUCT(($C$2:C1893=C1893)*($D$2:D1893=D1893)),"0000"))</f>
        <v/>
      </c>
      <c r="B1893" s="155" t="n"/>
      <c r="C1893" s="155" t="n"/>
      <c r="D1893" s="155" t="n"/>
      <c r="E1893" s="155" t="n"/>
      <c r="F1893" s="155" t="n"/>
      <c r="G1893" s="155" t="n"/>
      <c r="H1893" s="155" t="n"/>
      <c r="I1893" s="155" t="n"/>
      <c r="J1893" s="155" t="n"/>
      <c r="K1893" s="155" t="n"/>
      <c r="L1893" s="155" t="n"/>
      <c r="M1893" s="155" t="n"/>
      <c r="N1893" s="155" t="n"/>
      <c r="O1893" s="155" t="n"/>
      <c r="P1893" s="155" t="n"/>
      <c r="Q1893" s="151" t="n"/>
      <c r="R1893" s="155" t="n"/>
      <c r="S1893" s="155" t="n"/>
      <c r="T1893" s="155" t="n"/>
      <c r="U1893" s="155" t="n"/>
      <c r="V1893" s="155" t="n"/>
      <c r="W1893" s="155" t="n"/>
      <c r="X1893" s="155" t="n"/>
      <c r="Y1893" s="155" t="n"/>
      <c r="Z1893" s="155" t="n"/>
      <c r="AA1893" s="155" t="n"/>
      <c r="AB1893" s="155" t="n"/>
      <c r="AC1893" s="155" t="n"/>
      <c r="AD1893" s="155" t="n"/>
      <c r="AE1893" s="155" t="n"/>
      <c r="AF1893" s="155" t="n"/>
      <c r="AG1893" s="154">
        <f>IF(OR(C1893="",G1893="",G1893=0),"",IFERROR(INDEX(Lists!$K$2:$K$12,MATCH(C1893,Lists!$I$2:$I$12,0)),"AUD"))</f>
        <v/>
      </c>
      <c r="AH1893" s="154">
        <f>IF(OR(G1893="",G1893=0),"",IF(G1893&lt;1,TEXT(G1893*100,"0")&amp;IFERROR(INDEX(Lists!$U$2:$U$12,MATCH(C1893,Lists!$I$2:$I$12,0)),"c"),IFERROR(INDEX(Lists!$L$2:$L$12,MATCH(C1893,Lists!$I$2:$I$12,0)),"$")&amp;IF(G1893=INT(G1893),TEXT(G1893,"0"),TEXT(G1893,"0.00")))&amp;" "&amp;AG1893)</f>
        <v/>
      </c>
      <c r="AI1893" s="154">
        <f>IF(X1893="","",X1893*IFERROR(INDEX(Lists!$M$2:$M$12,MATCH(C1893,Lists!$I$2:$I$12,0)),1)/Lists!$Q$2)</f>
        <v/>
      </c>
      <c r="AJ1893" s="154">
        <f>IF(Y1893="","",Y1893*IFERROR(INDEX(Lists!$M$2:$M$12,MATCH(C1893,Lists!$I$2:$I$12,0)),1)/Lists!$Q$2)</f>
        <v/>
      </c>
      <c r="AK1893" s="106" t="n"/>
      <c r="AL1893" s="106" t="n"/>
      <c r="AM1893" s="106" t="n"/>
      <c r="AN1893" s="106" t="n"/>
      <c r="AO1893" s="106" t="n"/>
    </row>
    <row r="1894" ht="18" customHeight="1" s="74">
      <c r="A1894" s="154">
        <f>IF(OR(F1894="",C1894="",D1894=""),"",IFERROR(INDEX(Lists!$J$2:$J$12,MATCH(C1894,Lists!$I$2:$I$12,0)),"XX")&amp;"-"&amp;D1894&amp;"-"&amp;TEXT(SUMPRODUCT(($C$2:C1894=C1894)*($D$2:D1894=D1894)),"0000"))</f>
        <v/>
      </c>
      <c r="B1894" s="155" t="n"/>
      <c r="C1894" s="155" t="n"/>
      <c r="D1894" s="155" t="n"/>
      <c r="E1894" s="155" t="n"/>
      <c r="F1894" s="155" t="n"/>
      <c r="G1894" s="155" t="n"/>
      <c r="H1894" s="155" t="n"/>
      <c r="I1894" s="155" t="n"/>
      <c r="J1894" s="155" t="n"/>
      <c r="K1894" s="155" t="n"/>
      <c r="L1894" s="155" t="n"/>
      <c r="M1894" s="155" t="n"/>
      <c r="N1894" s="155" t="n"/>
      <c r="O1894" s="155" t="n"/>
      <c r="P1894" s="155" t="n"/>
      <c r="Q1894" s="151" t="n"/>
      <c r="R1894" s="155" t="n"/>
      <c r="S1894" s="155" t="n"/>
      <c r="T1894" s="155" t="n"/>
      <c r="U1894" s="155" t="n"/>
      <c r="V1894" s="155" t="n"/>
      <c r="W1894" s="155" t="n"/>
      <c r="X1894" s="155" t="n"/>
      <c r="Y1894" s="155" t="n"/>
      <c r="Z1894" s="155" t="n"/>
      <c r="AA1894" s="155" t="n"/>
      <c r="AB1894" s="155" t="n"/>
      <c r="AC1894" s="155" t="n"/>
      <c r="AD1894" s="155" t="n"/>
      <c r="AE1894" s="155" t="n"/>
      <c r="AF1894" s="155" t="n"/>
      <c r="AG1894" s="154">
        <f>IF(OR(C1894="",G1894="",G1894=0),"",IFERROR(INDEX(Lists!$K$2:$K$12,MATCH(C1894,Lists!$I$2:$I$12,0)),"AUD"))</f>
        <v/>
      </c>
      <c r="AH1894" s="154">
        <f>IF(OR(G1894="",G1894=0),"",IF(G1894&lt;1,TEXT(G1894*100,"0")&amp;IFERROR(INDEX(Lists!$U$2:$U$12,MATCH(C1894,Lists!$I$2:$I$12,0)),"c"),IFERROR(INDEX(Lists!$L$2:$L$12,MATCH(C1894,Lists!$I$2:$I$12,0)),"$")&amp;IF(G1894=INT(G1894),TEXT(G1894,"0"),TEXT(G1894,"0.00")))&amp;" "&amp;AG1894)</f>
        <v/>
      </c>
      <c r="AI1894" s="154">
        <f>IF(X1894="","",X1894*IFERROR(INDEX(Lists!$M$2:$M$12,MATCH(C1894,Lists!$I$2:$I$12,0)),1)/Lists!$Q$2)</f>
        <v/>
      </c>
      <c r="AJ1894" s="154">
        <f>IF(Y1894="","",Y1894*IFERROR(INDEX(Lists!$M$2:$M$12,MATCH(C1894,Lists!$I$2:$I$12,0)),1)/Lists!$Q$2)</f>
        <v/>
      </c>
      <c r="AK1894" s="106" t="n"/>
      <c r="AL1894" s="106" t="n"/>
      <c r="AM1894" s="106" t="n"/>
      <c r="AN1894" s="106" t="n"/>
      <c r="AO1894" s="106" t="n"/>
    </row>
    <row r="1895" ht="18" customHeight="1" s="74">
      <c r="A1895" s="154">
        <f>IF(OR(F1895="",C1895="",D1895=""),"",IFERROR(INDEX(Lists!$J$2:$J$12,MATCH(C1895,Lists!$I$2:$I$12,0)),"XX")&amp;"-"&amp;D1895&amp;"-"&amp;TEXT(SUMPRODUCT(($C$2:C1895=C1895)*($D$2:D1895=D1895)),"0000"))</f>
        <v/>
      </c>
      <c r="B1895" s="155" t="n"/>
      <c r="C1895" s="155" t="n"/>
      <c r="D1895" s="155" t="n"/>
      <c r="E1895" s="155" t="n"/>
      <c r="F1895" s="155" t="n"/>
      <c r="G1895" s="155" t="n"/>
      <c r="H1895" s="155" t="n"/>
      <c r="I1895" s="155" t="n"/>
      <c r="J1895" s="155" t="n"/>
      <c r="K1895" s="155" t="n"/>
      <c r="L1895" s="155" t="n"/>
      <c r="M1895" s="155" t="n"/>
      <c r="N1895" s="155" t="n"/>
      <c r="O1895" s="155" t="n"/>
      <c r="P1895" s="155" t="n"/>
      <c r="Q1895" s="151" t="n"/>
      <c r="R1895" s="155" t="n"/>
      <c r="S1895" s="155" t="n"/>
      <c r="T1895" s="155" t="n"/>
      <c r="U1895" s="155" t="n"/>
      <c r="V1895" s="155" t="n"/>
      <c r="W1895" s="155" t="n"/>
      <c r="X1895" s="155" t="n"/>
      <c r="Y1895" s="155" t="n"/>
      <c r="Z1895" s="155" t="n"/>
      <c r="AA1895" s="155" t="n"/>
      <c r="AB1895" s="155" t="n"/>
      <c r="AC1895" s="155" t="n"/>
      <c r="AD1895" s="155" t="n"/>
      <c r="AE1895" s="155" t="n"/>
      <c r="AF1895" s="155" t="n"/>
      <c r="AG1895" s="154">
        <f>IF(OR(C1895="",G1895="",G1895=0),"",IFERROR(INDEX(Lists!$K$2:$K$12,MATCH(C1895,Lists!$I$2:$I$12,0)),"AUD"))</f>
        <v/>
      </c>
      <c r="AH1895" s="154">
        <f>IF(OR(G1895="",G1895=0),"",IF(G1895&lt;1,TEXT(G1895*100,"0")&amp;IFERROR(INDEX(Lists!$U$2:$U$12,MATCH(C1895,Lists!$I$2:$I$12,0)),"c"),IFERROR(INDEX(Lists!$L$2:$L$12,MATCH(C1895,Lists!$I$2:$I$12,0)),"$")&amp;IF(G1895=INT(G1895),TEXT(G1895,"0"),TEXT(G1895,"0.00")))&amp;" "&amp;AG1895)</f>
        <v/>
      </c>
      <c r="AI1895" s="154">
        <f>IF(X1895="","",X1895*IFERROR(INDEX(Lists!$M$2:$M$12,MATCH(C1895,Lists!$I$2:$I$12,0)),1)/Lists!$Q$2)</f>
        <v/>
      </c>
      <c r="AJ1895" s="154">
        <f>IF(Y1895="","",Y1895*IFERROR(INDEX(Lists!$M$2:$M$12,MATCH(C1895,Lists!$I$2:$I$12,0)),1)/Lists!$Q$2)</f>
        <v/>
      </c>
      <c r="AK1895" s="106" t="n"/>
      <c r="AL1895" s="106" t="n"/>
      <c r="AM1895" s="106" t="n"/>
      <c r="AN1895" s="106" t="n"/>
      <c r="AO1895" s="106" t="n"/>
    </row>
    <row r="1896" ht="18" customHeight="1" s="74">
      <c r="A1896" s="154">
        <f>IF(OR(F1896="",C1896="",D1896=""),"",IFERROR(INDEX(Lists!$J$2:$J$12,MATCH(C1896,Lists!$I$2:$I$12,0)),"XX")&amp;"-"&amp;D1896&amp;"-"&amp;TEXT(SUMPRODUCT(($C$2:C1896=C1896)*($D$2:D1896=D1896)),"0000"))</f>
        <v/>
      </c>
      <c r="B1896" s="155" t="n"/>
      <c r="C1896" s="155" t="n"/>
      <c r="D1896" s="155" t="n"/>
      <c r="E1896" s="155" t="n"/>
      <c r="F1896" s="155" t="n"/>
      <c r="G1896" s="155" t="n"/>
      <c r="H1896" s="155" t="n"/>
      <c r="I1896" s="155" t="n"/>
      <c r="J1896" s="155" t="n"/>
      <c r="K1896" s="155" t="n"/>
      <c r="L1896" s="155" t="n"/>
      <c r="M1896" s="155" t="n"/>
      <c r="N1896" s="155" t="n"/>
      <c r="O1896" s="155" t="n"/>
      <c r="P1896" s="155" t="n"/>
      <c r="Q1896" s="151" t="n"/>
      <c r="R1896" s="155" t="n"/>
      <c r="S1896" s="155" t="n"/>
      <c r="T1896" s="155" t="n"/>
      <c r="U1896" s="155" t="n"/>
      <c r="V1896" s="155" t="n"/>
      <c r="W1896" s="155" t="n"/>
      <c r="X1896" s="155" t="n"/>
      <c r="Y1896" s="155" t="n"/>
      <c r="Z1896" s="155" t="n"/>
      <c r="AA1896" s="155" t="n"/>
      <c r="AB1896" s="155" t="n"/>
      <c r="AC1896" s="155" t="n"/>
      <c r="AD1896" s="155" t="n"/>
      <c r="AE1896" s="155" t="n"/>
      <c r="AF1896" s="155" t="n"/>
      <c r="AG1896" s="154">
        <f>IF(OR(C1896="",G1896="",G1896=0),"",IFERROR(INDEX(Lists!$K$2:$K$12,MATCH(C1896,Lists!$I$2:$I$12,0)),"AUD"))</f>
        <v/>
      </c>
      <c r="AH1896" s="154">
        <f>IF(OR(G1896="",G1896=0),"",IF(G1896&lt;1,TEXT(G1896*100,"0")&amp;IFERROR(INDEX(Lists!$U$2:$U$12,MATCH(C1896,Lists!$I$2:$I$12,0)),"c"),IFERROR(INDEX(Lists!$L$2:$L$12,MATCH(C1896,Lists!$I$2:$I$12,0)),"$")&amp;IF(G1896=INT(G1896),TEXT(G1896,"0"),TEXT(G1896,"0.00")))&amp;" "&amp;AG1896)</f>
        <v/>
      </c>
      <c r="AI1896" s="154">
        <f>IF(X1896="","",X1896*IFERROR(INDEX(Lists!$M$2:$M$12,MATCH(C1896,Lists!$I$2:$I$12,0)),1)/Lists!$Q$2)</f>
        <v/>
      </c>
      <c r="AJ1896" s="154">
        <f>IF(Y1896="","",Y1896*IFERROR(INDEX(Lists!$M$2:$M$12,MATCH(C1896,Lists!$I$2:$I$12,0)),1)/Lists!$Q$2)</f>
        <v/>
      </c>
      <c r="AK1896" s="106" t="n"/>
      <c r="AL1896" s="106" t="n"/>
      <c r="AM1896" s="106" t="n"/>
      <c r="AN1896" s="106" t="n"/>
      <c r="AO1896" s="106" t="n"/>
    </row>
    <row r="1897" ht="18" customHeight="1" s="74">
      <c r="A1897" s="154">
        <f>IF(OR(F1897="",C1897="",D1897=""),"",IFERROR(INDEX(Lists!$J$2:$J$12,MATCH(C1897,Lists!$I$2:$I$12,0)),"XX")&amp;"-"&amp;D1897&amp;"-"&amp;TEXT(SUMPRODUCT(($C$2:C1897=C1897)*($D$2:D1897=D1897)),"0000"))</f>
        <v/>
      </c>
      <c r="B1897" s="155" t="n"/>
      <c r="C1897" s="155" t="n"/>
      <c r="D1897" s="155" t="n"/>
      <c r="E1897" s="155" t="n"/>
      <c r="F1897" s="155" t="n"/>
      <c r="G1897" s="155" t="n"/>
      <c r="H1897" s="155" t="n"/>
      <c r="I1897" s="155" t="n"/>
      <c r="J1897" s="155" t="n"/>
      <c r="K1897" s="155" t="n"/>
      <c r="L1897" s="155" t="n"/>
      <c r="M1897" s="155" t="n"/>
      <c r="N1897" s="155" t="n"/>
      <c r="O1897" s="155" t="n"/>
      <c r="P1897" s="155" t="n"/>
      <c r="Q1897" s="151" t="n"/>
      <c r="R1897" s="155" t="n"/>
      <c r="S1897" s="155" t="n"/>
      <c r="T1897" s="155" t="n"/>
      <c r="U1897" s="155" t="n"/>
      <c r="V1897" s="155" t="n"/>
      <c r="W1897" s="155" t="n"/>
      <c r="X1897" s="155" t="n"/>
      <c r="Y1897" s="155" t="n"/>
      <c r="Z1897" s="155" t="n"/>
      <c r="AA1897" s="155" t="n"/>
      <c r="AB1897" s="155" t="n"/>
      <c r="AC1897" s="155" t="n"/>
      <c r="AD1897" s="155" t="n"/>
      <c r="AE1897" s="155" t="n"/>
      <c r="AF1897" s="155" t="n"/>
      <c r="AG1897" s="154">
        <f>IF(OR(C1897="",G1897="",G1897=0),"",IFERROR(INDEX(Lists!$K$2:$K$12,MATCH(C1897,Lists!$I$2:$I$12,0)),"AUD"))</f>
        <v/>
      </c>
      <c r="AH1897" s="154">
        <f>IF(OR(G1897="",G1897=0),"",IF(G1897&lt;1,TEXT(G1897*100,"0")&amp;IFERROR(INDEX(Lists!$U$2:$U$12,MATCH(C1897,Lists!$I$2:$I$12,0)),"c"),IFERROR(INDEX(Lists!$L$2:$L$12,MATCH(C1897,Lists!$I$2:$I$12,0)),"$")&amp;IF(G1897=INT(G1897),TEXT(G1897,"0"),TEXT(G1897,"0.00")))&amp;" "&amp;AG1897)</f>
        <v/>
      </c>
      <c r="AI1897" s="154">
        <f>IF(X1897="","",X1897*IFERROR(INDEX(Lists!$M$2:$M$12,MATCH(C1897,Lists!$I$2:$I$12,0)),1)/Lists!$Q$2)</f>
        <v/>
      </c>
      <c r="AJ1897" s="154">
        <f>IF(Y1897="","",Y1897*IFERROR(INDEX(Lists!$M$2:$M$12,MATCH(C1897,Lists!$I$2:$I$12,0)),1)/Lists!$Q$2)</f>
        <v/>
      </c>
      <c r="AK1897" s="106" t="n"/>
      <c r="AL1897" s="106" t="n"/>
      <c r="AM1897" s="106" t="n"/>
      <c r="AN1897" s="106" t="n"/>
      <c r="AO1897" s="106" t="n"/>
    </row>
    <row r="1898" ht="18" customHeight="1" s="74">
      <c r="A1898" s="154">
        <f>IF(OR(F1898="",C1898="",D1898=""),"",IFERROR(INDEX(Lists!$J$2:$J$12,MATCH(C1898,Lists!$I$2:$I$12,0)),"XX")&amp;"-"&amp;D1898&amp;"-"&amp;TEXT(SUMPRODUCT(($C$2:C1898=C1898)*($D$2:D1898=D1898)),"0000"))</f>
        <v/>
      </c>
      <c r="B1898" s="155" t="n"/>
      <c r="C1898" s="155" t="n"/>
      <c r="D1898" s="155" t="n"/>
      <c r="E1898" s="155" t="n"/>
      <c r="F1898" s="155" t="n"/>
      <c r="G1898" s="155" t="n"/>
      <c r="H1898" s="155" t="n"/>
      <c r="I1898" s="155" t="n"/>
      <c r="J1898" s="155" t="n"/>
      <c r="K1898" s="155" t="n"/>
      <c r="L1898" s="155" t="n"/>
      <c r="M1898" s="155" t="n"/>
      <c r="N1898" s="155" t="n"/>
      <c r="O1898" s="155" t="n"/>
      <c r="P1898" s="155" t="n"/>
      <c r="Q1898" s="151" t="n"/>
      <c r="R1898" s="155" t="n"/>
      <c r="S1898" s="155" t="n"/>
      <c r="T1898" s="155" t="n"/>
      <c r="U1898" s="155" t="n"/>
      <c r="V1898" s="155" t="n"/>
      <c r="W1898" s="155" t="n"/>
      <c r="X1898" s="155" t="n"/>
      <c r="Y1898" s="155" t="n"/>
      <c r="Z1898" s="155" t="n"/>
      <c r="AA1898" s="155" t="n"/>
      <c r="AB1898" s="155" t="n"/>
      <c r="AC1898" s="155" t="n"/>
      <c r="AD1898" s="155" t="n"/>
      <c r="AE1898" s="155" t="n"/>
      <c r="AF1898" s="155" t="n"/>
      <c r="AG1898" s="154">
        <f>IF(OR(C1898="",G1898="",G1898=0),"",IFERROR(INDEX(Lists!$K$2:$K$12,MATCH(C1898,Lists!$I$2:$I$12,0)),"AUD"))</f>
        <v/>
      </c>
      <c r="AH1898" s="154">
        <f>IF(OR(G1898="",G1898=0),"",IF(G1898&lt;1,TEXT(G1898*100,"0")&amp;IFERROR(INDEX(Lists!$U$2:$U$12,MATCH(C1898,Lists!$I$2:$I$12,0)),"c"),IFERROR(INDEX(Lists!$L$2:$L$12,MATCH(C1898,Lists!$I$2:$I$12,0)),"$")&amp;IF(G1898=INT(G1898),TEXT(G1898,"0"),TEXT(G1898,"0.00")))&amp;" "&amp;AG1898)</f>
        <v/>
      </c>
      <c r="AI1898" s="154">
        <f>IF(X1898="","",X1898*IFERROR(INDEX(Lists!$M$2:$M$12,MATCH(C1898,Lists!$I$2:$I$12,0)),1)/Lists!$Q$2)</f>
        <v/>
      </c>
      <c r="AJ1898" s="154">
        <f>IF(Y1898="","",Y1898*IFERROR(INDEX(Lists!$M$2:$M$12,MATCH(C1898,Lists!$I$2:$I$12,0)),1)/Lists!$Q$2)</f>
        <v/>
      </c>
      <c r="AK1898" s="106" t="n"/>
      <c r="AL1898" s="106" t="n"/>
      <c r="AM1898" s="106" t="n"/>
      <c r="AN1898" s="106" t="n"/>
      <c r="AO1898" s="106" t="n"/>
    </row>
    <row r="1899" ht="18" customHeight="1" s="74">
      <c r="A1899" s="154">
        <f>IF(OR(F1899="",C1899="",D1899=""),"",IFERROR(INDEX(Lists!$J$2:$J$12,MATCH(C1899,Lists!$I$2:$I$12,0)),"XX")&amp;"-"&amp;D1899&amp;"-"&amp;TEXT(SUMPRODUCT(($C$2:C1899=C1899)*($D$2:D1899=D1899)),"0000"))</f>
        <v/>
      </c>
      <c r="B1899" s="155" t="n"/>
      <c r="C1899" s="155" t="n"/>
      <c r="D1899" s="155" t="n"/>
      <c r="E1899" s="155" t="n"/>
      <c r="F1899" s="155" t="n"/>
      <c r="G1899" s="155" t="n"/>
      <c r="H1899" s="155" t="n"/>
      <c r="I1899" s="155" t="n"/>
      <c r="J1899" s="155" t="n"/>
      <c r="K1899" s="155" t="n"/>
      <c r="L1899" s="155" t="n"/>
      <c r="M1899" s="155" t="n"/>
      <c r="N1899" s="155" t="n"/>
      <c r="O1899" s="155" t="n"/>
      <c r="P1899" s="155" t="n"/>
      <c r="Q1899" s="151" t="n"/>
      <c r="R1899" s="155" t="n"/>
      <c r="S1899" s="155" t="n"/>
      <c r="T1899" s="155" t="n"/>
      <c r="U1899" s="155" t="n"/>
      <c r="V1899" s="155" t="n"/>
      <c r="W1899" s="155" t="n"/>
      <c r="X1899" s="155" t="n"/>
      <c r="Y1899" s="155" t="n"/>
      <c r="Z1899" s="155" t="n"/>
      <c r="AA1899" s="155" t="n"/>
      <c r="AB1899" s="155" t="n"/>
      <c r="AC1899" s="155" t="n"/>
      <c r="AD1899" s="155" t="n"/>
      <c r="AE1899" s="155" t="n"/>
      <c r="AF1899" s="155" t="n"/>
      <c r="AG1899" s="154">
        <f>IF(OR(C1899="",G1899="",G1899=0),"",IFERROR(INDEX(Lists!$K$2:$K$12,MATCH(C1899,Lists!$I$2:$I$12,0)),"AUD"))</f>
        <v/>
      </c>
      <c r="AH1899" s="154">
        <f>IF(OR(G1899="",G1899=0),"",IF(G1899&lt;1,TEXT(G1899*100,"0")&amp;IFERROR(INDEX(Lists!$U$2:$U$12,MATCH(C1899,Lists!$I$2:$I$12,0)),"c"),IFERROR(INDEX(Lists!$L$2:$L$12,MATCH(C1899,Lists!$I$2:$I$12,0)),"$")&amp;IF(G1899=INT(G1899),TEXT(G1899,"0"),TEXT(G1899,"0.00")))&amp;" "&amp;AG1899)</f>
        <v/>
      </c>
      <c r="AI1899" s="154">
        <f>IF(X1899="","",X1899*IFERROR(INDEX(Lists!$M$2:$M$12,MATCH(C1899,Lists!$I$2:$I$12,0)),1)/Lists!$Q$2)</f>
        <v/>
      </c>
      <c r="AJ1899" s="154">
        <f>IF(Y1899="","",Y1899*IFERROR(INDEX(Lists!$M$2:$M$12,MATCH(C1899,Lists!$I$2:$I$12,0)),1)/Lists!$Q$2)</f>
        <v/>
      </c>
      <c r="AK1899" s="106" t="n"/>
      <c r="AL1899" s="106" t="n"/>
      <c r="AM1899" s="106" t="n"/>
      <c r="AN1899" s="106" t="n"/>
      <c r="AO1899" s="106" t="n"/>
    </row>
    <row r="1900" ht="18" customHeight="1" s="74">
      <c r="A1900" s="154">
        <f>IF(OR(F1900="",C1900="",D1900=""),"",IFERROR(INDEX(Lists!$J$2:$J$12,MATCH(C1900,Lists!$I$2:$I$12,0)),"XX")&amp;"-"&amp;D1900&amp;"-"&amp;TEXT(SUMPRODUCT(($C$2:C1900=C1900)*($D$2:D1900=D1900)),"0000"))</f>
        <v/>
      </c>
      <c r="B1900" s="155" t="n"/>
      <c r="C1900" s="155" t="n"/>
      <c r="D1900" s="155" t="n"/>
      <c r="E1900" s="155" t="n"/>
      <c r="F1900" s="155" t="n"/>
      <c r="G1900" s="155" t="n"/>
      <c r="H1900" s="155" t="n"/>
      <c r="I1900" s="155" t="n"/>
      <c r="J1900" s="155" t="n"/>
      <c r="K1900" s="155" t="n"/>
      <c r="L1900" s="155" t="n"/>
      <c r="M1900" s="155" t="n"/>
      <c r="N1900" s="155" t="n"/>
      <c r="O1900" s="155" t="n"/>
      <c r="P1900" s="155" t="n"/>
      <c r="Q1900" s="151" t="n"/>
      <c r="R1900" s="155" t="n"/>
      <c r="S1900" s="155" t="n"/>
      <c r="T1900" s="155" t="n"/>
      <c r="U1900" s="155" t="n"/>
      <c r="V1900" s="155" t="n"/>
      <c r="W1900" s="155" t="n"/>
      <c r="X1900" s="155" t="n"/>
      <c r="Y1900" s="155" t="n"/>
      <c r="Z1900" s="155" t="n"/>
      <c r="AA1900" s="155" t="n"/>
      <c r="AB1900" s="155" t="n"/>
      <c r="AC1900" s="155" t="n"/>
      <c r="AD1900" s="155" t="n"/>
      <c r="AE1900" s="155" t="n"/>
      <c r="AF1900" s="155" t="n"/>
      <c r="AG1900" s="154">
        <f>IF(OR(C1900="",G1900="",G1900=0),"",IFERROR(INDEX(Lists!$K$2:$K$12,MATCH(C1900,Lists!$I$2:$I$12,0)),"AUD"))</f>
        <v/>
      </c>
      <c r="AH1900" s="154">
        <f>IF(OR(G1900="",G1900=0),"",IF(G1900&lt;1,TEXT(G1900*100,"0")&amp;IFERROR(INDEX(Lists!$U$2:$U$12,MATCH(C1900,Lists!$I$2:$I$12,0)),"c"),IFERROR(INDEX(Lists!$L$2:$L$12,MATCH(C1900,Lists!$I$2:$I$12,0)),"$")&amp;IF(G1900=INT(G1900),TEXT(G1900,"0"),TEXT(G1900,"0.00")))&amp;" "&amp;AG1900)</f>
        <v/>
      </c>
      <c r="AI1900" s="154">
        <f>IF(X1900="","",X1900*IFERROR(INDEX(Lists!$M$2:$M$12,MATCH(C1900,Lists!$I$2:$I$12,0)),1)/Lists!$Q$2)</f>
        <v/>
      </c>
      <c r="AJ1900" s="154">
        <f>IF(Y1900="","",Y1900*IFERROR(INDEX(Lists!$M$2:$M$12,MATCH(C1900,Lists!$I$2:$I$12,0)),1)/Lists!$Q$2)</f>
        <v/>
      </c>
      <c r="AK1900" s="106" t="n"/>
      <c r="AL1900" s="106" t="n"/>
      <c r="AM1900" s="106" t="n"/>
      <c r="AN1900" s="106" t="n"/>
      <c r="AO1900" s="106" t="n"/>
    </row>
    <row r="1901" ht="18" customHeight="1" s="74">
      <c r="A1901" s="154">
        <f>IF(OR(F1901="",C1901="",D1901=""),"",IFERROR(INDEX(Lists!$J$2:$J$12,MATCH(C1901,Lists!$I$2:$I$12,0)),"XX")&amp;"-"&amp;D1901&amp;"-"&amp;TEXT(SUMPRODUCT(($C$2:C1901=C1901)*($D$2:D1901=D1901)),"0000"))</f>
        <v/>
      </c>
      <c r="B1901" s="155" t="n"/>
      <c r="C1901" s="155" t="n"/>
      <c r="D1901" s="155" t="n"/>
      <c r="E1901" s="155" t="n"/>
      <c r="F1901" s="155" t="n"/>
      <c r="G1901" s="155" t="n"/>
      <c r="H1901" s="155" t="n"/>
      <c r="I1901" s="155" t="n"/>
      <c r="J1901" s="155" t="n"/>
      <c r="K1901" s="155" t="n"/>
      <c r="L1901" s="155" t="n"/>
      <c r="M1901" s="155" t="n"/>
      <c r="N1901" s="155" t="n"/>
      <c r="O1901" s="155" t="n"/>
      <c r="P1901" s="155" t="n"/>
      <c r="Q1901" s="151" t="n"/>
      <c r="R1901" s="155" t="n"/>
      <c r="S1901" s="155" t="n"/>
      <c r="T1901" s="155" t="n"/>
      <c r="U1901" s="155" t="n"/>
      <c r="V1901" s="155" t="n"/>
      <c r="W1901" s="155" t="n"/>
      <c r="X1901" s="155" t="n"/>
      <c r="Y1901" s="155" t="n"/>
      <c r="Z1901" s="155" t="n"/>
      <c r="AA1901" s="155" t="n"/>
      <c r="AB1901" s="155" t="n"/>
      <c r="AC1901" s="155" t="n"/>
      <c r="AD1901" s="155" t="n"/>
      <c r="AE1901" s="155" t="n"/>
      <c r="AF1901" s="155" t="n"/>
      <c r="AG1901" s="154">
        <f>IF(OR(C1901="",G1901="",G1901=0),"",IFERROR(INDEX(Lists!$K$2:$K$12,MATCH(C1901,Lists!$I$2:$I$12,0)),"AUD"))</f>
        <v/>
      </c>
      <c r="AH1901" s="154">
        <f>IF(OR(G1901="",G1901=0),"",IF(G1901&lt;1,TEXT(G1901*100,"0")&amp;IFERROR(INDEX(Lists!$U$2:$U$12,MATCH(C1901,Lists!$I$2:$I$12,0)),"c"),IFERROR(INDEX(Lists!$L$2:$L$12,MATCH(C1901,Lists!$I$2:$I$12,0)),"$")&amp;IF(G1901=INT(G1901),TEXT(G1901,"0"),TEXT(G1901,"0.00")))&amp;" "&amp;AG1901)</f>
        <v/>
      </c>
      <c r="AI1901" s="154">
        <f>IF(X1901="","",X1901*IFERROR(INDEX(Lists!$M$2:$M$12,MATCH(C1901,Lists!$I$2:$I$12,0)),1)/Lists!$Q$2)</f>
        <v/>
      </c>
      <c r="AJ1901" s="154">
        <f>IF(Y1901="","",Y1901*IFERROR(INDEX(Lists!$M$2:$M$12,MATCH(C1901,Lists!$I$2:$I$12,0)),1)/Lists!$Q$2)</f>
        <v/>
      </c>
      <c r="AK1901" s="106" t="n"/>
      <c r="AL1901" s="106" t="n"/>
      <c r="AM1901" s="106" t="n"/>
      <c r="AN1901" s="106" t="n"/>
      <c r="AO1901" s="106" t="n"/>
    </row>
    <row r="1902" ht="18" customHeight="1" s="74">
      <c r="A1902" s="154">
        <f>IF(OR(F1902="",C1902="",D1902=""),"",IFERROR(INDEX(Lists!$J$2:$J$12,MATCH(C1902,Lists!$I$2:$I$12,0)),"XX")&amp;"-"&amp;D1902&amp;"-"&amp;TEXT(SUMPRODUCT(($C$2:C1902=C1902)*($D$2:D1902=D1902)),"0000"))</f>
        <v/>
      </c>
      <c r="B1902" s="155" t="n"/>
      <c r="C1902" s="155" t="n"/>
      <c r="D1902" s="155" t="n"/>
      <c r="E1902" s="155" t="n"/>
      <c r="F1902" s="155" t="n"/>
      <c r="G1902" s="155" t="n"/>
      <c r="H1902" s="155" t="n"/>
      <c r="I1902" s="155" t="n"/>
      <c r="J1902" s="155" t="n"/>
      <c r="K1902" s="155" t="n"/>
      <c r="L1902" s="155" t="n"/>
      <c r="M1902" s="155" t="n"/>
      <c r="N1902" s="155" t="n"/>
      <c r="O1902" s="155" t="n"/>
      <c r="P1902" s="155" t="n"/>
      <c r="Q1902" s="151" t="n"/>
      <c r="R1902" s="155" t="n"/>
      <c r="S1902" s="155" t="n"/>
      <c r="T1902" s="155" t="n"/>
      <c r="U1902" s="155" t="n"/>
      <c r="V1902" s="155" t="n"/>
      <c r="W1902" s="155" t="n"/>
      <c r="X1902" s="155" t="n"/>
      <c r="Y1902" s="155" t="n"/>
      <c r="Z1902" s="155" t="n"/>
      <c r="AA1902" s="155" t="n"/>
      <c r="AB1902" s="155" t="n"/>
      <c r="AC1902" s="155" t="n"/>
      <c r="AD1902" s="155" t="n"/>
      <c r="AE1902" s="155" t="n"/>
      <c r="AF1902" s="155" t="n"/>
      <c r="AG1902" s="154">
        <f>IF(OR(C1902="",G1902="",G1902=0),"",IFERROR(INDEX(Lists!$K$2:$K$12,MATCH(C1902,Lists!$I$2:$I$12,0)),"AUD"))</f>
        <v/>
      </c>
      <c r="AH1902" s="154">
        <f>IF(OR(G1902="",G1902=0),"",IF(G1902&lt;1,TEXT(G1902*100,"0")&amp;IFERROR(INDEX(Lists!$U$2:$U$12,MATCH(C1902,Lists!$I$2:$I$12,0)),"c"),IFERROR(INDEX(Lists!$L$2:$L$12,MATCH(C1902,Lists!$I$2:$I$12,0)),"$")&amp;IF(G1902=INT(G1902),TEXT(G1902,"0"),TEXT(G1902,"0.00")))&amp;" "&amp;AG1902)</f>
        <v/>
      </c>
      <c r="AI1902" s="154">
        <f>IF(X1902="","",X1902*IFERROR(INDEX(Lists!$M$2:$M$12,MATCH(C1902,Lists!$I$2:$I$12,0)),1)/Lists!$Q$2)</f>
        <v/>
      </c>
      <c r="AJ1902" s="154">
        <f>IF(Y1902="","",Y1902*IFERROR(INDEX(Lists!$M$2:$M$12,MATCH(C1902,Lists!$I$2:$I$12,0)),1)/Lists!$Q$2)</f>
        <v/>
      </c>
      <c r="AK1902" s="106" t="n"/>
      <c r="AL1902" s="106" t="n"/>
      <c r="AM1902" s="106" t="n"/>
      <c r="AN1902" s="106" t="n"/>
      <c r="AO1902" s="106" t="n"/>
    </row>
    <row r="1903" ht="18" customHeight="1" s="74">
      <c r="A1903" s="154">
        <f>IF(OR(F1903="",C1903="",D1903=""),"",IFERROR(INDEX(Lists!$J$2:$J$12,MATCH(C1903,Lists!$I$2:$I$12,0)),"XX")&amp;"-"&amp;D1903&amp;"-"&amp;TEXT(SUMPRODUCT(($C$2:C1903=C1903)*($D$2:D1903=D1903)),"0000"))</f>
        <v/>
      </c>
      <c r="B1903" s="155" t="n"/>
      <c r="C1903" s="155" t="n"/>
      <c r="D1903" s="155" t="n"/>
      <c r="E1903" s="155" t="n"/>
      <c r="F1903" s="155" t="n"/>
      <c r="G1903" s="155" t="n"/>
      <c r="H1903" s="155" t="n"/>
      <c r="I1903" s="155" t="n"/>
      <c r="J1903" s="155" t="n"/>
      <c r="K1903" s="155" t="n"/>
      <c r="L1903" s="155" t="n"/>
      <c r="M1903" s="155" t="n"/>
      <c r="N1903" s="155" t="n"/>
      <c r="O1903" s="155" t="n"/>
      <c r="P1903" s="155" t="n"/>
      <c r="Q1903" s="151" t="n"/>
      <c r="R1903" s="155" t="n"/>
      <c r="S1903" s="155" t="n"/>
      <c r="T1903" s="155" t="n"/>
      <c r="U1903" s="155" t="n"/>
      <c r="V1903" s="155" t="n"/>
      <c r="W1903" s="155" t="n"/>
      <c r="X1903" s="155" t="n"/>
      <c r="Y1903" s="155" t="n"/>
      <c r="Z1903" s="155" t="n"/>
      <c r="AA1903" s="155" t="n"/>
      <c r="AB1903" s="155" t="n"/>
      <c r="AC1903" s="155" t="n"/>
      <c r="AD1903" s="155" t="n"/>
      <c r="AE1903" s="155" t="n"/>
      <c r="AF1903" s="155" t="n"/>
      <c r="AG1903" s="154">
        <f>IF(OR(C1903="",G1903="",G1903=0),"",IFERROR(INDEX(Lists!$K$2:$K$12,MATCH(C1903,Lists!$I$2:$I$12,0)),"AUD"))</f>
        <v/>
      </c>
      <c r="AH1903" s="154">
        <f>IF(OR(G1903="",G1903=0),"",IF(G1903&lt;1,TEXT(G1903*100,"0")&amp;IFERROR(INDEX(Lists!$U$2:$U$12,MATCH(C1903,Lists!$I$2:$I$12,0)),"c"),IFERROR(INDEX(Lists!$L$2:$L$12,MATCH(C1903,Lists!$I$2:$I$12,0)),"$")&amp;IF(G1903=INT(G1903),TEXT(G1903,"0"),TEXT(G1903,"0.00")))&amp;" "&amp;AG1903)</f>
        <v/>
      </c>
      <c r="AI1903" s="154">
        <f>IF(X1903="","",X1903*IFERROR(INDEX(Lists!$M$2:$M$12,MATCH(C1903,Lists!$I$2:$I$12,0)),1)/Lists!$Q$2)</f>
        <v/>
      </c>
      <c r="AJ1903" s="154">
        <f>IF(Y1903="","",Y1903*IFERROR(INDEX(Lists!$M$2:$M$12,MATCH(C1903,Lists!$I$2:$I$12,0)),1)/Lists!$Q$2)</f>
        <v/>
      </c>
      <c r="AK1903" s="106" t="n"/>
      <c r="AL1903" s="106" t="n"/>
      <c r="AM1903" s="106" t="n"/>
      <c r="AN1903" s="106" t="n"/>
      <c r="AO1903" s="106" t="n"/>
    </row>
    <row r="1904" ht="18" customHeight="1" s="74">
      <c r="A1904" s="154">
        <f>IF(OR(F1904="",C1904="",D1904=""),"",IFERROR(INDEX(Lists!$J$2:$J$12,MATCH(C1904,Lists!$I$2:$I$12,0)),"XX")&amp;"-"&amp;D1904&amp;"-"&amp;TEXT(SUMPRODUCT(($C$2:C1904=C1904)*($D$2:D1904=D1904)),"0000"))</f>
        <v/>
      </c>
      <c r="B1904" s="155" t="n"/>
      <c r="C1904" s="155" t="n"/>
      <c r="D1904" s="155" t="n"/>
      <c r="E1904" s="155" t="n"/>
      <c r="F1904" s="155" t="n"/>
      <c r="G1904" s="155" t="n"/>
      <c r="H1904" s="155" t="n"/>
      <c r="I1904" s="155" t="n"/>
      <c r="J1904" s="155" t="n"/>
      <c r="K1904" s="155" t="n"/>
      <c r="L1904" s="155" t="n"/>
      <c r="M1904" s="155" t="n"/>
      <c r="N1904" s="155" t="n"/>
      <c r="O1904" s="155" t="n"/>
      <c r="P1904" s="155" t="n"/>
      <c r="Q1904" s="151" t="n"/>
      <c r="R1904" s="155" t="n"/>
      <c r="S1904" s="155" t="n"/>
      <c r="T1904" s="155" t="n"/>
      <c r="U1904" s="155" t="n"/>
      <c r="V1904" s="155" t="n"/>
      <c r="W1904" s="155" t="n"/>
      <c r="X1904" s="155" t="n"/>
      <c r="Y1904" s="155" t="n"/>
      <c r="Z1904" s="155" t="n"/>
      <c r="AA1904" s="155" t="n"/>
      <c r="AB1904" s="155" t="n"/>
      <c r="AC1904" s="155" t="n"/>
      <c r="AD1904" s="155" t="n"/>
      <c r="AE1904" s="155" t="n"/>
      <c r="AF1904" s="155" t="n"/>
      <c r="AG1904" s="154">
        <f>IF(OR(C1904="",G1904="",G1904=0),"",IFERROR(INDEX(Lists!$K$2:$K$12,MATCH(C1904,Lists!$I$2:$I$12,0)),"AUD"))</f>
        <v/>
      </c>
      <c r="AH1904" s="154">
        <f>IF(OR(G1904="",G1904=0),"",IF(G1904&lt;1,TEXT(G1904*100,"0")&amp;IFERROR(INDEX(Lists!$U$2:$U$12,MATCH(C1904,Lists!$I$2:$I$12,0)),"c"),IFERROR(INDEX(Lists!$L$2:$L$12,MATCH(C1904,Lists!$I$2:$I$12,0)),"$")&amp;IF(G1904=INT(G1904),TEXT(G1904,"0"),TEXT(G1904,"0.00")))&amp;" "&amp;AG1904)</f>
        <v/>
      </c>
      <c r="AI1904" s="154">
        <f>IF(X1904="","",X1904*IFERROR(INDEX(Lists!$M$2:$M$12,MATCH(C1904,Lists!$I$2:$I$12,0)),1)/Lists!$Q$2)</f>
        <v/>
      </c>
      <c r="AJ1904" s="154">
        <f>IF(Y1904="","",Y1904*IFERROR(INDEX(Lists!$M$2:$M$12,MATCH(C1904,Lists!$I$2:$I$12,0)),1)/Lists!$Q$2)</f>
        <v/>
      </c>
      <c r="AK1904" s="106" t="n"/>
      <c r="AL1904" s="106" t="n"/>
      <c r="AM1904" s="106" t="n"/>
      <c r="AN1904" s="106" t="n"/>
      <c r="AO1904" s="106" t="n"/>
    </row>
    <row r="1905" ht="18" customHeight="1" s="74">
      <c r="A1905" s="154">
        <f>IF(OR(F1905="",C1905="",D1905=""),"",IFERROR(INDEX(Lists!$J$2:$J$12,MATCH(C1905,Lists!$I$2:$I$12,0)),"XX")&amp;"-"&amp;D1905&amp;"-"&amp;TEXT(SUMPRODUCT(($C$2:C1905=C1905)*($D$2:D1905=D1905)),"0000"))</f>
        <v/>
      </c>
      <c r="B1905" s="155" t="n"/>
      <c r="C1905" s="155" t="n"/>
      <c r="D1905" s="155" t="n"/>
      <c r="E1905" s="155" t="n"/>
      <c r="F1905" s="155" t="n"/>
      <c r="G1905" s="155" t="n"/>
      <c r="H1905" s="155" t="n"/>
      <c r="I1905" s="155" t="n"/>
      <c r="J1905" s="155" t="n"/>
      <c r="K1905" s="155" t="n"/>
      <c r="L1905" s="155" t="n"/>
      <c r="M1905" s="155" t="n"/>
      <c r="N1905" s="155" t="n"/>
      <c r="O1905" s="155" t="n"/>
      <c r="P1905" s="155" t="n"/>
      <c r="Q1905" s="151" t="n"/>
      <c r="R1905" s="155" t="n"/>
      <c r="S1905" s="155" t="n"/>
      <c r="T1905" s="155" t="n"/>
      <c r="U1905" s="155" t="n"/>
      <c r="V1905" s="155" t="n"/>
      <c r="W1905" s="155" t="n"/>
      <c r="X1905" s="155" t="n"/>
      <c r="Y1905" s="155" t="n"/>
      <c r="Z1905" s="155" t="n"/>
      <c r="AA1905" s="155" t="n"/>
      <c r="AB1905" s="155" t="n"/>
      <c r="AC1905" s="155" t="n"/>
      <c r="AD1905" s="155" t="n"/>
      <c r="AE1905" s="155" t="n"/>
      <c r="AF1905" s="155" t="n"/>
      <c r="AG1905" s="154">
        <f>IF(OR(C1905="",G1905="",G1905=0),"",IFERROR(INDEX(Lists!$K$2:$K$12,MATCH(C1905,Lists!$I$2:$I$12,0)),"AUD"))</f>
        <v/>
      </c>
      <c r="AH1905" s="154">
        <f>IF(OR(G1905="",G1905=0),"",IF(G1905&lt;1,TEXT(G1905*100,"0")&amp;IFERROR(INDEX(Lists!$U$2:$U$12,MATCH(C1905,Lists!$I$2:$I$12,0)),"c"),IFERROR(INDEX(Lists!$L$2:$L$12,MATCH(C1905,Lists!$I$2:$I$12,0)),"$")&amp;IF(G1905=INT(G1905),TEXT(G1905,"0"),TEXT(G1905,"0.00")))&amp;" "&amp;AG1905)</f>
        <v/>
      </c>
      <c r="AI1905" s="154">
        <f>IF(X1905="","",X1905*IFERROR(INDEX(Lists!$M$2:$M$12,MATCH(C1905,Lists!$I$2:$I$12,0)),1)/Lists!$Q$2)</f>
        <v/>
      </c>
      <c r="AJ1905" s="154">
        <f>IF(Y1905="","",Y1905*IFERROR(INDEX(Lists!$M$2:$M$12,MATCH(C1905,Lists!$I$2:$I$12,0)),1)/Lists!$Q$2)</f>
        <v/>
      </c>
      <c r="AK1905" s="106" t="n"/>
      <c r="AL1905" s="106" t="n"/>
      <c r="AM1905" s="106" t="n"/>
      <c r="AN1905" s="106" t="n"/>
      <c r="AO1905" s="106" t="n"/>
    </row>
    <row r="1906" ht="18" customHeight="1" s="74">
      <c r="A1906" s="154">
        <f>IF(OR(F1906="",C1906="",D1906=""),"",IFERROR(INDEX(Lists!$J$2:$J$12,MATCH(C1906,Lists!$I$2:$I$12,0)),"XX")&amp;"-"&amp;D1906&amp;"-"&amp;TEXT(SUMPRODUCT(($C$2:C1906=C1906)*($D$2:D1906=D1906)),"0000"))</f>
        <v/>
      </c>
      <c r="B1906" s="155" t="n"/>
      <c r="C1906" s="155" t="n"/>
      <c r="D1906" s="155" t="n"/>
      <c r="E1906" s="155" t="n"/>
      <c r="F1906" s="155" t="n"/>
      <c r="G1906" s="155" t="n"/>
      <c r="H1906" s="155" t="n"/>
      <c r="I1906" s="155" t="n"/>
      <c r="J1906" s="155" t="n"/>
      <c r="K1906" s="155" t="n"/>
      <c r="L1906" s="155" t="n"/>
      <c r="M1906" s="155" t="n"/>
      <c r="N1906" s="155" t="n"/>
      <c r="O1906" s="155" t="n"/>
      <c r="P1906" s="155" t="n"/>
      <c r="Q1906" s="151" t="n"/>
      <c r="R1906" s="155" t="n"/>
      <c r="S1906" s="155" t="n"/>
      <c r="T1906" s="155" t="n"/>
      <c r="U1906" s="155" t="n"/>
      <c r="V1906" s="155" t="n"/>
      <c r="W1906" s="155" t="n"/>
      <c r="X1906" s="155" t="n"/>
      <c r="Y1906" s="155" t="n"/>
      <c r="Z1906" s="155" t="n"/>
      <c r="AA1906" s="155" t="n"/>
      <c r="AB1906" s="155" t="n"/>
      <c r="AC1906" s="155" t="n"/>
      <c r="AD1906" s="155" t="n"/>
      <c r="AE1906" s="155" t="n"/>
      <c r="AF1906" s="155" t="n"/>
      <c r="AG1906" s="154">
        <f>IF(OR(C1906="",G1906="",G1906=0),"",IFERROR(INDEX(Lists!$K$2:$K$12,MATCH(C1906,Lists!$I$2:$I$12,0)),"AUD"))</f>
        <v/>
      </c>
      <c r="AH1906" s="154">
        <f>IF(OR(G1906="",G1906=0),"",IF(G1906&lt;1,TEXT(G1906*100,"0")&amp;IFERROR(INDEX(Lists!$U$2:$U$12,MATCH(C1906,Lists!$I$2:$I$12,0)),"c"),IFERROR(INDEX(Lists!$L$2:$L$12,MATCH(C1906,Lists!$I$2:$I$12,0)),"$")&amp;IF(G1906=INT(G1906),TEXT(G1906,"0"),TEXT(G1906,"0.00")))&amp;" "&amp;AG1906)</f>
        <v/>
      </c>
      <c r="AI1906" s="154">
        <f>IF(X1906="","",X1906*IFERROR(INDEX(Lists!$M$2:$M$12,MATCH(C1906,Lists!$I$2:$I$12,0)),1)/Lists!$Q$2)</f>
        <v/>
      </c>
      <c r="AJ1906" s="154">
        <f>IF(Y1906="","",Y1906*IFERROR(INDEX(Lists!$M$2:$M$12,MATCH(C1906,Lists!$I$2:$I$12,0)),1)/Lists!$Q$2)</f>
        <v/>
      </c>
      <c r="AK1906" s="106" t="n"/>
      <c r="AL1906" s="106" t="n"/>
      <c r="AM1906" s="106" t="n"/>
      <c r="AN1906" s="106" t="n"/>
      <c r="AO1906" s="106" t="n"/>
    </row>
    <row r="1907" ht="18" customHeight="1" s="74">
      <c r="A1907" s="154">
        <f>IF(OR(F1907="",C1907="",D1907=""),"",IFERROR(INDEX(Lists!$J$2:$J$12,MATCH(C1907,Lists!$I$2:$I$12,0)),"XX")&amp;"-"&amp;D1907&amp;"-"&amp;TEXT(SUMPRODUCT(($C$2:C1907=C1907)*($D$2:D1907=D1907)),"0000"))</f>
        <v/>
      </c>
      <c r="B1907" s="155" t="n"/>
      <c r="C1907" s="155" t="n"/>
      <c r="D1907" s="155" t="n"/>
      <c r="E1907" s="155" t="n"/>
      <c r="F1907" s="155" t="n"/>
      <c r="G1907" s="155" t="n"/>
      <c r="H1907" s="155" t="n"/>
      <c r="I1907" s="155" t="n"/>
      <c r="J1907" s="155" t="n"/>
      <c r="K1907" s="155" t="n"/>
      <c r="L1907" s="155" t="n"/>
      <c r="M1907" s="155" t="n"/>
      <c r="N1907" s="155" t="n"/>
      <c r="O1907" s="155" t="n"/>
      <c r="P1907" s="155" t="n"/>
      <c r="Q1907" s="151" t="n"/>
      <c r="R1907" s="155" t="n"/>
      <c r="S1907" s="155" t="n"/>
      <c r="T1907" s="155" t="n"/>
      <c r="U1907" s="155" t="n"/>
      <c r="V1907" s="155" t="n"/>
      <c r="W1907" s="155" t="n"/>
      <c r="X1907" s="155" t="n"/>
      <c r="Y1907" s="155" t="n"/>
      <c r="Z1907" s="155" t="n"/>
      <c r="AA1907" s="155" t="n"/>
      <c r="AB1907" s="155" t="n"/>
      <c r="AC1907" s="155" t="n"/>
      <c r="AD1907" s="155" t="n"/>
      <c r="AE1907" s="155" t="n"/>
      <c r="AF1907" s="155" t="n"/>
      <c r="AG1907" s="154">
        <f>IF(OR(C1907="",G1907="",G1907=0),"",IFERROR(INDEX(Lists!$K$2:$K$12,MATCH(C1907,Lists!$I$2:$I$12,0)),"AUD"))</f>
        <v/>
      </c>
      <c r="AH1907" s="154">
        <f>IF(OR(G1907="",G1907=0),"",IF(G1907&lt;1,TEXT(G1907*100,"0")&amp;IFERROR(INDEX(Lists!$U$2:$U$12,MATCH(C1907,Lists!$I$2:$I$12,0)),"c"),IFERROR(INDEX(Lists!$L$2:$L$12,MATCH(C1907,Lists!$I$2:$I$12,0)),"$")&amp;IF(G1907=INT(G1907),TEXT(G1907,"0"),TEXT(G1907,"0.00")))&amp;" "&amp;AG1907)</f>
        <v/>
      </c>
      <c r="AI1907" s="154">
        <f>IF(X1907="","",X1907*IFERROR(INDEX(Lists!$M$2:$M$12,MATCH(C1907,Lists!$I$2:$I$12,0)),1)/Lists!$Q$2)</f>
        <v/>
      </c>
      <c r="AJ1907" s="154">
        <f>IF(Y1907="","",Y1907*IFERROR(INDEX(Lists!$M$2:$M$12,MATCH(C1907,Lists!$I$2:$I$12,0)),1)/Lists!$Q$2)</f>
        <v/>
      </c>
      <c r="AK1907" s="106" t="n"/>
      <c r="AL1907" s="106" t="n"/>
      <c r="AM1907" s="106" t="n"/>
      <c r="AN1907" s="106" t="n"/>
      <c r="AO1907" s="106" t="n"/>
    </row>
    <row r="1908" ht="18" customHeight="1" s="74">
      <c r="A1908" s="154">
        <f>IF(OR(F1908="",C1908="",D1908=""),"",IFERROR(INDEX(Lists!$J$2:$J$12,MATCH(C1908,Lists!$I$2:$I$12,0)),"XX")&amp;"-"&amp;D1908&amp;"-"&amp;TEXT(SUMPRODUCT(($C$2:C1908=C1908)*($D$2:D1908=D1908)),"0000"))</f>
        <v/>
      </c>
      <c r="B1908" s="155" t="n"/>
      <c r="C1908" s="155" t="n"/>
      <c r="D1908" s="155" t="n"/>
      <c r="E1908" s="155" t="n"/>
      <c r="F1908" s="155" t="n"/>
      <c r="G1908" s="155" t="n"/>
      <c r="H1908" s="155" t="n"/>
      <c r="I1908" s="155" t="n"/>
      <c r="J1908" s="155" t="n"/>
      <c r="K1908" s="155" t="n"/>
      <c r="L1908" s="155" t="n"/>
      <c r="M1908" s="155" t="n"/>
      <c r="N1908" s="155" t="n"/>
      <c r="O1908" s="155" t="n"/>
      <c r="P1908" s="155" t="n"/>
      <c r="Q1908" s="151" t="n"/>
      <c r="R1908" s="155" t="n"/>
      <c r="S1908" s="155" t="n"/>
      <c r="T1908" s="155" t="n"/>
      <c r="U1908" s="155" t="n"/>
      <c r="V1908" s="155" t="n"/>
      <c r="W1908" s="155" t="n"/>
      <c r="X1908" s="155" t="n"/>
      <c r="Y1908" s="155" t="n"/>
      <c r="Z1908" s="155" t="n"/>
      <c r="AA1908" s="155" t="n"/>
      <c r="AB1908" s="155" t="n"/>
      <c r="AC1908" s="155" t="n"/>
      <c r="AD1908" s="155" t="n"/>
      <c r="AE1908" s="155" t="n"/>
      <c r="AF1908" s="155" t="n"/>
      <c r="AG1908" s="154">
        <f>IF(OR(C1908="",G1908="",G1908=0),"",IFERROR(INDEX(Lists!$K$2:$K$12,MATCH(C1908,Lists!$I$2:$I$12,0)),"AUD"))</f>
        <v/>
      </c>
      <c r="AH1908" s="154">
        <f>IF(OR(G1908="",G1908=0),"",IF(G1908&lt;1,TEXT(G1908*100,"0")&amp;IFERROR(INDEX(Lists!$U$2:$U$12,MATCH(C1908,Lists!$I$2:$I$12,0)),"c"),IFERROR(INDEX(Lists!$L$2:$L$12,MATCH(C1908,Lists!$I$2:$I$12,0)),"$")&amp;IF(G1908=INT(G1908),TEXT(G1908,"0"),TEXT(G1908,"0.00")))&amp;" "&amp;AG1908)</f>
        <v/>
      </c>
      <c r="AI1908" s="154">
        <f>IF(X1908="","",X1908*IFERROR(INDEX(Lists!$M$2:$M$12,MATCH(C1908,Lists!$I$2:$I$12,0)),1)/Lists!$Q$2)</f>
        <v/>
      </c>
      <c r="AJ1908" s="154">
        <f>IF(Y1908="","",Y1908*IFERROR(INDEX(Lists!$M$2:$M$12,MATCH(C1908,Lists!$I$2:$I$12,0)),1)/Lists!$Q$2)</f>
        <v/>
      </c>
      <c r="AK1908" s="106" t="n"/>
      <c r="AL1908" s="106" t="n"/>
      <c r="AM1908" s="106" t="n"/>
      <c r="AN1908" s="106" t="n"/>
      <c r="AO1908" s="106" t="n"/>
    </row>
    <row r="1909" ht="18" customHeight="1" s="74">
      <c r="A1909" s="154">
        <f>IF(OR(F1909="",C1909="",D1909=""),"",IFERROR(INDEX(Lists!$J$2:$J$12,MATCH(C1909,Lists!$I$2:$I$12,0)),"XX")&amp;"-"&amp;D1909&amp;"-"&amp;TEXT(SUMPRODUCT(($C$2:C1909=C1909)*($D$2:D1909=D1909)),"0000"))</f>
        <v/>
      </c>
      <c r="B1909" s="155" t="n"/>
      <c r="C1909" s="155" t="n"/>
      <c r="D1909" s="155" t="n"/>
      <c r="E1909" s="155" t="n"/>
      <c r="F1909" s="155" t="n"/>
      <c r="G1909" s="155" t="n"/>
      <c r="H1909" s="155" t="n"/>
      <c r="I1909" s="155" t="n"/>
      <c r="J1909" s="155" t="n"/>
      <c r="K1909" s="155" t="n"/>
      <c r="L1909" s="155" t="n"/>
      <c r="M1909" s="155" t="n"/>
      <c r="N1909" s="155" t="n"/>
      <c r="O1909" s="155" t="n"/>
      <c r="P1909" s="155" t="n"/>
      <c r="Q1909" s="151" t="n"/>
      <c r="R1909" s="155" t="n"/>
      <c r="S1909" s="155" t="n"/>
      <c r="T1909" s="155" t="n"/>
      <c r="U1909" s="155" t="n"/>
      <c r="V1909" s="155" t="n"/>
      <c r="W1909" s="155" t="n"/>
      <c r="X1909" s="155" t="n"/>
      <c r="Y1909" s="155" t="n"/>
      <c r="Z1909" s="155" t="n"/>
      <c r="AA1909" s="155" t="n"/>
      <c r="AB1909" s="155" t="n"/>
      <c r="AC1909" s="155" t="n"/>
      <c r="AD1909" s="155" t="n"/>
      <c r="AE1909" s="155" t="n"/>
      <c r="AF1909" s="155" t="n"/>
      <c r="AG1909" s="154">
        <f>IF(OR(C1909="",G1909="",G1909=0),"",IFERROR(INDEX(Lists!$K$2:$K$12,MATCH(C1909,Lists!$I$2:$I$12,0)),"AUD"))</f>
        <v/>
      </c>
      <c r="AH1909" s="154">
        <f>IF(OR(G1909="",G1909=0),"",IF(G1909&lt;1,TEXT(G1909*100,"0")&amp;IFERROR(INDEX(Lists!$U$2:$U$12,MATCH(C1909,Lists!$I$2:$I$12,0)),"c"),IFERROR(INDEX(Lists!$L$2:$L$12,MATCH(C1909,Lists!$I$2:$I$12,0)),"$")&amp;IF(G1909=INT(G1909),TEXT(G1909,"0"),TEXT(G1909,"0.00")))&amp;" "&amp;AG1909)</f>
        <v/>
      </c>
      <c r="AI1909" s="154">
        <f>IF(X1909="","",X1909*IFERROR(INDEX(Lists!$M$2:$M$12,MATCH(C1909,Lists!$I$2:$I$12,0)),1)/Lists!$Q$2)</f>
        <v/>
      </c>
      <c r="AJ1909" s="154">
        <f>IF(Y1909="","",Y1909*IFERROR(INDEX(Lists!$M$2:$M$12,MATCH(C1909,Lists!$I$2:$I$12,0)),1)/Lists!$Q$2)</f>
        <v/>
      </c>
      <c r="AK1909" s="106" t="n"/>
      <c r="AL1909" s="106" t="n"/>
      <c r="AM1909" s="106" t="n"/>
      <c r="AN1909" s="106" t="n"/>
      <c r="AO1909" s="106" t="n"/>
    </row>
    <row r="1910" ht="18" customHeight="1" s="74">
      <c r="A1910" s="154">
        <f>IF(OR(F1910="",C1910="",D1910=""),"",IFERROR(INDEX(Lists!$J$2:$J$12,MATCH(C1910,Lists!$I$2:$I$12,0)),"XX")&amp;"-"&amp;D1910&amp;"-"&amp;TEXT(SUMPRODUCT(($C$2:C1910=C1910)*($D$2:D1910=D1910)),"0000"))</f>
        <v/>
      </c>
      <c r="B1910" s="155" t="n"/>
      <c r="C1910" s="155" t="n"/>
      <c r="D1910" s="155" t="n"/>
      <c r="E1910" s="155" t="n"/>
      <c r="F1910" s="155" t="n"/>
      <c r="G1910" s="155" t="n"/>
      <c r="H1910" s="155" t="n"/>
      <c r="I1910" s="155" t="n"/>
      <c r="J1910" s="155" t="n"/>
      <c r="K1910" s="155" t="n"/>
      <c r="L1910" s="155" t="n"/>
      <c r="M1910" s="155" t="n"/>
      <c r="N1910" s="155" t="n"/>
      <c r="O1910" s="155" t="n"/>
      <c r="P1910" s="155" t="n"/>
      <c r="Q1910" s="151" t="n"/>
      <c r="R1910" s="155" t="n"/>
      <c r="S1910" s="155" t="n"/>
      <c r="T1910" s="155" t="n"/>
      <c r="U1910" s="155" t="n"/>
      <c r="V1910" s="155" t="n"/>
      <c r="W1910" s="155" t="n"/>
      <c r="X1910" s="155" t="n"/>
      <c r="Y1910" s="155" t="n"/>
      <c r="Z1910" s="155" t="n"/>
      <c r="AA1910" s="155" t="n"/>
      <c r="AB1910" s="155" t="n"/>
      <c r="AC1910" s="155" t="n"/>
      <c r="AD1910" s="155" t="n"/>
      <c r="AE1910" s="155" t="n"/>
      <c r="AF1910" s="155" t="n"/>
      <c r="AG1910" s="154">
        <f>IF(OR(C1910="",G1910="",G1910=0),"",IFERROR(INDEX(Lists!$K$2:$K$12,MATCH(C1910,Lists!$I$2:$I$12,0)),"AUD"))</f>
        <v/>
      </c>
      <c r="AH1910" s="154">
        <f>IF(OR(G1910="",G1910=0),"",IF(G1910&lt;1,TEXT(G1910*100,"0")&amp;IFERROR(INDEX(Lists!$U$2:$U$12,MATCH(C1910,Lists!$I$2:$I$12,0)),"c"),IFERROR(INDEX(Lists!$L$2:$L$12,MATCH(C1910,Lists!$I$2:$I$12,0)),"$")&amp;IF(G1910=INT(G1910),TEXT(G1910,"0"),TEXT(G1910,"0.00")))&amp;" "&amp;AG1910)</f>
        <v/>
      </c>
      <c r="AI1910" s="154">
        <f>IF(X1910="","",X1910*IFERROR(INDEX(Lists!$M$2:$M$12,MATCH(C1910,Lists!$I$2:$I$12,0)),1)/Lists!$Q$2)</f>
        <v/>
      </c>
      <c r="AJ1910" s="154">
        <f>IF(Y1910="","",Y1910*IFERROR(INDEX(Lists!$M$2:$M$12,MATCH(C1910,Lists!$I$2:$I$12,0)),1)/Lists!$Q$2)</f>
        <v/>
      </c>
      <c r="AK1910" s="106" t="n"/>
      <c r="AL1910" s="106" t="n"/>
      <c r="AM1910" s="106" t="n"/>
      <c r="AN1910" s="106" t="n"/>
      <c r="AO1910" s="106" t="n"/>
    </row>
    <row r="1911" ht="18" customHeight="1" s="74">
      <c r="A1911" s="154">
        <f>IF(OR(F1911="",C1911="",D1911=""),"",IFERROR(INDEX(Lists!$J$2:$J$12,MATCH(C1911,Lists!$I$2:$I$12,0)),"XX")&amp;"-"&amp;D1911&amp;"-"&amp;TEXT(SUMPRODUCT(($C$2:C1911=C1911)*($D$2:D1911=D1911)),"0000"))</f>
        <v/>
      </c>
      <c r="B1911" s="155" t="n"/>
      <c r="C1911" s="155" t="n"/>
      <c r="D1911" s="155" t="n"/>
      <c r="E1911" s="155" t="n"/>
      <c r="F1911" s="155" t="n"/>
      <c r="G1911" s="155" t="n"/>
      <c r="H1911" s="155" t="n"/>
      <c r="I1911" s="155" t="n"/>
      <c r="J1911" s="155" t="n"/>
      <c r="K1911" s="155" t="n"/>
      <c r="L1911" s="155" t="n"/>
      <c r="M1911" s="155" t="n"/>
      <c r="N1911" s="155" t="n"/>
      <c r="O1911" s="155" t="n"/>
      <c r="P1911" s="155" t="n"/>
      <c r="Q1911" s="151" t="n"/>
      <c r="R1911" s="155" t="n"/>
      <c r="S1911" s="155" t="n"/>
      <c r="T1911" s="155" t="n"/>
      <c r="U1911" s="155" t="n"/>
      <c r="V1911" s="155" t="n"/>
      <c r="W1911" s="155" t="n"/>
      <c r="X1911" s="155" t="n"/>
      <c r="Y1911" s="155" t="n"/>
      <c r="Z1911" s="155" t="n"/>
      <c r="AA1911" s="155" t="n"/>
      <c r="AB1911" s="155" t="n"/>
      <c r="AC1911" s="155" t="n"/>
      <c r="AD1911" s="155" t="n"/>
      <c r="AE1911" s="155" t="n"/>
      <c r="AF1911" s="155" t="n"/>
      <c r="AG1911" s="154">
        <f>IF(OR(C1911="",G1911="",G1911=0),"",IFERROR(INDEX(Lists!$K$2:$K$12,MATCH(C1911,Lists!$I$2:$I$12,0)),"AUD"))</f>
        <v/>
      </c>
      <c r="AH1911" s="154">
        <f>IF(OR(G1911="",G1911=0),"",IF(G1911&lt;1,TEXT(G1911*100,"0")&amp;IFERROR(INDEX(Lists!$U$2:$U$12,MATCH(C1911,Lists!$I$2:$I$12,0)),"c"),IFERROR(INDEX(Lists!$L$2:$L$12,MATCH(C1911,Lists!$I$2:$I$12,0)),"$")&amp;IF(G1911=INT(G1911),TEXT(G1911,"0"),TEXT(G1911,"0.00")))&amp;" "&amp;AG1911)</f>
        <v/>
      </c>
      <c r="AI1911" s="154">
        <f>IF(X1911="","",X1911*IFERROR(INDEX(Lists!$M$2:$M$12,MATCH(C1911,Lists!$I$2:$I$12,0)),1)/Lists!$Q$2)</f>
        <v/>
      </c>
      <c r="AJ1911" s="154">
        <f>IF(Y1911="","",Y1911*IFERROR(INDEX(Lists!$M$2:$M$12,MATCH(C1911,Lists!$I$2:$I$12,0)),1)/Lists!$Q$2)</f>
        <v/>
      </c>
      <c r="AK1911" s="106" t="n"/>
      <c r="AL1911" s="106" t="n"/>
      <c r="AM1911" s="106" t="n"/>
      <c r="AN1911" s="106" t="n"/>
      <c r="AO1911" s="106" t="n"/>
    </row>
    <row r="1912" ht="18" customHeight="1" s="74">
      <c r="A1912" s="154">
        <f>IF(OR(F1912="",C1912="",D1912=""),"",IFERROR(INDEX(Lists!$J$2:$J$12,MATCH(C1912,Lists!$I$2:$I$12,0)),"XX")&amp;"-"&amp;D1912&amp;"-"&amp;TEXT(SUMPRODUCT(($C$2:C1912=C1912)*($D$2:D1912=D1912)),"0000"))</f>
        <v/>
      </c>
      <c r="B1912" s="155" t="n"/>
      <c r="C1912" s="155" t="n"/>
      <c r="D1912" s="155" t="n"/>
      <c r="E1912" s="155" t="n"/>
      <c r="F1912" s="155" t="n"/>
      <c r="G1912" s="155" t="n"/>
      <c r="H1912" s="155" t="n"/>
      <c r="I1912" s="155" t="n"/>
      <c r="J1912" s="155" t="n"/>
      <c r="K1912" s="155" t="n"/>
      <c r="L1912" s="155" t="n"/>
      <c r="M1912" s="155" t="n"/>
      <c r="N1912" s="155" t="n"/>
      <c r="O1912" s="155" t="n"/>
      <c r="P1912" s="155" t="n"/>
      <c r="Q1912" s="151" t="n"/>
      <c r="R1912" s="155" t="n"/>
      <c r="S1912" s="155" t="n"/>
      <c r="T1912" s="155" t="n"/>
      <c r="U1912" s="155" t="n"/>
      <c r="V1912" s="155" t="n"/>
      <c r="W1912" s="155" t="n"/>
      <c r="X1912" s="155" t="n"/>
      <c r="Y1912" s="155" t="n"/>
      <c r="Z1912" s="155" t="n"/>
      <c r="AA1912" s="155" t="n"/>
      <c r="AB1912" s="155" t="n"/>
      <c r="AC1912" s="155" t="n"/>
      <c r="AD1912" s="155" t="n"/>
      <c r="AE1912" s="155" t="n"/>
      <c r="AF1912" s="155" t="n"/>
      <c r="AG1912" s="154">
        <f>IF(OR(C1912="",G1912="",G1912=0),"",IFERROR(INDEX(Lists!$K$2:$K$12,MATCH(C1912,Lists!$I$2:$I$12,0)),"AUD"))</f>
        <v/>
      </c>
      <c r="AH1912" s="154">
        <f>IF(OR(G1912="",G1912=0),"",IF(G1912&lt;1,TEXT(G1912*100,"0")&amp;IFERROR(INDEX(Lists!$U$2:$U$12,MATCH(C1912,Lists!$I$2:$I$12,0)),"c"),IFERROR(INDEX(Lists!$L$2:$L$12,MATCH(C1912,Lists!$I$2:$I$12,0)),"$")&amp;IF(G1912=INT(G1912),TEXT(G1912,"0"),TEXT(G1912,"0.00")))&amp;" "&amp;AG1912)</f>
        <v/>
      </c>
      <c r="AI1912" s="154">
        <f>IF(X1912="","",X1912*IFERROR(INDEX(Lists!$M$2:$M$12,MATCH(C1912,Lists!$I$2:$I$12,0)),1)/Lists!$Q$2)</f>
        <v/>
      </c>
      <c r="AJ1912" s="154">
        <f>IF(Y1912="","",Y1912*IFERROR(INDEX(Lists!$M$2:$M$12,MATCH(C1912,Lists!$I$2:$I$12,0)),1)/Lists!$Q$2)</f>
        <v/>
      </c>
      <c r="AK1912" s="106" t="n"/>
      <c r="AL1912" s="106" t="n"/>
      <c r="AM1912" s="106" t="n"/>
      <c r="AN1912" s="106" t="n"/>
      <c r="AO1912" s="106" t="n"/>
    </row>
    <row r="1913" ht="18" customHeight="1" s="74">
      <c r="A1913" s="154">
        <f>IF(OR(F1913="",C1913="",D1913=""),"",IFERROR(INDEX(Lists!$J$2:$J$12,MATCH(C1913,Lists!$I$2:$I$12,0)),"XX")&amp;"-"&amp;D1913&amp;"-"&amp;TEXT(SUMPRODUCT(($C$2:C1913=C1913)*($D$2:D1913=D1913)),"0000"))</f>
        <v/>
      </c>
      <c r="B1913" s="155" t="n"/>
      <c r="C1913" s="155" t="n"/>
      <c r="D1913" s="155" t="n"/>
      <c r="E1913" s="155" t="n"/>
      <c r="F1913" s="155" t="n"/>
      <c r="G1913" s="155" t="n"/>
      <c r="H1913" s="155" t="n"/>
      <c r="I1913" s="155" t="n"/>
      <c r="J1913" s="155" t="n"/>
      <c r="K1913" s="155" t="n"/>
      <c r="L1913" s="155" t="n"/>
      <c r="M1913" s="155" t="n"/>
      <c r="N1913" s="155" t="n"/>
      <c r="O1913" s="155" t="n"/>
      <c r="P1913" s="155" t="n"/>
      <c r="Q1913" s="151" t="n"/>
      <c r="R1913" s="155" t="n"/>
      <c r="S1913" s="155" t="n"/>
      <c r="T1913" s="155" t="n"/>
      <c r="U1913" s="155" t="n"/>
      <c r="V1913" s="155" t="n"/>
      <c r="W1913" s="155" t="n"/>
      <c r="X1913" s="155" t="n"/>
      <c r="Y1913" s="155" t="n"/>
      <c r="Z1913" s="155" t="n"/>
      <c r="AA1913" s="155" t="n"/>
      <c r="AB1913" s="155" t="n"/>
      <c r="AC1913" s="155" t="n"/>
      <c r="AD1913" s="155" t="n"/>
      <c r="AE1913" s="155" t="n"/>
      <c r="AF1913" s="155" t="n"/>
      <c r="AG1913" s="154">
        <f>IF(OR(C1913="",G1913="",G1913=0),"",IFERROR(INDEX(Lists!$K$2:$K$12,MATCH(C1913,Lists!$I$2:$I$12,0)),"AUD"))</f>
        <v/>
      </c>
      <c r="AH1913" s="154">
        <f>IF(OR(G1913="",G1913=0),"",IF(G1913&lt;1,TEXT(G1913*100,"0")&amp;IFERROR(INDEX(Lists!$U$2:$U$12,MATCH(C1913,Lists!$I$2:$I$12,0)),"c"),IFERROR(INDEX(Lists!$L$2:$L$12,MATCH(C1913,Lists!$I$2:$I$12,0)),"$")&amp;IF(G1913=INT(G1913),TEXT(G1913,"0"),TEXT(G1913,"0.00")))&amp;" "&amp;AG1913)</f>
        <v/>
      </c>
      <c r="AI1913" s="154">
        <f>IF(X1913="","",X1913*IFERROR(INDEX(Lists!$M$2:$M$12,MATCH(C1913,Lists!$I$2:$I$12,0)),1)/Lists!$Q$2)</f>
        <v/>
      </c>
      <c r="AJ1913" s="154">
        <f>IF(Y1913="","",Y1913*IFERROR(INDEX(Lists!$M$2:$M$12,MATCH(C1913,Lists!$I$2:$I$12,0)),1)/Lists!$Q$2)</f>
        <v/>
      </c>
      <c r="AK1913" s="106" t="n"/>
      <c r="AL1913" s="106" t="n"/>
      <c r="AM1913" s="106" t="n"/>
      <c r="AN1913" s="106" t="n"/>
      <c r="AO1913" s="106" t="n"/>
    </row>
    <row r="1914" ht="18" customHeight="1" s="74">
      <c r="A1914" s="154">
        <f>IF(OR(F1914="",C1914="",D1914=""),"",IFERROR(INDEX(Lists!$J$2:$J$12,MATCH(C1914,Lists!$I$2:$I$12,0)),"XX")&amp;"-"&amp;D1914&amp;"-"&amp;TEXT(SUMPRODUCT(($C$2:C1914=C1914)*($D$2:D1914=D1914)),"0000"))</f>
        <v/>
      </c>
      <c r="B1914" s="155" t="n"/>
      <c r="C1914" s="155" t="n"/>
      <c r="D1914" s="155" t="n"/>
      <c r="E1914" s="155" t="n"/>
      <c r="F1914" s="155" t="n"/>
      <c r="G1914" s="155" t="n"/>
      <c r="H1914" s="155" t="n"/>
      <c r="I1914" s="155" t="n"/>
      <c r="J1914" s="155" t="n"/>
      <c r="K1914" s="155" t="n"/>
      <c r="L1914" s="155" t="n"/>
      <c r="M1914" s="155" t="n"/>
      <c r="N1914" s="155" t="n"/>
      <c r="O1914" s="155" t="n"/>
      <c r="P1914" s="155" t="n"/>
      <c r="Q1914" s="151" t="n"/>
      <c r="R1914" s="155" t="n"/>
      <c r="S1914" s="155" t="n"/>
      <c r="T1914" s="155" t="n"/>
      <c r="U1914" s="155" t="n"/>
      <c r="V1914" s="155" t="n"/>
      <c r="W1914" s="155" t="n"/>
      <c r="X1914" s="155" t="n"/>
      <c r="Y1914" s="155" t="n"/>
      <c r="Z1914" s="155" t="n"/>
      <c r="AA1914" s="155" t="n"/>
      <c r="AB1914" s="155" t="n"/>
      <c r="AC1914" s="155" t="n"/>
      <c r="AD1914" s="155" t="n"/>
      <c r="AE1914" s="155" t="n"/>
      <c r="AF1914" s="155" t="n"/>
      <c r="AG1914" s="154">
        <f>IF(OR(C1914="",G1914="",G1914=0),"",IFERROR(INDEX(Lists!$K$2:$K$12,MATCH(C1914,Lists!$I$2:$I$12,0)),"AUD"))</f>
        <v/>
      </c>
      <c r="AH1914" s="154">
        <f>IF(OR(G1914="",G1914=0),"",IF(G1914&lt;1,TEXT(G1914*100,"0")&amp;IFERROR(INDEX(Lists!$U$2:$U$12,MATCH(C1914,Lists!$I$2:$I$12,0)),"c"),IFERROR(INDEX(Lists!$L$2:$L$12,MATCH(C1914,Lists!$I$2:$I$12,0)),"$")&amp;IF(G1914=INT(G1914),TEXT(G1914,"0"),TEXT(G1914,"0.00")))&amp;" "&amp;AG1914)</f>
        <v/>
      </c>
      <c r="AI1914" s="154">
        <f>IF(X1914="","",X1914*IFERROR(INDEX(Lists!$M$2:$M$12,MATCH(C1914,Lists!$I$2:$I$12,0)),1)/Lists!$Q$2)</f>
        <v/>
      </c>
      <c r="AJ1914" s="154">
        <f>IF(Y1914="","",Y1914*IFERROR(INDEX(Lists!$M$2:$M$12,MATCH(C1914,Lists!$I$2:$I$12,0)),1)/Lists!$Q$2)</f>
        <v/>
      </c>
      <c r="AK1914" s="106" t="n"/>
      <c r="AL1914" s="106" t="n"/>
      <c r="AM1914" s="106" t="n"/>
      <c r="AN1914" s="106" t="n"/>
      <c r="AO1914" s="106" t="n"/>
    </row>
    <row r="1915" ht="18" customHeight="1" s="74">
      <c r="A1915" s="154">
        <f>IF(OR(F1915="",C1915="",D1915=""),"",IFERROR(INDEX(Lists!$J$2:$J$12,MATCH(C1915,Lists!$I$2:$I$12,0)),"XX")&amp;"-"&amp;D1915&amp;"-"&amp;TEXT(SUMPRODUCT(($C$2:C1915=C1915)*($D$2:D1915=D1915)),"0000"))</f>
        <v/>
      </c>
      <c r="B1915" s="155" t="n"/>
      <c r="C1915" s="155" t="n"/>
      <c r="D1915" s="155" t="n"/>
      <c r="E1915" s="155" t="n"/>
      <c r="F1915" s="155" t="n"/>
      <c r="G1915" s="155" t="n"/>
      <c r="H1915" s="155" t="n"/>
      <c r="I1915" s="155" t="n"/>
      <c r="J1915" s="155" t="n"/>
      <c r="K1915" s="155" t="n"/>
      <c r="L1915" s="155" t="n"/>
      <c r="M1915" s="155" t="n"/>
      <c r="N1915" s="155" t="n"/>
      <c r="O1915" s="155" t="n"/>
      <c r="P1915" s="155" t="n"/>
      <c r="Q1915" s="151" t="n"/>
      <c r="R1915" s="155" t="n"/>
      <c r="S1915" s="155" t="n"/>
      <c r="T1915" s="155" t="n"/>
      <c r="U1915" s="155" t="n"/>
      <c r="V1915" s="155" t="n"/>
      <c r="W1915" s="155" t="n"/>
      <c r="X1915" s="155" t="n"/>
      <c r="Y1915" s="155" t="n"/>
      <c r="Z1915" s="155" t="n"/>
      <c r="AA1915" s="155" t="n"/>
      <c r="AB1915" s="155" t="n"/>
      <c r="AC1915" s="155" t="n"/>
      <c r="AD1915" s="155" t="n"/>
      <c r="AE1915" s="155" t="n"/>
      <c r="AF1915" s="155" t="n"/>
      <c r="AG1915" s="154">
        <f>IF(OR(C1915="",G1915="",G1915=0),"",IFERROR(INDEX(Lists!$K$2:$K$12,MATCH(C1915,Lists!$I$2:$I$12,0)),"AUD"))</f>
        <v/>
      </c>
      <c r="AH1915" s="154">
        <f>IF(OR(G1915="",G1915=0),"",IF(G1915&lt;1,TEXT(G1915*100,"0")&amp;IFERROR(INDEX(Lists!$U$2:$U$12,MATCH(C1915,Lists!$I$2:$I$12,0)),"c"),IFERROR(INDEX(Lists!$L$2:$L$12,MATCH(C1915,Lists!$I$2:$I$12,0)),"$")&amp;IF(G1915=INT(G1915),TEXT(G1915,"0"),TEXT(G1915,"0.00")))&amp;" "&amp;AG1915)</f>
        <v/>
      </c>
      <c r="AI1915" s="154">
        <f>IF(X1915="","",X1915*IFERROR(INDEX(Lists!$M$2:$M$12,MATCH(C1915,Lists!$I$2:$I$12,0)),1)/Lists!$Q$2)</f>
        <v/>
      </c>
      <c r="AJ1915" s="154">
        <f>IF(Y1915="","",Y1915*IFERROR(INDEX(Lists!$M$2:$M$12,MATCH(C1915,Lists!$I$2:$I$12,0)),1)/Lists!$Q$2)</f>
        <v/>
      </c>
      <c r="AK1915" s="106" t="n"/>
      <c r="AL1915" s="106" t="n"/>
      <c r="AM1915" s="106" t="n"/>
      <c r="AN1915" s="106" t="n"/>
      <c r="AO1915" s="106" t="n"/>
    </row>
    <row r="1916" ht="18" customHeight="1" s="74">
      <c r="A1916" s="154">
        <f>IF(OR(F1916="",C1916="",D1916=""),"",IFERROR(INDEX(Lists!$J$2:$J$12,MATCH(C1916,Lists!$I$2:$I$12,0)),"XX")&amp;"-"&amp;D1916&amp;"-"&amp;TEXT(SUMPRODUCT(($C$2:C1916=C1916)*($D$2:D1916=D1916)),"0000"))</f>
        <v/>
      </c>
      <c r="B1916" s="155" t="n"/>
      <c r="C1916" s="155" t="n"/>
      <c r="D1916" s="155" t="n"/>
      <c r="E1916" s="155" t="n"/>
      <c r="F1916" s="155" t="n"/>
      <c r="G1916" s="155" t="n"/>
      <c r="H1916" s="155" t="n"/>
      <c r="I1916" s="155" t="n"/>
      <c r="J1916" s="155" t="n"/>
      <c r="K1916" s="155" t="n"/>
      <c r="L1916" s="155" t="n"/>
      <c r="M1916" s="155" t="n"/>
      <c r="N1916" s="155" t="n"/>
      <c r="O1916" s="155" t="n"/>
      <c r="P1916" s="155" t="n"/>
      <c r="Q1916" s="151" t="n"/>
      <c r="R1916" s="155" t="n"/>
      <c r="S1916" s="155" t="n"/>
      <c r="T1916" s="155" t="n"/>
      <c r="U1916" s="155" t="n"/>
      <c r="V1916" s="155" t="n"/>
      <c r="W1916" s="155" t="n"/>
      <c r="X1916" s="155" t="n"/>
      <c r="Y1916" s="155" t="n"/>
      <c r="Z1916" s="155" t="n"/>
      <c r="AA1916" s="155" t="n"/>
      <c r="AB1916" s="155" t="n"/>
      <c r="AC1916" s="155" t="n"/>
      <c r="AD1916" s="155" t="n"/>
      <c r="AE1916" s="155" t="n"/>
      <c r="AF1916" s="155" t="n"/>
      <c r="AG1916" s="154">
        <f>IF(OR(C1916="",G1916="",G1916=0),"",IFERROR(INDEX(Lists!$K$2:$K$12,MATCH(C1916,Lists!$I$2:$I$12,0)),"AUD"))</f>
        <v/>
      </c>
      <c r="AH1916" s="154">
        <f>IF(OR(G1916="",G1916=0),"",IF(G1916&lt;1,TEXT(G1916*100,"0")&amp;IFERROR(INDEX(Lists!$U$2:$U$12,MATCH(C1916,Lists!$I$2:$I$12,0)),"c"),IFERROR(INDEX(Lists!$L$2:$L$12,MATCH(C1916,Lists!$I$2:$I$12,0)),"$")&amp;IF(G1916=INT(G1916),TEXT(G1916,"0"),TEXT(G1916,"0.00")))&amp;" "&amp;AG1916)</f>
        <v/>
      </c>
      <c r="AI1916" s="154">
        <f>IF(X1916="","",X1916*IFERROR(INDEX(Lists!$M$2:$M$12,MATCH(C1916,Lists!$I$2:$I$12,0)),1)/Lists!$Q$2)</f>
        <v/>
      </c>
      <c r="AJ1916" s="154">
        <f>IF(Y1916="","",Y1916*IFERROR(INDEX(Lists!$M$2:$M$12,MATCH(C1916,Lists!$I$2:$I$12,0)),1)/Lists!$Q$2)</f>
        <v/>
      </c>
      <c r="AK1916" s="106" t="n"/>
      <c r="AL1916" s="106" t="n"/>
      <c r="AM1916" s="106" t="n"/>
      <c r="AN1916" s="106" t="n"/>
      <c r="AO1916" s="106" t="n"/>
    </row>
    <row r="1917" ht="18" customHeight="1" s="74">
      <c r="A1917" s="154">
        <f>IF(OR(F1917="",C1917="",D1917=""),"",IFERROR(INDEX(Lists!$J$2:$J$12,MATCH(C1917,Lists!$I$2:$I$12,0)),"XX")&amp;"-"&amp;D1917&amp;"-"&amp;TEXT(SUMPRODUCT(($C$2:C1917=C1917)*($D$2:D1917=D1917)),"0000"))</f>
        <v/>
      </c>
      <c r="B1917" s="155" t="n"/>
      <c r="C1917" s="155" t="n"/>
      <c r="D1917" s="155" t="n"/>
      <c r="E1917" s="155" t="n"/>
      <c r="F1917" s="155" t="n"/>
      <c r="G1917" s="155" t="n"/>
      <c r="H1917" s="155" t="n"/>
      <c r="I1917" s="155" t="n"/>
      <c r="J1917" s="155" t="n"/>
      <c r="K1917" s="155" t="n"/>
      <c r="L1917" s="155" t="n"/>
      <c r="M1917" s="155" t="n"/>
      <c r="N1917" s="155" t="n"/>
      <c r="O1917" s="155" t="n"/>
      <c r="P1917" s="155" t="n"/>
      <c r="Q1917" s="151" t="n"/>
      <c r="R1917" s="155" t="n"/>
      <c r="S1917" s="155" t="n"/>
      <c r="T1917" s="155" t="n"/>
      <c r="U1917" s="155" t="n"/>
      <c r="V1917" s="155" t="n"/>
      <c r="W1917" s="155" t="n"/>
      <c r="X1917" s="155" t="n"/>
      <c r="Y1917" s="155" t="n"/>
      <c r="Z1917" s="155" t="n"/>
      <c r="AA1917" s="155" t="n"/>
      <c r="AB1917" s="155" t="n"/>
      <c r="AC1917" s="155" t="n"/>
      <c r="AD1917" s="155" t="n"/>
      <c r="AE1917" s="155" t="n"/>
      <c r="AF1917" s="155" t="n"/>
      <c r="AG1917" s="154">
        <f>IF(OR(C1917="",G1917="",G1917=0),"",IFERROR(INDEX(Lists!$K$2:$K$12,MATCH(C1917,Lists!$I$2:$I$12,0)),"AUD"))</f>
        <v/>
      </c>
      <c r="AH1917" s="154">
        <f>IF(OR(G1917="",G1917=0),"",IF(G1917&lt;1,TEXT(G1917*100,"0")&amp;IFERROR(INDEX(Lists!$U$2:$U$12,MATCH(C1917,Lists!$I$2:$I$12,0)),"c"),IFERROR(INDEX(Lists!$L$2:$L$12,MATCH(C1917,Lists!$I$2:$I$12,0)),"$")&amp;IF(G1917=INT(G1917),TEXT(G1917,"0"),TEXT(G1917,"0.00")))&amp;" "&amp;AG1917)</f>
        <v/>
      </c>
      <c r="AI1917" s="154">
        <f>IF(X1917="","",X1917*IFERROR(INDEX(Lists!$M$2:$M$12,MATCH(C1917,Lists!$I$2:$I$12,0)),1)/Lists!$Q$2)</f>
        <v/>
      </c>
      <c r="AJ1917" s="154">
        <f>IF(Y1917="","",Y1917*IFERROR(INDEX(Lists!$M$2:$M$12,MATCH(C1917,Lists!$I$2:$I$12,0)),1)/Lists!$Q$2)</f>
        <v/>
      </c>
      <c r="AK1917" s="106" t="n"/>
      <c r="AL1917" s="106" t="n"/>
      <c r="AM1917" s="106" t="n"/>
      <c r="AN1917" s="106" t="n"/>
      <c r="AO1917" s="106" t="n"/>
    </row>
    <row r="1918" ht="18" customHeight="1" s="74">
      <c r="A1918" s="154">
        <f>IF(OR(F1918="",C1918="",D1918=""),"",IFERROR(INDEX(Lists!$J$2:$J$12,MATCH(C1918,Lists!$I$2:$I$12,0)),"XX")&amp;"-"&amp;D1918&amp;"-"&amp;TEXT(SUMPRODUCT(($C$2:C1918=C1918)*($D$2:D1918=D1918)),"0000"))</f>
        <v/>
      </c>
      <c r="B1918" s="155" t="n"/>
      <c r="C1918" s="155" t="n"/>
      <c r="D1918" s="155" t="n"/>
      <c r="E1918" s="155" t="n"/>
      <c r="F1918" s="155" t="n"/>
      <c r="G1918" s="155" t="n"/>
      <c r="H1918" s="155" t="n"/>
      <c r="I1918" s="155" t="n"/>
      <c r="J1918" s="155" t="n"/>
      <c r="K1918" s="155" t="n"/>
      <c r="L1918" s="155" t="n"/>
      <c r="M1918" s="155" t="n"/>
      <c r="N1918" s="155" t="n"/>
      <c r="O1918" s="155" t="n"/>
      <c r="P1918" s="155" t="n"/>
      <c r="Q1918" s="151" t="n"/>
      <c r="R1918" s="155" t="n"/>
      <c r="S1918" s="155" t="n"/>
      <c r="T1918" s="155" t="n"/>
      <c r="U1918" s="155" t="n"/>
      <c r="V1918" s="155" t="n"/>
      <c r="W1918" s="155" t="n"/>
      <c r="X1918" s="155" t="n"/>
      <c r="Y1918" s="155" t="n"/>
      <c r="Z1918" s="155" t="n"/>
      <c r="AA1918" s="155" t="n"/>
      <c r="AB1918" s="155" t="n"/>
      <c r="AC1918" s="155" t="n"/>
      <c r="AD1918" s="155" t="n"/>
      <c r="AE1918" s="155" t="n"/>
      <c r="AF1918" s="155" t="n"/>
      <c r="AG1918" s="154">
        <f>IF(OR(C1918="",G1918="",G1918=0),"",IFERROR(INDEX(Lists!$K$2:$K$12,MATCH(C1918,Lists!$I$2:$I$12,0)),"AUD"))</f>
        <v/>
      </c>
      <c r="AH1918" s="154">
        <f>IF(OR(G1918="",G1918=0),"",IF(G1918&lt;1,TEXT(G1918*100,"0")&amp;IFERROR(INDEX(Lists!$U$2:$U$12,MATCH(C1918,Lists!$I$2:$I$12,0)),"c"),IFERROR(INDEX(Lists!$L$2:$L$12,MATCH(C1918,Lists!$I$2:$I$12,0)),"$")&amp;IF(G1918=INT(G1918),TEXT(G1918,"0"),TEXT(G1918,"0.00")))&amp;" "&amp;AG1918)</f>
        <v/>
      </c>
      <c r="AI1918" s="154">
        <f>IF(X1918="","",X1918*IFERROR(INDEX(Lists!$M$2:$M$12,MATCH(C1918,Lists!$I$2:$I$12,0)),1)/Lists!$Q$2)</f>
        <v/>
      </c>
      <c r="AJ1918" s="154">
        <f>IF(Y1918="","",Y1918*IFERROR(INDEX(Lists!$M$2:$M$12,MATCH(C1918,Lists!$I$2:$I$12,0)),1)/Lists!$Q$2)</f>
        <v/>
      </c>
      <c r="AK1918" s="106" t="n"/>
      <c r="AL1918" s="106" t="n"/>
      <c r="AM1918" s="106" t="n"/>
      <c r="AN1918" s="106" t="n"/>
      <c r="AO1918" s="106" t="n"/>
    </row>
    <row r="1919" ht="18" customHeight="1" s="74">
      <c r="A1919" s="154">
        <f>IF(OR(F1919="",C1919="",D1919=""),"",IFERROR(INDEX(Lists!$J$2:$J$12,MATCH(C1919,Lists!$I$2:$I$12,0)),"XX")&amp;"-"&amp;D1919&amp;"-"&amp;TEXT(SUMPRODUCT(($C$2:C1919=C1919)*($D$2:D1919=D1919)),"0000"))</f>
        <v/>
      </c>
      <c r="B1919" s="155" t="n"/>
      <c r="C1919" s="155" t="n"/>
      <c r="D1919" s="155" t="n"/>
      <c r="E1919" s="155" t="n"/>
      <c r="F1919" s="155" t="n"/>
      <c r="G1919" s="155" t="n"/>
      <c r="H1919" s="155" t="n"/>
      <c r="I1919" s="155" t="n"/>
      <c r="J1919" s="155" t="n"/>
      <c r="K1919" s="155" t="n"/>
      <c r="L1919" s="155" t="n"/>
      <c r="M1919" s="155" t="n"/>
      <c r="N1919" s="155" t="n"/>
      <c r="O1919" s="155" t="n"/>
      <c r="P1919" s="155" t="n"/>
      <c r="Q1919" s="151" t="n"/>
      <c r="R1919" s="155" t="n"/>
      <c r="S1919" s="155" t="n"/>
      <c r="T1919" s="155" t="n"/>
      <c r="U1919" s="155" t="n"/>
      <c r="V1919" s="155" t="n"/>
      <c r="W1919" s="155" t="n"/>
      <c r="X1919" s="155" t="n"/>
      <c r="Y1919" s="155" t="n"/>
      <c r="Z1919" s="155" t="n"/>
      <c r="AA1919" s="155" t="n"/>
      <c r="AB1919" s="155" t="n"/>
      <c r="AC1919" s="155" t="n"/>
      <c r="AD1919" s="155" t="n"/>
      <c r="AE1919" s="155" t="n"/>
      <c r="AF1919" s="155" t="n"/>
      <c r="AG1919" s="154">
        <f>IF(OR(C1919="",G1919="",G1919=0),"",IFERROR(INDEX(Lists!$K$2:$K$12,MATCH(C1919,Lists!$I$2:$I$12,0)),"AUD"))</f>
        <v/>
      </c>
      <c r="AH1919" s="154">
        <f>IF(OR(G1919="",G1919=0),"",IF(G1919&lt;1,TEXT(G1919*100,"0")&amp;IFERROR(INDEX(Lists!$U$2:$U$12,MATCH(C1919,Lists!$I$2:$I$12,0)),"c"),IFERROR(INDEX(Lists!$L$2:$L$12,MATCH(C1919,Lists!$I$2:$I$12,0)),"$")&amp;IF(G1919=INT(G1919),TEXT(G1919,"0"),TEXT(G1919,"0.00")))&amp;" "&amp;AG1919)</f>
        <v/>
      </c>
      <c r="AI1919" s="154">
        <f>IF(X1919="","",X1919*IFERROR(INDEX(Lists!$M$2:$M$12,MATCH(C1919,Lists!$I$2:$I$12,0)),1)/Lists!$Q$2)</f>
        <v/>
      </c>
      <c r="AJ1919" s="154">
        <f>IF(Y1919="","",Y1919*IFERROR(INDEX(Lists!$M$2:$M$12,MATCH(C1919,Lists!$I$2:$I$12,0)),1)/Lists!$Q$2)</f>
        <v/>
      </c>
      <c r="AK1919" s="106" t="n"/>
      <c r="AL1919" s="106" t="n"/>
      <c r="AM1919" s="106" t="n"/>
      <c r="AN1919" s="106" t="n"/>
      <c r="AO1919" s="106" t="n"/>
    </row>
    <row r="1920" ht="18" customHeight="1" s="74">
      <c r="A1920" s="154">
        <f>IF(OR(F1920="",C1920="",D1920=""),"",IFERROR(INDEX(Lists!$J$2:$J$12,MATCH(C1920,Lists!$I$2:$I$12,0)),"XX")&amp;"-"&amp;D1920&amp;"-"&amp;TEXT(SUMPRODUCT(($C$2:C1920=C1920)*($D$2:D1920=D1920)),"0000"))</f>
        <v/>
      </c>
      <c r="B1920" s="155" t="n"/>
      <c r="C1920" s="155" t="n"/>
      <c r="D1920" s="155" t="n"/>
      <c r="E1920" s="155" t="n"/>
      <c r="F1920" s="155" t="n"/>
      <c r="G1920" s="155" t="n"/>
      <c r="H1920" s="155" t="n"/>
      <c r="I1920" s="155" t="n"/>
      <c r="J1920" s="155" t="n"/>
      <c r="K1920" s="155" t="n"/>
      <c r="L1920" s="155" t="n"/>
      <c r="M1920" s="155" t="n"/>
      <c r="N1920" s="155" t="n"/>
      <c r="O1920" s="155" t="n"/>
      <c r="P1920" s="155" t="n"/>
      <c r="Q1920" s="151" t="n"/>
      <c r="R1920" s="155" t="n"/>
      <c r="S1920" s="155" t="n"/>
      <c r="T1920" s="155" t="n"/>
      <c r="U1920" s="155" t="n"/>
      <c r="V1920" s="155" t="n"/>
      <c r="W1920" s="155" t="n"/>
      <c r="X1920" s="155" t="n"/>
      <c r="Y1920" s="155" t="n"/>
      <c r="Z1920" s="155" t="n"/>
      <c r="AA1920" s="155" t="n"/>
      <c r="AB1920" s="155" t="n"/>
      <c r="AC1920" s="155" t="n"/>
      <c r="AD1920" s="155" t="n"/>
      <c r="AE1920" s="155" t="n"/>
      <c r="AF1920" s="155" t="n"/>
      <c r="AG1920" s="154">
        <f>IF(OR(C1920="",G1920="",G1920=0),"",IFERROR(INDEX(Lists!$K$2:$K$12,MATCH(C1920,Lists!$I$2:$I$12,0)),"AUD"))</f>
        <v/>
      </c>
      <c r="AH1920" s="154">
        <f>IF(OR(G1920="",G1920=0),"",IF(G1920&lt;1,TEXT(G1920*100,"0")&amp;IFERROR(INDEX(Lists!$U$2:$U$12,MATCH(C1920,Lists!$I$2:$I$12,0)),"c"),IFERROR(INDEX(Lists!$L$2:$L$12,MATCH(C1920,Lists!$I$2:$I$12,0)),"$")&amp;IF(G1920=INT(G1920),TEXT(G1920,"0"),TEXT(G1920,"0.00")))&amp;" "&amp;AG1920)</f>
        <v/>
      </c>
      <c r="AI1920" s="154">
        <f>IF(X1920="","",X1920*IFERROR(INDEX(Lists!$M$2:$M$12,MATCH(C1920,Lists!$I$2:$I$12,0)),1)/Lists!$Q$2)</f>
        <v/>
      </c>
      <c r="AJ1920" s="154">
        <f>IF(Y1920="","",Y1920*IFERROR(INDEX(Lists!$M$2:$M$12,MATCH(C1920,Lists!$I$2:$I$12,0)),1)/Lists!$Q$2)</f>
        <v/>
      </c>
      <c r="AK1920" s="106" t="n"/>
      <c r="AL1920" s="106" t="n"/>
      <c r="AM1920" s="106" t="n"/>
      <c r="AN1920" s="106" t="n"/>
      <c r="AO1920" s="106" t="n"/>
    </row>
    <row r="1921" ht="18" customHeight="1" s="74">
      <c r="A1921" s="154">
        <f>IF(OR(F1921="",C1921="",D1921=""),"",IFERROR(INDEX(Lists!$J$2:$J$12,MATCH(C1921,Lists!$I$2:$I$12,0)),"XX")&amp;"-"&amp;D1921&amp;"-"&amp;TEXT(SUMPRODUCT(($C$2:C1921=C1921)*($D$2:D1921=D1921)),"0000"))</f>
        <v/>
      </c>
      <c r="B1921" s="155" t="n"/>
      <c r="C1921" s="155" t="n"/>
      <c r="D1921" s="155" t="n"/>
      <c r="E1921" s="155" t="n"/>
      <c r="F1921" s="155" t="n"/>
      <c r="G1921" s="155" t="n"/>
      <c r="H1921" s="155" t="n"/>
      <c r="I1921" s="155" t="n"/>
      <c r="J1921" s="155" t="n"/>
      <c r="K1921" s="155" t="n"/>
      <c r="L1921" s="155" t="n"/>
      <c r="M1921" s="155" t="n"/>
      <c r="N1921" s="155" t="n"/>
      <c r="O1921" s="155" t="n"/>
      <c r="P1921" s="155" t="n"/>
      <c r="Q1921" s="151" t="n"/>
      <c r="R1921" s="155" t="n"/>
      <c r="S1921" s="155" t="n"/>
      <c r="T1921" s="155" t="n"/>
      <c r="U1921" s="155" t="n"/>
      <c r="V1921" s="155" t="n"/>
      <c r="W1921" s="155" t="n"/>
      <c r="X1921" s="155" t="n"/>
      <c r="Y1921" s="155" t="n"/>
      <c r="Z1921" s="155" t="n"/>
      <c r="AA1921" s="155" t="n"/>
      <c r="AB1921" s="155" t="n"/>
      <c r="AC1921" s="155" t="n"/>
      <c r="AD1921" s="155" t="n"/>
      <c r="AE1921" s="155" t="n"/>
      <c r="AF1921" s="155" t="n"/>
      <c r="AG1921" s="154">
        <f>IF(OR(C1921="",G1921="",G1921=0),"",IFERROR(INDEX(Lists!$K$2:$K$12,MATCH(C1921,Lists!$I$2:$I$12,0)),"AUD"))</f>
        <v/>
      </c>
      <c r="AH1921" s="154">
        <f>IF(OR(G1921="",G1921=0),"",IF(G1921&lt;1,TEXT(G1921*100,"0")&amp;IFERROR(INDEX(Lists!$U$2:$U$12,MATCH(C1921,Lists!$I$2:$I$12,0)),"c"),IFERROR(INDEX(Lists!$L$2:$L$12,MATCH(C1921,Lists!$I$2:$I$12,0)),"$")&amp;IF(G1921=INT(G1921),TEXT(G1921,"0"),TEXT(G1921,"0.00")))&amp;" "&amp;AG1921)</f>
        <v/>
      </c>
      <c r="AI1921" s="154">
        <f>IF(X1921="","",X1921*IFERROR(INDEX(Lists!$M$2:$M$12,MATCH(C1921,Lists!$I$2:$I$12,0)),1)/Lists!$Q$2)</f>
        <v/>
      </c>
      <c r="AJ1921" s="154">
        <f>IF(Y1921="","",Y1921*IFERROR(INDEX(Lists!$M$2:$M$12,MATCH(C1921,Lists!$I$2:$I$12,0)),1)/Lists!$Q$2)</f>
        <v/>
      </c>
      <c r="AK1921" s="106" t="n"/>
      <c r="AL1921" s="106" t="n"/>
      <c r="AM1921" s="106" t="n"/>
      <c r="AN1921" s="106" t="n"/>
      <c r="AO1921" s="106" t="n"/>
    </row>
    <row r="1922" ht="18" customHeight="1" s="74">
      <c r="A1922" s="154">
        <f>IF(OR(F1922="",C1922="",D1922=""),"",IFERROR(INDEX(Lists!$J$2:$J$12,MATCH(C1922,Lists!$I$2:$I$12,0)),"XX")&amp;"-"&amp;D1922&amp;"-"&amp;TEXT(SUMPRODUCT(($C$2:C1922=C1922)*($D$2:D1922=D1922)),"0000"))</f>
        <v/>
      </c>
      <c r="B1922" s="155" t="n"/>
      <c r="C1922" s="155" t="n"/>
      <c r="D1922" s="155" t="n"/>
      <c r="E1922" s="155" t="n"/>
      <c r="F1922" s="155" t="n"/>
      <c r="G1922" s="155" t="n"/>
      <c r="H1922" s="155" t="n"/>
      <c r="I1922" s="155" t="n"/>
      <c r="J1922" s="155" t="n"/>
      <c r="K1922" s="155" t="n"/>
      <c r="L1922" s="155" t="n"/>
      <c r="M1922" s="155" t="n"/>
      <c r="N1922" s="155" t="n"/>
      <c r="O1922" s="155" t="n"/>
      <c r="P1922" s="155" t="n"/>
      <c r="Q1922" s="151" t="n"/>
      <c r="R1922" s="155" t="n"/>
      <c r="S1922" s="155" t="n"/>
      <c r="T1922" s="155" t="n"/>
      <c r="U1922" s="155" t="n"/>
      <c r="V1922" s="155" t="n"/>
      <c r="W1922" s="155" t="n"/>
      <c r="X1922" s="155" t="n"/>
      <c r="Y1922" s="155" t="n"/>
      <c r="Z1922" s="155" t="n"/>
      <c r="AA1922" s="155" t="n"/>
      <c r="AB1922" s="155" t="n"/>
      <c r="AC1922" s="155" t="n"/>
      <c r="AD1922" s="155" t="n"/>
      <c r="AE1922" s="155" t="n"/>
      <c r="AF1922" s="155" t="n"/>
      <c r="AG1922" s="154">
        <f>IF(OR(C1922="",G1922="",G1922=0),"",IFERROR(INDEX(Lists!$K$2:$K$12,MATCH(C1922,Lists!$I$2:$I$12,0)),"AUD"))</f>
        <v/>
      </c>
      <c r="AH1922" s="154">
        <f>IF(OR(G1922="",G1922=0),"",IF(G1922&lt;1,TEXT(G1922*100,"0")&amp;IFERROR(INDEX(Lists!$U$2:$U$12,MATCH(C1922,Lists!$I$2:$I$12,0)),"c"),IFERROR(INDEX(Lists!$L$2:$L$12,MATCH(C1922,Lists!$I$2:$I$12,0)),"$")&amp;IF(G1922=INT(G1922),TEXT(G1922,"0"),TEXT(G1922,"0.00")))&amp;" "&amp;AG1922)</f>
        <v/>
      </c>
      <c r="AI1922" s="154">
        <f>IF(X1922="","",X1922*IFERROR(INDEX(Lists!$M$2:$M$12,MATCH(C1922,Lists!$I$2:$I$12,0)),1)/Lists!$Q$2)</f>
        <v/>
      </c>
      <c r="AJ1922" s="154">
        <f>IF(Y1922="","",Y1922*IFERROR(INDEX(Lists!$M$2:$M$12,MATCH(C1922,Lists!$I$2:$I$12,0)),1)/Lists!$Q$2)</f>
        <v/>
      </c>
      <c r="AK1922" s="106" t="n"/>
      <c r="AL1922" s="106" t="n"/>
      <c r="AM1922" s="106" t="n"/>
      <c r="AN1922" s="106" t="n"/>
      <c r="AO1922" s="106" t="n"/>
    </row>
    <row r="1923" ht="18" customHeight="1" s="74">
      <c r="A1923" s="154">
        <f>IF(OR(F1923="",C1923="",D1923=""),"",IFERROR(INDEX(Lists!$J$2:$J$12,MATCH(C1923,Lists!$I$2:$I$12,0)),"XX")&amp;"-"&amp;D1923&amp;"-"&amp;TEXT(SUMPRODUCT(($C$2:C1923=C1923)*($D$2:D1923=D1923)),"0000"))</f>
        <v/>
      </c>
      <c r="B1923" s="155" t="n"/>
      <c r="C1923" s="155" t="n"/>
      <c r="D1923" s="155" t="n"/>
      <c r="E1923" s="155" t="n"/>
      <c r="F1923" s="155" t="n"/>
      <c r="G1923" s="155" t="n"/>
      <c r="H1923" s="155" t="n"/>
      <c r="I1923" s="155" t="n"/>
      <c r="J1923" s="155" t="n"/>
      <c r="K1923" s="155" t="n"/>
      <c r="L1923" s="155" t="n"/>
      <c r="M1923" s="155" t="n"/>
      <c r="N1923" s="155" t="n"/>
      <c r="O1923" s="155" t="n"/>
      <c r="P1923" s="155" t="n"/>
      <c r="Q1923" s="151" t="n"/>
      <c r="R1923" s="155" t="n"/>
      <c r="S1923" s="155" t="n"/>
      <c r="T1923" s="155" t="n"/>
      <c r="U1923" s="155" t="n"/>
      <c r="V1923" s="155" t="n"/>
      <c r="W1923" s="155" t="n"/>
      <c r="X1923" s="155" t="n"/>
      <c r="Y1923" s="155" t="n"/>
      <c r="Z1923" s="155" t="n"/>
      <c r="AA1923" s="155" t="n"/>
      <c r="AB1923" s="155" t="n"/>
      <c r="AC1923" s="155" t="n"/>
      <c r="AD1923" s="155" t="n"/>
      <c r="AE1923" s="155" t="n"/>
      <c r="AF1923" s="155" t="n"/>
      <c r="AG1923" s="154">
        <f>IF(OR(C1923="",G1923="",G1923=0),"",IFERROR(INDEX(Lists!$K$2:$K$12,MATCH(C1923,Lists!$I$2:$I$12,0)),"AUD"))</f>
        <v/>
      </c>
      <c r="AH1923" s="154">
        <f>IF(OR(G1923="",G1923=0),"",IF(G1923&lt;1,TEXT(G1923*100,"0")&amp;IFERROR(INDEX(Lists!$U$2:$U$12,MATCH(C1923,Lists!$I$2:$I$12,0)),"c"),IFERROR(INDEX(Lists!$L$2:$L$12,MATCH(C1923,Lists!$I$2:$I$12,0)),"$")&amp;IF(G1923=INT(G1923),TEXT(G1923,"0"),TEXT(G1923,"0.00")))&amp;" "&amp;AG1923)</f>
        <v/>
      </c>
      <c r="AI1923" s="154">
        <f>IF(X1923="","",X1923*IFERROR(INDEX(Lists!$M$2:$M$12,MATCH(C1923,Lists!$I$2:$I$12,0)),1)/Lists!$Q$2)</f>
        <v/>
      </c>
      <c r="AJ1923" s="154">
        <f>IF(Y1923="","",Y1923*IFERROR(INDEX(Lists!$M$2:$M$12,MATCH(C1923,Lists!$I$2:$I$12,0)),1)/Lists!$Q$2)</f>
        <v/>
      </c>
      <c r="AK1923" s="106" t="n"/>
      <c r="AL1923" s="106" t="n"/>
      <c r="AM1923" s="106" t="n"/>
      <c r="AN1923" s="106" t="n"/>
      <c r="AO1923" s="106" t="n"/>
    </row>
    <row r="1924" ht="18" customHeight="1" s="74">
      <c r="A1924" s="154">
        <f>IF(OR(F1924="",C1924="",D1924=""),"",IFERROR(INDEX(Lists!$J$2:$J$12,MATCH(C1924,Lists!$I$2:$I$12,0)),"XX")&amp;"-"&amp;D1924&amp;"-"&amp;TEXT(SUMPRODUCT(($C$2:C1924=C1924)*($D$2:D1924=D1924)),"0000"))</f>
        <v/>
      </c>
      <c r="B1924" s="155" t="n"/>
      <c r="C1924" s="155" t="n"/>
      <c r="D1924" s="155" t="n"/>
      <c r="E1924" s="155" t="n"/>
      <c r="F1924" s="155" t="n"/>
      <c r="G1924" s="155" t="n"/>
      <c r="H1924" s="155" t="n"/>
      <c r="I1924" s="155" t="n"/>
      <c r="J1924" s="155" t="n"/>
      <c r="K1924" s="155" t="n"/>
      <c r="L1924" s="155" t="n"/>
      <c r="M1924" s="155" t="n"/>
      <c r="N1924" s="155" t="n"/>
      <c r="O1924" s="155" t="n"/>
      <c r="P1924" s="155" t="n"/>
      <c r="Q1924" s="151" t="n"/>
      <c r="R1924" s="155" t="n"/>
      <c r="S1924" s="155" t="n"/>
      <c r="T1924" s="155" t="n"/>
      <c r="U1924" s="155" t="n"/>
      <c r="V1924" s="155" t="n"/>
      <c r="W1924" s="155" t="n"/>
      <c r="X1924" s="155" t="n"/>
      <c r="Y1924" s="155" t="n"/>
      <c r="Z1924" s="155" t="n"/>
      <c r="AA1924" s="155" t="n"/>
      <c r="AB1924" s="155" t="n"/>
      <c r="AC1924" s="155" t="n"/>
      <c r="AD1924" s="155" t="n"/>
      <c r="AE1924" s="155" t="n"/>
      <c r="AF1924" s="155" t="n"/>
      <c r="AG1924" s="154">
        <f>IF(OR(C1924="",G1924="",G1924=0),"",IFERROR(INDEX(Lists!$K$2:$K$12,MATCH(C1924,Lists!$I$2:$I$12,0)),"AUD"))</f>
        <v/>
      </c>
      <c r="AH1924" s="154">
        <f>IF(OR(G1924="",G1924=0),"",IF(G1924&lt;1,TEXT(G1924*100,"0")&amp;IFERROR(INDEX(Lists!$U$2:$U$12,MATCH(C1924,Lists!$I$2:$I$12,0)),"c"),IFERROR(INDEX(Lists!$L$2:$L$12,MATCH(C1924,Lists!$I$2:$I$12,0)),"$")&amp;IF(G1924=INT(G1924),TEXT(G1924,"0"),TEXT(G1924,"0.00")))&amp;" "&amp;AG1924)</f>
        <v/>
      </c>
      <c r="AI1924" s="154">
        <f>IF(X1924="","",X1924*IFERROR(INDEX(Lists!$M$2:$M$12,MATCH(C1924,Lists!$I$2:$I$12,0)),1)/Lists!$Q$2)</f>
        <v/>
      </c>
      <c r="AJ1924" s="154">
        <f>IF(Y1924="","",Y1924*IFERROR(INDEX(Lists!$M$2:$M$12,MATCH(C1924,Lists!$I$2:$I$12,0)),1)/Lists!$Q$2)</f>
        <v/>
      </c>
      <c r="AK1924" s="106" t="n"/>
      <c r="AL1924" s="106" t="n"/>
      <c r="AM1924" s="106" t="n"/>
      <c r="AN1924" s="106" t="n"/>
      <c r="AO1924" s="106" t="n"/>
    </row>
    <row r="1925" ht="18" customHeight="1" s="74">
      <c r="A1925" s="154">
        <f>IF(OR(F1925="",C1925="",D1925=""),"",IFERROR(INDEX(Lists!$J$2:$J$12,MATCH(C1925,Lists!$I$2:$I$12,0)),"XX")&amp;"-"&amp;D1925&amp;"-"&amp;TEXT(SUMPRODUCT(($C$2:C1925=C1925)*($D$2:D1925=D1925)),"0000"))</f>
        <v/>
      </c>
      <c r="B1925" s="155" t="n"/>
      <c r="C1925" s="155" t="n"/>
      <c r="D1925" s="155" t="n"/>
      <c r="E1925" s="155" t="n"/>
      <c r="F1925" s="155" t="n"/>
      <c r="G1925" s="155" t="n"/>
      <c r="H1925" s="155" t="n"/>
      <c r="I1925" s="155" t="n"/>
      <c r="J1925" s="155" t="n"/>
      <c r="K1925" s="155" t="n"/>
      <c r="L1925" s="155" t="n"/>
      <c r="M1925" s="155" t="n"/>
      <c r="N1925" s="155" t="n"/>
      <c r="O1925" s="155" t="n"/>
      <c r="P1925" s="155" t="n"/>
      <c r="Q1925" s="151" t="n"/>
      <c r="R1925" s="155" t="n"/>
      <c r="S1925" s="155" t="n"/>
      <c r="T1925" s="155" t="n"/>
      <c r="U1925" s="155" t="n"/>
      <c r="V1925" s="155" t="n"/>
      <c r="W1925" s="155" t="n"/>
      <c r="X1925" s="155" t="n"/>
      <c r="Y1925" s="155" t="n"/>
      <c r="Z1925" s="155" t="n"/>
      <c r="AA1925" s="155" t="n"/>
      <c r="AB1925" s="155" t="n"/>
      <c r="AC1925" s="155" t="n"/>
      <c r="AD1925" s="155" t="n"/>
      <c r="AE1925" s="155" t="n"/>
      <c r="AF1925" s="155" t="n"/>
      <c r="AG1925" s="154">
        <f>IF(OR(C1925="",G1925="",G1925=0),"",IFERROR(INDEX(Lists!$K$2:$K$12,MATCH(C1925,Lists!$I$2:$I$12,0)),"AUD"))</f>
        <v/>
      </c>
      <c r="AH1925" s="154">
        <f>IF(OR(G1925="",G1925=0),"",IF(G1925&lt;1,TEXT(G1925*100,"0")&amp;IFERROR(INDEX(Lists!$U$2:$U$12,MATCH(C1925,Lists!$I$2:$I$12,0)),"c"),IFERROR(INDEX(Lists!$L$2:$L$12,MATCH(C1925,Lists!$I$2:$I$12,0)),"$")&amp;IF(G1925=INT(G1925),TEXT(G1925,"0"),TEXT(G1925,"0.00")))&amp;" "&amp;AG1925)</f>
        <v/>
      </c>
      <c r="AI1925" s="154">
        <f>IF(X1925="","",X1925*IFERROR(INDEX(Lists!$M$2:$M$12,MATCH(C1925,Lists!$I$2:$I$12,0)),1)/Lists!$Q$2)</f>
        <v/>
      </c>
      <c r="AJ1925" s="154">
        <f>IF(Y1925="","",Y1925*IFERROR(INDEX(Lists!$M$2:$M$12,MATCH(C1925,Lists!$I$2:$I$12,0)),1)/Lists!$Q$2)</f>
        <v/>
      </c>
      <c r="AK1925" s="106" t="n"/>
      <c r="AL1925" s="106" t="n"/>
      <c r="AM1925" s="106" t="n"/>
      <c r="AN1925" s="106" t="n"/>
      <c r="AO1925" s="106" t="n"/>
    </row>
    <row r="1926" ht="18" customHeight="1" s="74">
      <c r="A1926" s="154">
        <f>IF(OR(F1926="",C1926="",D1926=""),"",IFERROR(INDEX(Lists!$J$2:$J$12,MATCH(C1926,Lists!$I$2:$I$12,0)),"XX")&amp;"-"&amp;D1926&amp;"-"&amp;TEXT(SUMPRODUCT(($C$2:C1926=C1926)*($D$2:D1926=D1926)),"0000"))</f>
        <v/>
      </c>
      <c r="B1926" s="155" t="n"/>
      <c r="C1926" s="155" t="n"/>
      <c r="D1926" s="155" t="n"/>
      <c r="E1926" s="155" t="n"/>
      <c r="F1926" s="155" t="n"/>
      <c r="G1926" s="155" t="n"/>
      <c r="H1926" s="155" t="n"/>
      <c r="I1926" s="155" t="n"/>
      <c r="J1926" s="155" t="n"/>
      <c r="K1926" s="155" t="n"/>
      <c r="L1926" s="155" t="n"/>
      <c r="M1926" s="155" t="n"/>
      <c r="N1926" s="155" t="n"/>
      <c r="O1926" s="155" t="n"/>
      <c r="P1926" s="155" t="n"/>
      <c r="Q1926" s="151" t="n"/>
      <c r="R1926" s="155" t="n"/>
      <c r="S1926" s="155" t="n"/>
      <c r="T1926" s="155" t="n"/>
      <c r="U1926" s="155" t="n"/>
      <c r="V1926" s="155" t="n"/>
      <c r="W1926" s="155" t="n"/>
      <c r="X1926" s="155" t="n"/>
      <c r="Y1926" s="155" t="n"/>
      <c r="Z1926" s="155" t="n"/>
      <c r="AA1926" s="155" t="n"/>
      <c r="AB1926" s="155" t="n"/>
      <c r="AC1926" s="155" t="n"/>
      <c r="AD1926" s="155" t="n"/>
      <c r="AE1926" s="155" t="n"/>
      <c r="AF1926" s="155" t="n"/>
      <c r="AG1926" s="154">
        <f>IF(OR(C1926="",G1926="",G1926=0),"",IFERROR(INDEX(Lists!$K$2:$K$12,MATCH(C1926,Lists!$I$2:$I$12,0)),"AUD"))</f>
        <v/>
      </c>
      <c r="AH1926" s="154">
        <f>IF(OR(G1926="",G1926=0),"",IF(G1926&lt;1,TEXT(G1926*100,"0")&amp;IFERROR(INDEX(Lists!$U$2:$U$12,MATCH(C1926,Lists!$I$2:$I$12,0)),"c"),IFERROR(INDEX(Lists!$L$2:$L$12,MATCH(C1926,Lists!$I$2:$I$12,0)),"$")&amp;IF(G1926=INT(G1926),TEXT(G1926,"0"),TEXT(G1926,"0.00")))&amp;" "&amp;AG1926)</f>
        <v/>
      </c>
      <c r="AI1926" s="154">
        <f>IF(X1926="","",X1926*IFERROR(INDEX(Lists!$M$2:$M$12,MATCH(C1926,Lists!$I$2:$I$12,0)),1)/Lists!$Q$2)</f>
        <v/>
      </c>
      <c r="AJ1926" s="154">
        <f>IF(Y1926="","",Y1926*IFERROR(INDEX(Lists!$M$2:$M$12,MATCH(C1926,Lists!$I$2:$I$12,0)),1)/Lists!$Q$2)</f>
        <v/>
      </c>
      <c r="AK1926" s="106" t="n"/>
      <c r="AL1926" s="106" t="n"/>
      <c r="AM1926" s="106" t="n"/>
      <c r="AN1926" s="106" t="n"/>
      <c r="AO1926" s="106" t="n"/>
    </row>
    <row r="1927" ht="18" customHeight="1" s="74">
      <c r="A1927" s="154">
        <f>IF(OR(F1927="",C1927="",D1927=""),"",IFERROR(INDEX(Lists!$J$2:$J$12,MATCH(C1927,Lists!$I$2:$I$12,0)),"XX")&amp;"-"&amp;D1927&amp;"-"&amp;TEXT(SUMPRODUCT(($C$2:C1927=C1927)*($D$2:D1927=D1927)),"0000"))</f>
        <v/>
      </c>
      <c r="B1927" s="155" t="n"/>
      <c r="C1927" s="155" t="n"/>
      <c r="D1927" s="155" t="n"/>
      <c r="E1927" s="155" t="n"/>
      <c r="F1927" s="155" t="n"/>
      <c r="G1927" s="155" t="n"/>
      <c r="H1927" s="155" t="n"/>
      <c r="I1927" s="155" t="n"/>
      <c r="J1927" s="155" t="n"/>
      <c r="K1927" s="155" t="n"/>
      <c r="L1927" s="155" t="n"/>
      <c r="M1927" s="155" t="n"/>
      <c r="N1927" s="155" t="n"/>
      <c r="O1927" s="155" t="n"/>
      <c r="P1927" s="155" t="n"/>
      <c r="Q1927" s="151" t="n"/>
      <c r="R1927" s="155" t="n"/>
      <c r="S1927" s="155" t="n"/>
      <c r="T1927" s="155" t="n"/>
      <c r="U1927" s="155" t="n"/>
      <c r="V1927" s="155" t="n"/>
      <c r="W1927" s="155" t="n"/>
      <c r="X1927" s="155" t="n"/>
      <c r="Y1927" s="155" t="n"/>
      <c r="Z1927" s="155" t="n"/>
      <c r="AA1927" s="155" t="n"/>
      <c r="AB1927" s="155" t="n"/>
      <c r="AC1927" s="155" t="n"/>
      <c r="AD1927" s="155" t="n"/>
      <c r="AE1927" s="155" t="n"/>
      <c r="AF1927" s="155" t="n"/>
      <c r="AG1927" s="154">
        <f>IF(OR(C1927="",G1927="",G1927=0),"",IFERROR(INDEX(Lists!$K$2:$K$12,MATCH(C1927,Lists!$I$2:$I$12,0)),"AUD"))</f>
        <v/>
      </c>
      <c r="AH1927" s="154">
        <f>IF(OR(G1927="",G1927=0),"",IF(G1927&lt;1,TEXT(G1927*100,"0")&amp;IFERROR(INDEX(Lists!$U$2:$U$12,MATCH(C1927,Lists!$I$2:$I$12,0)),"c"),IFERROR(INDEX(Lists!$L$2:$L$12,MATCH(C1927,Lists!$I$2:$I$12,0)),"$")&amp;IF(G1927=INT(G1927),TEXT(G1927,"0"),TEXT(G1927,"0.00")))&amp;" "&amp;AG1927)</f>
        <v/>
      </c>
      <c r="AI1927" s="154">
        <f>IF(X1927="","",X1927*IFERROR(INDEX(Lists!$M$2:$M$12,MATCH(C1927,Lists!$I$2:$I$12,0)),1)/Lists!$Q$2)</f>
        <v/>
      </c>
      <c r="AJ1927" s="154">
        <f>IF(Y1927="","",Y1927*IFERROR(INDEX(Lists!$M$2:$M$12,MATCH(C1927,Lists!$I$2:$I$12,0)),1)/Lists!$Q$2)</f>
        <v/>
      </c>
      <c r="AK1927" s="106" t="n"/>
      <c r="AL1927" s="106" t="n"/>
      <c r="AM1927" s="106" t="n"/>
      <c r="AN1927" s="106" t="n"/>
      <c r="AO1927" s="106" t="n"/>
    </row>
    <row r="1928" ht="18" customHeight="1" s="74">
      <c r="A1928" s="154">
        <f>IF(OR(F1928="",C1928="",D1928=""),"",IFERROR(INDEX(Lists!$J$2:$J$12,MATCH(C1928,Lists!$I$2:$I$12,0)),"XX")&amp;"-"&amp;D1928&amp;"-"&amp;TEXT(SUMPRODUCT(($C$2:C1928=C1928)*($D$2:D1928=D1928)),"0000"))</f>
        <v/>
      </c>
      <c r="B1928" s="155" t="n"/>
      <c r="C1928" s="155" t="n"/>
      <c r="D1928" s="155" t="n"/>
      <c r="E1928" s="155" t="n"/>
      <c r="F1928" s="155" t="n"/>
      <c r="G1928" s="155" t="n"/>
      <c r="H1928" s="155" t="n"/>
      <c r="I1928" s="155" t="n"/>
      <c r="J1928" s="155" t="n"/>
      <c r="K1928" s="155" t="n"/>
      <c r="L1928" s="155" t="n"/>
      <c r="M1928" s="155" t="n"/>
      <c r="N1928" s="155" t="n"/>
      <c r="O1928" s="155" t="n"/>
      <c r="P1928" s="155" t="n"/>
      <c r="Q1928" s="151" t="n"/>
      <c r="R1928" s="155" t="n"/>
      <c r="S1928" s="155" t="n"/>
      <c r="T1928" s="155" t="n"/>
      <c r="U1928" s="155" t="n"/>
      <c r="V1928" s="155" t="n"/>
      <c r="W1928" s="155" t="n"/>
      <c r="X1928" s="155" t="n"/>
      <c r="Y1928" s="155" t="n"/>
      <c r="Z1928" s="155" t="n"/>
      <c r="AA1928" s="155" t="n"/>
      <c r="AB1928" s="155" t="n"/>
      <c r="AC1928" s="155" t="n"/>
      <c r="AD1928" s="155" t="n"/>
      <c r="AE1928" s="155" t="n"/>
      <c r="AF1928" s="155" t="n"/>
      <c r="AG1928" s="154">
        <f>IF(OR(C1928="",G1928="",G1928=0),"",IFERROR(INDEX(Lists!$K$2:$K$12,MATCH(C1928,Lists!$I$2:$I$12,0)),"AUD"))</f>
        <v/>
      </c>
      <c r="AH1928" s="154">
        <f>IF(OR(G1928="",G1928=0),"",IF(G1928&lt;1,TEXT(G1928*100,"0")&amp;IFERROR(INDEX(Lists!$U$2:$U$12,MATCH(C1928,Lists!$I$2:$I$12,0)),"c"),IFERROR(INDEX(Lists!$L$2:$L$12,MATCH(C1928,Lists!$I$2:$I$12,0)),"$")&amp;IF(G1928=INT(G1928),TEXT(G1928,"0"),TEXT(G1928,"0.00")))&amp;" "&amp;AG1928)</f>
        <v/>
      </c>
      <c r="AI1928" s="154">
        <f>IF(X1928="","",X1928*IFERROR(INDEX(Lists!$M$2:$M$12,MATCH(C1928,Lists!$I$2:$I$12,0)),1)/Lists!$Q$2)</f>
        <v/>
      </c>
      <c r="AJ1928" s="154">
        <f>IF(Y1928="","",Y1928*IFERROR(INDEX(Lists!$M$2:$M$12,MATCH(C1928,Lists!$I$2:$I$12,0)),1)/Lists!$Q$2)</f>
        <v/>
      </c>
      <c r="AK1928" s="106" t="n"/>
      <c r="AL1928" s="106" t="n"/>
      <c r="AM1928" s="106" t="n"/>
      <c r="AN1928" s="106" t="n"/>
      <c r="AO1928" s="106" t="n"/>
    </row>
    <row r="1929" ht="18" customHeight="1" s="74">
      <c r="A1929" s="154">
        <f>IF(OR(F1929="",C1929="",D1929=""),"",IFERROR(INDEX(Lists!$J$2:$J$12,MATCH(C1929,Lists!$I$2:$I$12,0)),"XX")&amp;"-"&amp;D1929&amp;"-"&amp;TEXT(SUMPRODUCT(($C$2:C1929=C1929)*($D$2:D1929=D1929)),"0000"))</f>
        <v/>
      </c>
      <c r="B1929" s="155" t="n"/>
      <c r="C1929" s="155" t="n"/>
      <c r="D1929" s="155" t="n"/>
      <c r="E1929" s="155" t="n"/>
      <c r="F1929" s="155" t="n"/>
      <c r="G1929" s="155" t="n"/>
      <c r="H1929" s="155" t="n"/>
      <c r="I1929" s="155" t="n"/>
      <c r="J1929" s="155" t="n"/>
      <c r="K1929" s="155" t="n"/>
      <c r="L1929" s="155" t="n"/>
      <c r="M1929" s="155" t="n"/>
      <c r="N1929" s="155" t="n"/>
      <c r="O1929" s="155" t="n"/>
      <c r="P1929" s="155" t="n"/>
      <c r="Q1929" s="151" t="n"/>
      <c r="R1929" s="155" t="n"/>
      <c r="S1929" s="155" t="n"/>
      <c r="T1929" s="155" t="n"/>
      <c r="U1929" s="155" t="n"/>
      <c r="V1929" s="155" t="n"/>
      <c r="W1929" s="155" t="n"/>
      <c r="X1929" s="155" t="n"/>
      <c r="Y1929" s="155" t="n"/>
      <c r="Z1929" s="155" t="n"/>
      <c r="AA1929" s="155" t="n"/>
      <c r="AB1929" s="155" t="n"/>
      <c r="AC1929" s="155" t="n"/>
      <c r="AD1929" s="155" t="n"/>
      <c r="AE1929" s="155" t="n"/>
      <c r="AF1929" s="155" t="n"/>
      <c r="AG1929" s="154">
        <f>IF(OR(C1929="",G1929="",G1929=0),"",IFERROR(INDEX(Lists!$K$2:$K$12,MATCH(C1929,Lists!$I$2:$I$12,0)),"AUD"))</f>
        <v/>
      </c>
      <c r="AH1929" s="154">
        <f>IF(OR(G1929="",G1929=0),"",IF(G1929&lt;1,TEXT(G1929*100,"0")&amp;IFERROR(INDEX(Lists!$U$2:$U$12,MATCH(C1929,Lists!$I$2:$I$12,0)),"c"),IFERROR(INDEX(Lists!$L$2:$L$12,MATCH(C1929,Lists!$I$2:$I$12,0)),"$")&amp;IF(G1929=INT(G1929),TEXT(G1929,"0"),TEXT(G1929,"0.00")))&amp;" "&amp;AG1929)</f>
        <v/>
      </c>
      <c r="AI1929" s="154">
        <f>IF(X1929="","",X1929*IFERROR(INDEX(Lists!$M$2:$M$12,MATCH(C1929,Lists!$I$2:$I$12,0)),1)/Lists!$Q$2)</f>
        <v/>
      </c>
      <c r="AJ1929" s="154">
        <f>IF(Y1929="","",Y1929*IFERROR(INDEX(Lists!$M$2:$M$12,MATCH(C1929,Lists!$I$2:$I$12,0)),1)/Lists!$Q$2)</f>
        <v/>
      </c>
      <c r="AK1929" s="106" t="n"/>
      <c r="AL1929" s="106" t="n"/>
      <c r="AM1929" s="106" t="n"/>
      <c r="AN1929" s="106" t="n"/>
      <c r="AO1929" s="106" t="n"/>
    </row>
    <row r="1930" ht="18" customHeight="1" s="74">
      <c r="A1930" s="154">
        <f>IF(OR(F1930="",C1930="",D1930=""),"",IFERROR(INDEX(Lists!$J$2:$J$12,MATCH(C1930,Lists!$I$2:$I$12,0)),"XX")&amp;"-"&amp;D1930&amp;"-"&amp;TEXT(SUMPRODUCT(($C$2:C1930=C1930)*($D$2:D1930=D1930)),"0000"))</f>
        <v/>
      </c>
      <c r="B1930" s="155" t="n"/>
      <c r="C1930" s="155" t="n"/>
      <c r="D1930" s="155" t="n"/>
      <c r="E1930" s="155" t="n"/>
      <c r="F1930" s="155" t="n"/>
      <c r="G1930" s="155" t="n"/>
      <c r="H1930" s="155" t="n"/>
      <c r="I1930" s="155" t="n"/>
      <c r="J1930" s="155" t="n"/>
      <c r="K1930" s="155" t="n"/>
      <c r="L1930" s="155" t="n"/>
      <c r="M1930" s="155" t="n"/>
      <c r="N1930" s="155" t="n"/>
      <c r="O1930" s="155" t="n"/>
      <c r="P1930" s="155" t="n"/>
      <c r="Q1930" s="151" t="n"/>
      <c r="R1930" s="155" t="n"/>
      <c r="S1930" s="155" t="n"/>
      <c r="T1930" s="155" t="n"/>
      <c r="U1930" s="155" t="n"/>
      <c r="V1930" s="155" t="n"/>
      <c r="W1930" s="155" t="n"/>
      <c r="X1930" s="155" t="n"/>
      <c r="Y1930" s="155" t="n"/>
      <c r="Z1930" s="155" t="n"/>
      <c r="AA1930" s="155" t="n"/>
      <c r="AB1930" s="155" t="n"/>
      <c r="AC1930" s="155" t="n"/>
      <c r="AD1930" s="155" t="n"/>
      <c r="AE1930" s="155" t="n"/>
      <c r="AF1930" s="155" t="n"/>
      <c r="AG1930" s="154">
        <f>IF(OR(C1930="",G1930="",G1930=0),"",IFERROR(INDEX(Lists!$K$2:$K$12,MATCH(C1930,Lists!$I$2:$I$12,0)),"AUD"))</f>
        <v/>
      </c>
      <c r="AH1930" s="154">
        <f>IF(OR(G1930="",G1930=0),"",IF(G1930&lt;1,TEXT(G1930*100,"0")&amp;IFERROR(INDEX(Lists!$U$2:$U$12,MATCH(C1930,Lists!$I$2:$I$12,0)),"c"),IFERROR(INDEX(Lists!$L$2:$L$12,MATCH(C1930,Lists!$I$2:$I$12,0)),"$")&amp;IF(G1930=INT(G1930),TEXT(G1930,"0"),TEXT(G1930,"0.00")))&amp;" "&amp;AG1930)</f>
        <v/>
      </c>
      <c r="AI1930" s="154">
        <f>IF(X1930="","",X1930*IFERROR(INDEX(Lists!$M$2:$M$12,MATCH(C1930,Lists!$I$2:$I$12,0)),1)/Lists!$Q$2)</f>
        <v/>
      </c>
      <c r="AJ1930" s="154">
        <f>IF(Y1930="","",Y1930*IFERROR(INDEX(Lists!$M$2:$M$12,MATCH(C1930,Lists!$I$2:$I$12,0)),1)/Lists!$Q$2)</f>
        <v/>
      </c>
      <c r="AK1930" s="106" t="n"/>
      <c r="AL1930" s="106" t="n"/>
      <c r="AM1930" s="106" t="n"/>
      <c r="AN1930" s="106" t="n"/>
      <c r="AO1930" s="106" t="n"/>
    </row>
    <row r="1931" ht="18" customHeight="1" s="74">
      <c r="A1931" s="154">
        <f>IF(OR(F1931="",C1931="",D1931=""),"",IFERROR(INDEX(Lists!$J$2:$J$12,MATCH(C1931,Lists!$I$2:$I$12,0)),"XX")&amp;"-"&amp;D1931&amp;"-"&amp;TEXT(SUMPRODUCT(($C$2:C1931=C1931)*($D$2:D1931=D1931)),"0000"))</f>
        <v/>
      </c>
      <c r="B1931" s="155" t="n"/>
      <c r="C1931" s="155" t="n"/>
      <c r="D1931" s="155" t="n"/>
      <c r="E1931" s="155" t="n"/>
      <c r="F1931" s="155" t="n"/>
      <c r="G1931" s="155" t="n"/>
      <c r="H1931" s="155" t="n"/>
      <c r="I1931" s="155" t="n"/>
      <c r="J1931" s="155" t="n"/>
      <c r="K1931" s="155" t="n"/>
      <c r="L1931" s="155" t="n"/>
      <c r="M1931" s="155" t="n"/>
      <c r="N1931" s="155" t="n"/>
      <c r="O1931" s="155" t="n"/>
      <c r="P1931" s="155" t="n"/>
      <c r="Q1931" s="151" t="n"/>
      <c r="R1931" s="155" t="n"/>
      <c r="S1931" s="155" t="n"/>
      <c r="T1931" s="155" t="n"/>
      <c r="U1931" s="155" t="n"/>
      <c r="V1931" s="155" t="n"/>
      <c r="W1931" s="155" t="n"/>
      <c r="X1931" s="155" t="n"/>
      <c r="Y1931" s="155" t="n"/>
      <c r="Z1931" s="155" t="n"/>
      <c r="AA1931" s="155" t="n"/>
      <c r="AB1931" s="155" t="n"/>
      <c r="AC1931" s="155" t="n"/>
      <c r="AD1931" s="155" t="n"/>
      <c r="AE1931" s="155" t="n"/>
      <c r="AF1931" s="155" t="n"/>
      <c r="AG1931" s="154">
        <f>IF(OR(C1931="",G1931="",G1931=0),"",IFERROR(INDEX(Lists!$K$2:$K$12,MATCH(C1931,Lists!$I$2:$I$12,0)),"AUD"))</f>
        <v/>
      </c>
      <c r="AH1931" s="154">
        <f>IF(OR(G1931="",G1931=0),"",IF(G1931&lt;1,TEXT(G1931*100,"0")&amp;IFERROR(INDEX(Lists!$U$2:$U$12,MATCH(C1931,Lists!$I$2:$I$12,0)),"c"),IFERROR(INDEX(Lists!$L$2:$L$12,MATCH(C1931,Lists!$I$2:$I$12,0)),"$")&amp;IF(G1931=INT(G1931),TEXT(G1931,"0"),TEXT(G1931,"0.00")))&amp;" "&amp;AG1931)</f>
        <v/>
      </c>
      <c r="AI1931" s="154">
        <f>IF(X1931="","",X1931*IFERROR(INDEX(Lists!$M$2:$M$12,MATCH(C1931,Lists!$I$2:$I$12,0)),1)/Lists!$Q$2)</f>
        <v/>
      </c>
      <c r="AJ1931" s="154">
        <f>IF(Y1931="","",Y1931*IFERROR(INDEX(Lists!$M$2:$M$12,MATCH(C1931,Lists!$I$2:$I$12,0)),1)/Lists!$Q$2)</f>
        <v/>
      </c>
      <c r="AK1931" s="106" t="n"/>
      <c r="AL1931" s="106" t="n"/>
      <c r="AM1931" s="106" t="n"/>
      <c r="AN1931" s="106" t="n"/>
      <c r="AO1931" s="106" t="n"/>
    </row>
    <row r="1932" ht="18" customHeight="1" s="74">
      <c r="A1932" s="154">
        <f>IF(OR(F1932="",C1932="",D1932=""),"",IFERROR(INDEX(Lists!$J$2:$J$12,MATCH(C1932,Lists!$I$2:$I$12,0)),"XX")&amp;"-"&amp;D1932&amp;"-"&amp;TEXT(SUMPRODUCT(($C$2:C1932=C1932)*($D$2:D1932=D1932)),"0000"))</f>
        <v/>
      </c>
      <c r="B1932" s="155" t="n"/>
      <c r="C1932" s="155" t="n"/>
      <c r="D1932" s="155" t="n"/>
      <c r="E1932" s="155" t="n"/>
      <c r="F1932" s="155" t="n"/>
      <c r="G1932" s="155" t="n"/>
      <c r="H1932" s="155" t="n"/>
      <c r="I1932" s="155" t="n"/>
      <c r="J1932" s="155" t="n"/>
      <c r="K1932" s="155" t="n"/>
      <c r="L1932" s="155" t="n"/>
      <c r="M1932" s="155" t="n"/>
      <c r="N1932" s="155" t="n"/>
      <c r="O1932" s="155" t="n"/>
      <c r="P1932" s="155" t="n"/>
      <c r="Q1932" s="151" t="n"/>
      <c r="R1932" s="155" t="n"/>
      <c r="S1932" s="155" t="n"/>
      <c r="T1932" s="155" t="n"/>
      <c r="U1932" s="155" t="n"/>
      <c r="V1932" s="155" t="n"/>
      <c r="W1932" s="155" t="n"/>
      <c r="X1932" s="155" t="n"/>
      <c r="Y1932" s="155" t="n"/>
      <c r="Z1932" s="155" t="n"/>
      <c r="AA1932" s="155" t="n"/>
      <c r="AB1932" s="155" t="n"/>
      <c r="AC1932" s="155" t="n"/>
      <c r="AD1932" s="155" t="n"/>
      <c r="AE1932" s="155" t="n"/>
      <c r="AF1932" s="155" t="n"/>
      <c r="AG1932" s="154">
        <f>IF(OR(C1932="",G1932="",G1932=0),"",IFERROR(INDEX(Lists!$K$2:$K$12,MATCH(C1932,Lists!$I$2:$I$12,0)),"AUD"))</f>
        <v/>
      </c>
      <c r="AH1932" s="154">
        <f>IF(OR(G1932="",G1932=0),"",IF(G1932&lt;1,TEXT(G1932*100,"0")&amp;IFERROR(INDEX(Lists!$U$2:$U$12,MATCH(C1932,Lists!$I$2:$I$12,0)),"c"),IFERROR(INDEX(Lists!$L$2:$L$12,MATCH(C1932,Lists!$I$2:$I$12,0)),"$")&amp;IF(G1932=INT(G1932),TEXT(G1932,"0"),TEXT(G1932,"0.00")))&amp;" "&amp;AG1932)</f>
        <v/>
      </c>
      <c r="AI1932" s="154">
        <f>IF(X1932="","",X1932*IFERROR(INDEX(Lists!$M$2:$M$12,MATCH(C1932,Lists!$I$2:$I$12,0)),1)/Lists!$Q$2)</f>
        <v/>
      </c>
      <c r="AJ1932" s="154">
        <f>IF(Y1932="","",Y1932*IFERROR(INDEX(Lists!$M$2:$M$12,MATCH(C1932,Lists!$I$2:$I$12,0)),1)/Lists!$Q$2)</f>
        <v/>
      </c>
      <c r="AK1932" s="106" t="n"/>
      <c r="AL1932" s="106" t="n"/>
      <c r="AM1932" s="106" t="n"/>
      <c r="AN1932" s="106" t="n"/>
      <c r="AO1932" s="106" t="n"/>
    </row>
    <row r="1933" ht="18" customHeight="1" s="74">
      <c r="A1933" s="154">
        <f>IF(OR(F1933="",C1933="",D1933=""),"",IFERROR(INDEX(Lists!$J$2:$J$12,MATCH(C1933,Lists!$I$2:$I$12,0)),"XX")&amp;"-"&amp;D1933&amp;"-"&amp;TEXT(SUMPRODUCT(($C$2:C1933=C1933)*($D$2:D1933=D1933)),"0000"))</f>
        <v/>
      </c>
      <c r="B1933" s="155" t="n"/>
      <c r="C1933" s="155" t="n"/>
      <c r="D1933" s="155" t="n"/>
      <c r="E1933" s="155" t="n"/>
      <c r="F1933" s="155" t="n"/>
      <c r="G1933" s="155" t="n"/>
      <c r="H1933" s="155" t="n"/>
      <c r="I1933" s="155" t="n"/>
      <c r="J1933" s="155" t="n"/>
      <c r="K1933" s="155" t="n"/>
      <c r="L1933" s="155" t="n"/>
      <c r="M1933" s="155" t="n"/>
      <c r="N1933" s="155" t="n"/>
      <c r="O1933" s="155" t="n"/>
      <c r="P1933" s="155" t="n"/>
      <c r="Q1933" s="151" t="n"/>
      <c r="R1933" s="155" t="n"/>
      <c r="S1933" s="155" t="n"/>
      <c r="T1933" s="155" t="n"/>
      <c r="U1933" s="155" t="n"/>
      <c r="V1933" s="155" t="n"/>
      <c r="W1933" s="155" t="n"/>
      <c r="X1933" s="155" t="n"/>
      <c r="Y1933" s="155" t="n"/>
      <c r="Z1933" s="155" t="n"/>
      <c r="AA1933" s="155" t="n"/>
      <c r="AB1933" s="155" t="n"/>
      <c r="AC1933" s="155" t="n"/>
      <c r="AD1933" s="155" t="n"/>
      <c r="AE1933" s="155" t="n"/>
      <c r="AF1933" s="155" t="n"/>
      <c r="AG1933" s="154">
        <f>IF(OR(C1933="",G1933="",G1933=0),"",IFERROR(INDEX(Lists!$K$2:$K$12,MATCH(C1933,Lists!$I$2:$I$12,0)),"AUD"))</f>
        <v/>
      </c>
      <c r="AH1933" s="154">
        <f>IF(OR(G1933="",G1933=0),"",IF(G1933&lt;1,TEXT(G1933*100,"0")&amp;IFERROR(INDEX(Lists!$U$2:$U$12,MATCH(C1933,Lists!$I$2:$I$12,0)),"c"),IFERROR(INDEX(Lists!$L$2:$L$12,MATCH(C1933,Lists!$I$2:$I$12,0)),"$")&amp;IF(G1933=INT(G1933),TEXT(G1933,"0"),TEXT(G1933,"0.00")))&amp;" "&amp;AG1933)</f>
        <v/>
      </c>
      <c r="AI1933" s="154">
        <f>IF(X1933="","",X1933*IFERROR(INDEX(Lists!$M$2:$M$12,MATCH(C1933,Lists!$I$2:$I$12,0)),1)/Lists!$Q$2)</f>
        <v/>
      </c>
      <c r="AJ1933" s="154">
        <f>IF(Y1933="","",Y1933*IFERROR(INDEX(Lists!$M$2:$M$12,MATCH(C1933,Lists!$I$2:$I$12,0)),1)/Lists!$Q$2)</f>
        <v/>
      </c>
      <c r="AK1933" s="106" t="n"/>
      <c r="AL1933" s="106" t="n"/>
      <c r="AM1933" s="106" t="n"/>
      <c r="AN1933" s="106" t="n"/>
      <c r="AO1933" s="106" t="n"/>
    </row>
    <row r="1934" ht="18" customHeight="1" s="74">
      <c r="A1934" s="154">
        <f>IF(OR(F1934="",C1934="",D1934=""),"",IFERROR(INDEX(Lists!$J$2:$J$12,MATCH(C1934,Lists!$I$2:$I$12,0)),"XX")&amp;"-"&amp;D1934&amp;"-"&amp;TEXT(SUMPRODUCT(($C$2:C1934=C1934)*($D$2:D1934=D1934)),"0000"))</f>
        <v/>
      </c>
      <c r="B1934" s="155" t="n"/>
      <c r="C1934" s="155" t="n"/>
      <c r="D1934" s="155" t="n"/>
      <c r="E1934" s="155" t="n"/>
      <c r="F1934" s="155" t="n"/>
      <c r="G1934" s="155" t="n"/>
      <c r="H1934" s="155" t="n"/>
      <c r="I1934" s="155" t="n"/>
      <c r="J1934" s="155" t="n"/>
      <c r="K1934" s="155" t="n"/>
      <c r="L1934" s="155" t="n"/>
      <c r="M1934" s="155" t="n"/>
      <c r="N1934" s="155" t="n"/>
      <c r="O1934" s="155" t="n"/>
      <c r="P1934" s="155" t="n"/>
      <c r="Q1934" s="151" t="n"/>
      <c r="R1934" s="155" t="n"/>
      <c r="S1934" s="155" t="n"/>
      <c r="T1934" s="155" t="n"/>
      <c r="U1934" s="155" t="n"/>
      <c r="V1934" s="155" t="n"/>
      <c r="W1934" s="155" t="n"/>
      <c r="X1934" s="155" t="n"/>
      <c r="Y1934" s="155" t="n"/>
      <c r="Z1934" s="155" t="n"/>
      <c r="AA1934" s="155" t="n"/>
      <c r="AB1934" s="155" t="n"/>
      <c r="AC1934" s="155" t="n"/>
      <c r="AD1934" s="155" t="n"/>
      <c r="AE1934" s="155" t="n"/>
      <c r="AF1934" s="155" t="n"/>
      <c r="AG1934" s="154">
        <f>IF(OR(C1934="",G1934="",G1934=0),"",IFERROR(INDEX(Lists!$K$2:$K$12,MATCH(C1934,Lists!$I$2:$I$12,0)),"AUD"))</f>
        <v/>
      </c>
      <c r="AH1934" s="154">
        <f>IF(OR(G1934="",G1934=0),"",IF(G1934&lt;1,TEXT(G1934*100,"0")&amp;IFERROR(INDEX(Lists!$U$2:$U$12,MATCH(C1934,Lists!$I$2:$I$12,0)),"c"),IFERROR(INDEX(Lists!$L$2:$L$12,MATCH(C1934,Lists!$I$2:$I$12,0)),"$")&amp;IF(G1934=INT(G1934),TEXT(G1934,"0"),TEXT(G1934,"0.00")))&amp;" "&amp;AG1934)</f>
        <v/>
      </c>
      <c r="AI1934" s="154">
        <f>IF(X1934="","",X1934*IFERROR(INDEX(Lists!$M$2:$M$12,MATCH(C1934,Lists!$I$2:$I$12,0)),1)/Lists!$Q$2)</f>
        <v/>
      </c>
      <c r="AJ1934" s="154">
        <f>IF(Y1934="","",Y1934*IFERROR(INDEX(Lists!$M$2:$M$12,MATCH(C1934,Lists!$I$2:$I$12,0)),1)/Lists!$Q$2)</f>
        <v/>
      </c>
      <c r="AK1934" s="106" t="n"/>
      <c r="AL1934" s="106" t="n"/>
      <c r="AM1934" s="106" t="n"/>
      <c r="AN1934" s="106" t="n"/>
      <c r="AO1934" s="106" t="n"/>
    </row>
    <row r="1935" ht="18" customHeight="1" s="74">
      <c r="A1935" s="154">
        <f>IF(OR(F1935="",C1935="",D1935=""),"",IFERROR(INDEX(Lists!$J$2:$J$12,MATCH(C1935,Lists!$I$2:$I$12,0)),"XX")&amp;"-"&amp;D1935&amp;"-"&amp;TEXT(SUMPRODUCT(($C$2:C1935=C1935)*($D$2:D1935=D1935)),"0000"))</f>
        <v/>
      </c>
      <c r="B1935" s="155" t="n"/>
      <c r="C1935" s="155" t="n"/>
      <c r="D1935" s="155" t="n"/>
      <c r="E1935" s="155" t="n"/>
      <c r="F1935" s="155" t="n"/>
      <c r="G1935" s="155" t="n"/>
      <c r="H1935" s="155" t="n"/>
      <c r="I1935" s="155" t="n"/>
      <c r="J1935" s="155" t="n"/>
      <c r="K1935" s="155" t="n"/>
      <c r="L1935" s="155" t="n"/>
      <c r="M1935" s="155" t="n"/>
      <c r="N1935" s="155" t="n"/>
      <c r="O1935" s="155" t="n"/>
      <c r="P1935" s="155" t="n"/>
      <c r="Q1935" s="151" t="n"/>
      <c r="R1935" s="155" t="n"/>
      <c r="S1935" s="155" t="n"/>
      <c r="T1935" s="155" t="n"/>
      <c r="U1935" s="155" t="n"/>
      <c r="V1935" s="155" t="n"/>
      <c r="W1935" s="155" t="n"/>
      <c r="X1935" s="155" t="n"/>
      <c r="Y1935" s="155" t="n"/>
      <c r="Z1935" s="155" t="n"/>
      <c r="AA1935" s="155" t="n"/>
      <c r="AB1935" s="155" t="n"/>
      <c r="AC1935" s="155" t="n"/>
      <c r="AD1935" s="155" t="n"/>
      <c r="AE1935" s="155" t="n"/>
      <c r="AF1935" s="155" t="n"/>
      <c r="AG1935" s="154">
        <f>IF(OR(C1935="",G1935="",G1935=0),"",IFERROR(INDEX(Lists!$K$2:$K$12,MATCH(C1935,Lists!$I$2:$I$12,0)),"AUD"))</f>
        <v/>
      </c>
      <c r="AH1935" s="154">
        <f>IF(OR(G1935="",G1935=0),"",IF(G1935&lt;1,TEXT(G1935*100,"0")&amp;IFERROR(INDEX(Lists!$U$2:$U$12,MATCH(C1935,Lists!$I$2:$I$12,0)),"c"),IFERROR(INDEX(Lists!$L$2:$L$12,MATCH(C1935,Lists!$I$2:$I$12,0)),"$")&amp;IF(G1935=INT(G1935),TEXT(G1935,"0"),TEXT(G1935,"0.00")))&amp;" "&amp;AG1935)</f>
        <v/>
      </c>
      <c r="AI1935" s="154">
        <f>IF(X1935="","",X1935*IFERROR(INDEX(Lists!$M$2:$M$12,MATCH(C1935,Lists!$I$2:$I$12,0)),1)/Lists!$Q$2)</f>
        <v/>
      </c>
      <c r="AJ1935" s="154">
        <f>IF(Y1935="","",Y1935*IFERROR(INDEX(Lists!$M$2:$M$12,MATCH(C1935,Lists!$I$2:$I$12,0)),1)/Lists!$Q$2)</f>
        <v/>
      </c>
      <c r="AK1935" s="106" t="n"/>
      <c r="AL1935" s="106" t="n"/>
      <c r="AM1935" s="106" t="n"/>
      <c r="AN1935" s="106" t="n"/>
      <c r="AO1935" s="106" t="n"/>
    </row>
    <row r="1936" ht="18" customHeight="1" s="74">
      <c r="A1936" s="154">
        <f>IF(OR(F1936="",C1936="",D1936=""),"",IFERROR(INDEX(Lists!$J$2:$J$12,MATCH(C1936,Lists!$I$2:$I$12,0)),"XX")&amp;"-"&amp;D1936&amp;"-"&amp;TEXT(SUMPRODUCT(($C$2:C1936=C1936)*($D$2:D1936=D1936)),"0000"))</f>
        <v/>
      </c>
      <c r="B1936" s="155" t="n"/>
      <c r="C1936" s="155" t="n"/>
      <c r="D1936" s="155" t="n"/>
      <c r="E1936" s="155" t="n"/>
      <c r="F1936" s="155" t="n"/>
      <c r="G1936" s="155" t="n"/>
      <c r="H1936" s="155" t="n"/>
      <c r="I1936" s="155" t="n"/>
      <c r="J1936" s="155" t="n"/>
      <c r="K1936" s="155" t="n"/>
      <c r="L1936" s="155" t="n"/>
      <c r="M1936" s="155" t="n"/>
      <c r="N1936" s="155" t="n"/>
      <c r="O1936" s="155" t="n"/>
      <c r="P1936" s="155" t="n"/>
      <c r="Q1936" s="151" t="n"/>
      <c r="R1936" s="155" t="n"/>
      <c r="S1936" s="155" t="n"/>
      <c r="T1936" s="155" t="n"/>
      <c r="U1936" s="155" t="n"/>
      <c r="V1936" s="155" t="n"/>
      <c r="W1936" s="155" t="n"/>
      <c r="X1936" s="155" t="n"/>
      <c r="Y1936" s="155" t="n"/>
      <c r="Z1936" s="155" t="n"/>
      <c r="AA1936" s="155" t="n"/>
      <c r="AB1936" s="155" t="n"/>
      <c r="AC1936" s="155" t="n"/>
      <c r="AD1936" s="155" t="n"/>
      <c r="AE1936" s="155" t="n"/>
      <c r="AF1936" s="155" t="n"/>
      <c r="AG1936" s="154">
        <f>IF(OR(C1936="",G1936="",G1936=0),"",IFERROR(INDEX(Lists!$K$2:$K$12,MATCH(C1936,Lists!$I$2:$I$12,0)),"AUD"))</f>
        <v/>
      </c>
      <c r="AH1936" s="154">
        <f>IF(OR(G1936="",G1936=0),"",IF(G1936&lt;1,TEXT(G1936*100,"0")&amp;IFERROR(INDEX(Lists!$U$2:$U$12,MATCH(C1936,Lists!$I$2:$I$12,0)),"c"),IFERROR(INDEX(Lists!$L$2:$L$12,MATCH(C1936,Lists!$I$2:$I$12,0)),"$")&amp;IF(G1936=INT(G1936),TEXT(G1936,"0"),TEXT(G1936,"0.00")))&amp;" "&amp;AG1936)</f>
        <v/>
      </c>
      <c r="AI1936" s="154">
        <f>IF(X1936="","",X1936*IFERROR(INDEX(Lists!$M$2:$M$12,MATCH(C1936,Lists!$I$2:$I$12,0)),1)/Lists!$Q$2)</f>
        <v/>
      </c>
      <c r="AJ1936" s="154">
        <f>IF(Y1936="","",Y1936*IFERROR(INDEX(Lists!$M$2:$M$12,MATCH(C1936,Lists!$I$2:$I$12,0)),1)/Lists!$Q$2)</f>
        <v/>
      </c>
      <c r="AK1936" s="106" t="n"/>
      <c r="AL1936" s="106" t="n"/>
      <c r="AM1936" s="106" t="n"/>
      <c r="AN1936" s="106" t="n"/>
      <c r="AO1936" s="106" t="n"/>
    </row>
    <row r="1937" ht="18" customHeight="1" s="74">
      <c r="A1937" s="154">
        <f>IF(OR(F1937="",C1937="",D1937=""),"",IFERROR(INDEX(Lists!$J$2:$J$12,MATCH(C1937,Lists!$I$2:$I$12,0)),"XX")&amp;"-"&amp;D1937&amp;"-"&amp;TEXT(SUMPRODUCT(($C$2:C1937=C1937)*($D$2:D1937=D1937)),"0000"))</f>
        <v/>
      </c>
      <c r="B1937" s="155" t="n"/>
      <c r="C1937" s="155" t="n"/>
      <c r="D1937" s="155" t="n"/>
      <c r="E1937" s="155" t="n"/>
      <c r="F1937" s="155" t="n"/>
      <c r="G1937" s="155" t="n"/>
      <c r="H1937" s="155" t="n"/>
      <c r="I1937" s="155" t="n"/>
      <c r="J1937" s="155" t="n"/>
      <c r="K1937" s="155" t="n"/>
      <c r="L1937" s="155" t="n"/>
      <c r="M1937" s="155" t="n"/>
      <c r="N1937" s="155" t="n"/>
      <c r="O1937" s="155" t="n"/>
      <c r="P1937" s="155" t="n"/>
      <c r="Q1937" s="151" t="n"/>
      <c r="R1937" s="155" t="n"/>
      <c r="S1937" s="155" t="n"/>
      <c r="T1937" s="155" t="n"/>
      <c r="U1937" s="155" t="n"/>
      <c r="V1937" s="155" t="n"/>
      <c r="W1937" s="155" t="n"/>
      <c r="X1937" s="155" t="n"/>
      <c r="Y1937" s="155" t="n"/>
      <c r="Z1937" s="155" t="n"/>
      <c r="AA1937" s="155" t="n"/>
      <c r="AB1937" s="155" t="n"/>
      <c r="AC1937" s="155" t="n"/>
      <c r="AD1937" s="155" t="n"/>
      <c r="AE1937" s="155" t="n"/>
      <c r="AF1937" s="155" t="n"/>
      <c r="AG1937" s="154">
        <f>IF(OR(C1937="",G1937="",G1937=0),"",IFERROR(INDEX(Lists!$K$2:$K$12,MATCH(C1937,Lists!$I$2:$I$12,0)),"AUD"))</f>
        <v/>
      </c>
      <c r="AH1937" s="154">
        <f>IF(OR(G1937="",G1937=0),"",IF(G1937&lt;1,TEXT(G1937*100,"0")&amp;IFERROR(INDEX(Lists!$U$2:$U$12,MATCH(C1937,Lists!$I$2:$I$12,0)),"c"),IFERROR(INDEX(Lists!$L$2:$L$12,MATCH(C1937,Lists!$I$2:$I$12,0)),"$")&amp;IF(G1937=INT(G1937),TEXT(G1937,"0"),TEXT(G1937,"0.00")))&amp;" "&amp;AG1937)</f>
        <v/>
      </c>
      <c r="AI1937" s="154">
        <f>IF(X1937="","",X1937*IFERROR(INDEX(Lists!$M$2:$M$12,MATCH(C1937,Lists!$I$2:$I$12,0)),1)/Lists!$Q$2)</f>
        <v/>
      </c>
      <c r="AJ1937" s="154">
        <f>IF(Y1937="","",Y1937*IFERROR(INDEX(Lists!$M$2:$M$12,MATCH(C1937,Lists!$I$2:$I$12,0)),1)/Lists!$Q$2)</f>
        <v/>
      </c>
      <c r="AK1937" s="106" t="n"/>
      <c r="AL1937" s="106" t="n"/>
      <c r="AM1937" s="106" t="n"/>
      <c r="AN1937" s="106" t="n"/>
      <c r="AO1937" s="106" t="n"/>
    </row>
    <row r="1938" ht="18" customHeight="1" s="74">
      <c r="A1938" s="154">
        <f>IF(OR(F1938="",C1938="",D1938=""),"",IFERROR(INDEX(Lists!$J$2:$J$12,MATCH(C1938,Lists!$I$2:$I$12,0)),"XX")&amp;"-"&amp;D1938&amp;"-"&amp;TEXT(SUMPRODUCT(($C$2:C1938=C1938)*($D$2:D1938=D1938)),"0000"))</f>
        <v/>
      </c>
      <c r="B1938" s="155" t="n"/>
      <c r="C1938" s="155" t="n"/>
      <c r="D1938" s="155" t="n"/>
      <c r="E1938" s="155" t="n"/>
      <c r="F1938" s="155" t="n"/>
      <c r="G1938" s="155" t="n"/>
      <c r="H1938" s="155" t="n"/>
      <c r="I1938" s="155" t="n"/>
      <c r="J1938" s="155" t="n"/>
      <c r="K1938" s="155" t="n"/>
      <c r="L1938" s="155" t="n"/>
      <c r="M1938" s="155" t="n"/>
      <c r="N1938" s="155" t="n"/>
      <c r="O1938" s="155" t="n"/>
      <c r="P1938" s="155" t="n"/>
      <c r="Q1938" s="151" t="n"/>
      <c r="R1938" s="155" t="n"/>
      <c r="S1938" s="155" t="n"/>
      <c r="T1938" s="155" t="n"/>
      <c r="U1938" s="155" t="n"/>
      <c r="V1938" s="155" t="n"/>
      <c r="W1938" s="155" t="n"/>
      <c r="X1938" s="155" t="n"/>
      <c r="Y1938" s="155" t="n"/>
      <c r="Z1938" s="155" t="n"/>
      <c r="AA1938" s="155" t="n"/>
      <c r="AB1938" s="155" t="n"/>
      <c r="AC1938" s="155" t="n"/>
      <c r="AD1938" s="155" t="n"/>
      <c r="AE1938" s="155" t="n"/>
      <c r="AF1938" s="155" t="n"/>
      <c r="AG1938" s="154">
        <f>IF(OR(C1938="",G1938="",G1938=0),"",IFERROR(INDEX(Lists!$K$2:$K$12,MATCH(C1938,Lists!$I$2:$I$12,0)),"AUD"))</f>
        <v/>
      </c>
      <c r="AH1938" s="154">
        <f>IF(OR(G1938="",G1938=0),"",IF(G1938&lt;1,TEXT(G1938*100,"0")&amp;IFERROR(INDEX(Lists!$U$2:$U$12,MATCH(C1938,Lists!$I$2:$I$12,0)),"c"),IFERROR(INDEX(Lists!$L$2:$L$12,MATCH(C1938,Lists!$I$2:$I$12,0)),"$")&amp;IF(G1938=INT(G1938),TEXT(G1938,"0"),TEXT(G1938,"0.00")))&amp;" "&amp;AG1938)</f>
        <v/>
      </c>
      <c r="AI1938" s="154">
        <f>IF(X1938="","",X1938*IFERROR(INDEX(Lists!$M$2:$M$12,MATCH(C1938,Lists!$I$2:$I$12,0)),1)/Lists!$Q$2)</f>
        <v/>
      </c>
      <c r="AJ1938" s="154">
        <f>IF(Y1938="","",Y1938*IFERROR(INDEX(Lists!$M$2:$M$12,MATCH(C1938,Lists!$I$2:$I$12,0)),1)/Lists!$Q$2)</f>
        <v/>
      </c>
      <c r="AK1938" s="106" t="n"/>
      <c r="AL1938" s="106" t="n"/>
      <c r="AM1938" s="106" t="n"/>
      <c r="AN1938" s="106" t="n"/>
      <c r="AO1938" s="106" t="n"/>
    </row>
    <row r="1939" ht="18" customHeight="1" s="74">
      <c r="A1939" s="154">
        <f>IF(OR(F1939="",C1939="",D1939=""),"",IFERROR(INDEX(Lists!$J$2:$J$12,MATCH(C1939,Lists!$I$2:$I$12,0)),"XX")&amp;"-"&amp;D1939&amp;"-"&amp;TEXT(SUMPRODUCT(($C$2:C1939=C1939)*($D$2:D1939=D1939)),"0000"))</f>
        <v/>
      </c>
      <c r="B1939" s="155" t="n"/>
      <c r="C1939" s="155" t="n"/>
      <c r="D1939" s="155" t="n"/>
      <c r="E1939" s="155" t="n"/>
      <c r="F1939" s="155" t="n"/>
      <c r="G1939" s="155" t="n"/>
      <c r="H1939" s="155" t="n"/>
      <c r="I1939" s="155" t="n"/>
      <c r="J1939" s="155" t="n"/>
      <c r="K1939" s="155" t="n"/>
      <c r="L1939" s="155" t="n"/>
      <c r="M1939" s="155" t="n"/>
      <c r="N1939" s="155" t="n"/>
      <c r="O1939" s="155" t="n"/>
      <c r="P1939" s="155" t="n"/>
      <c r="Q1939" s="151" t="n"/>
      <c r="R1939" s="155" t="n"/>
      <c r="S1939" s="155" t="n"/>
      <c r="T1939" s="155" t="n"/>
      <c r="U1939" s="155" t="n"/>
      <c r="V1939" s="155" t="n"/>
      <c r="W1939" s="155" t="n"/>
      <c r="X1939" s="155" t="n"/>
      <c r="Y1939" s="155" t="n"/>
      <c r="Z1939" s="155" t="n"/>
      <c r="AA1939" s="155" t="n"/>
      <c r="AB1939" s="155" t="n"/>
      <c r="AC1939" s="155" t="n"/>
      <c r="AD1939" s="155" t="n"/>
      <c r="AE1939" s="155" t="n"/>
      <c r="AF1939" s="155" t="n"/>
      <c r="AG1939" s="154">
        <f>IF(OR(C1939="",G1939="",G1939=0),"",IFERROR(INDEX(Lists!$K$2:$K$12,MATCH(C1939,Lists!$I$2:$I$12,0)),"AUD"))</f>
        <v/>
      </c>
      <c r="AH1939" s="154">
        <f>IF(OR(G1939="",G1939=0),"",IF(G1939&lt;1,TEXT(G1939*100,"0")&amp;IFERROR(INDEX(Lists!$U$2:$U$12,MATCH(C1939,Lists!$I$2:$I$12,0)),"c"),IFERROR(INDEX(Lists!$L$2:$L$12,MATCH(C1939,Lists!$I$2:$I$12,0)),"$")&amp;IF(G1939=INT(G1939),TEXT(G1939,"0"),TEXT(G1939,"0.00")))&amp;" "&amp;AG1939)</f>
        <v/>
      </c>
      <c r="AI1939" s="154">
        <f>IF(X1939="","",X1939*IFERROR(INDEX(Lists!$M$2:$M$12,MATCH(C1939,Lists!$I$2:$I$12,0)),1)/Lists!$Q$2)</f>
        <v/>
      </c>
      <c r="AJ1939" s="154">
        <f>IF(Y1939="","",Y1939*IFERROR(INDEX(Lists!$M$2:$M$12,MATCH(C1939,Lists!$I$2:$I$12,0)),1)/Lists!$Q$2)</f>
        <v/>
      </c>
      <c r="AK1939" s="106" t="n"/>
      <c r="AL1939" s="106" t="n"/>
      <c r="AM1939" s="106" t="n"/>
      <c r="AN1939" s="106" t="n"/>
      <c r="AO1939" s="106" t="n"/>
    </row>
    <row r="1940" ht="18" customHeight="1" s="74">
      <c r="A1940" s="154">
        <f>IF(OR(F1940="",C1940="",D1940=""),"",IFERROR(INDEX(Lists!$J$2:$J$12,MATCH(C1940,Lists!$I$2:$I$12,0)),"XX")&amp;"-"&amp;D1940&amp;"-"&amp;TEXT(SUMPRODUCT(($C$2:C1940=C1940)*($D$2:D1940=D1940)),"0000"))</f>
        <v/>
      </c>
      <c r="B1940" s="155" t="n"/>
      <c r="C1940" s="155" t="n"/>
      <c r="D1940" s="155" t="n"/>
      <c r="E1940" s="155" t="n"/>
      <c r="F1940" s="155" t="n"/>
      <c r="G1940" s="155" t="n"/>
      <c r="H1940" s="155" t="n"/>
      <c r="I1940" s="155" t="n"/>
      <c r="J1940" s="155" t="n"/>
      <c r="K1940" s="155" t="n"/>
      <c r="L1940" s="155" t="n"/>
      <c r="M1940" s="155" t="n"/>
      <c r="N1940" s="155" t="n"/>
      <c r="O1940" s="155" t="n"/>
      <c r="P1940" s="155" t="n"/>
      <c r="Q1940" s="151" t="n"/>
      <c r="R1940" s="155" t="n"/>
      <c r="S1940" s="155" t="n"/>
      <c r="T1940" s="155" t="n"/>
      <c r="U1940" s="155" t="n"/>
      <c r="V1940" s="155" t="n"/>
      <c r="W1940" s="155" t="n"/>
      <c r="X1940" s="155" t="n"/>
      <c r="Y1940" s="155" t="n"/>
      <c r="Z1940" s="155" t="n"/>
      <c r="AA1940" s="155" t="n"/>
      <c r="AB1940" s="155" t="n"/>
      <c r="AC1940" s="155" t="n"/>
      <c r="AD1940" s="155" t="n"/>
      <c r="AE1940" s="155" t="n"/>
      <c r="AF1940" s="155" t="n"/>
      <c r="AG1940" s="154">
        <f>IF(OR(C1940="",G1940="",G1940=0),"",IFERROR(INDEX(Lists!$K$2:$K$12,MATCH(C1940,Lists!$I$2:$I$12,0)),"AUD"))</f>
        <v/>
      </c>
      <c r="AH1940" s="154">
        <f>IF(OR(G1940="",G1940=0),"",IF(G1940&lt;1,TEXT(G1940*100,"0")&amp;IFERROR(INDEX(Lists!$U$2:$U$12,MATCH(C1940,Lists!$I$2:$I$12,0)),"c"),IFERROR(INDEX(Lists!$L$2:$L$12,MATCH(C1940,Lists!$I$2:$I$12,0)),"$")&amp;IF(G1940=INT(G1940),TEXT(G1940,"0"),TEXT(G1940,"0.00")))&amp;" "&amp;AG1940)</f>
        <v/>
      </c>
      <c r="AI1940" s="154">
        <f>IF(X1940="","",X1940*IFERROR(INDEX(Lists!$M$2:$M$12,MATCH(C1940,Lists!$I$2:$I$12,0)),1)/Lists!$Q$2)</f>
        <v/>
      </c>
      <c r="AJ1940" s="154">
        <f>IF(Y1940="","",Y1940*IFERROR(INDEX(Lists!$M$2:$M$12,MATCH(C1940,Lists!$I$2:$I$12,0)),1)/Lists!$Q$2)</f>
        <v/>
      </c>
      <c r="AK1940" s="106" t="n"/>
      <c r="AL1940" s="106" t="n"/>
      <c r="AM1940" s="106" t="n"/>
      <c r="AN1940" s="106" t="n"/>
      <c r="AO1940" s="106" t="n"/>
    </row>
    <row r="1941" ht="18" customHeight="1" s="74">
      <c r="A1941" s="154">
        <f>IF(OR(F1941="",C1941="",D1941=""),"",IFERROR(INDEX(Lists!$J$2:$J$12,MATCH(C1941,Lists!$I$2:$I$12,0)),"XX")&amp;"-"&amp;D1941&amp;"-"&amp;TEXT(SUMPRODUCT(($C$2:C1941=C1941)*($D$2:D1941=D1941)),"0000"))</f>
        <v/>
      </c>
      <c r="B1941" s="155" t="n"/>
      <c r="C1941" s="155" t="n"/>
      <c r="D1941" s="155" t="n"/>
      <c r="E1941" s="155" t="n"/>
      <c r="F1941" s="155" t="n"/>
      <c r="G1941" s="155" t="n"/>
      <c r="H1941" s="155" t="n"/>
      <c r="I1941" s="155" t="n"/>
      <c r="J1941" s="155" t="n"/>
      <c r="K1941" s="155" t="n"/>
      <c r="L1941" s="155" t="n"/>
      <c r="M1941" s="155" t="n"/>
      <c r="N1941" s="155" t="n"/>
      <c r="O1941" s="155" t="n"/>
      <c r="P1941" s="155" t="n"/>
      <c r="Q1941" s="151" t="n"/>
      <c r="R1941" s="155" t="n"/>
      <c r="S1941" s="155" t="n"/>
      <c r="T1941" s="155" t="n"/>
      <c r="U1941" s="155" t="n"/>
      <c r="V1941" s="155" t="n"/>
      <c r="W1941" s="155" t="n"/>
      <c r="X1941" s="155" t="n"/>
      <c r="Y1941" s="155" t="n"/>
      <c r="Z1941" s="155" t="n"/>
      <c r="AA1941" s="155" t="n"/>
      <c r="AB1941" s="155" t="n"/>
      <c r="AC1941" s="155" t="n"/>
      <c r="AD1941" s="155" t="n"/>
      <c r="AE1941" s="155" t="n"/>
      <c r="AF1941" s="155" t="n"/>
      <c r="AG1941" s="154">
        <f>IF(OR(C1941="",G1941="",G1941=0),"",IFERROR(INDEX(Lists!$K$2:$K$12,MATCH(C1941,Lists!$I$2:$I$12,0)),"AUD"))</f>
        <v/>
      </c>
      <c r="AH1941" s="154">
        <f>IF(OR(G1941="",G1941=0),"",IF(G1941&lt;1,TEXT(G1941*100,"0")&amp;IFERROR(INDEX(Lists!$U$2:$U$12,MATCH(C1941,Lists!$I$2:$I$12,0)),"c"),IFERROR(INDEX(Lists!$L$2:$L$12,MATCH(C1941,Lists!$I$2:$I$12,0)),"$")&amp;IF(G1941=INT(G1941),TEXT(G1941,"0"),TEXT(G1941,"0.00")))&amp;" "&amp;AG1941)</f>
        <v/>
      </c>
      <c r="AI1941" s="154">
        <f>IF(X1941="","",X1941*IFERROR(INDEX(Lists!$M$2:$M$12,MATCH(C1941,Lists!$I$2:$I$12,0)),1)/Lists!$Q$2)</f>
        <v/>
      </c>
      <c r="AJ1941" s="154">
        <f>IF(Y1941="","",Y1941*IFERROR(INDEX(Lists!$M$2:$M$12,MATCH(C1941,Lists!$I$2:$I$12,0)),1)/Lists!$Q$2)</f>
        <v/>
      </c>
      <c r="AK1941" s="106" t="n"/>
      <c r="AL1941" s="106" t="n"/>
      <c r="AM1941" s="106" t="n"/>
      <c r="AN1941" s="106" t="n"/>
      <c r="AO1941" s="106" t="n"/>
    </row>
    <row r="1942" ht="18" customHeight="1" s="74">
      <c r="A1942" s="154">
        <f>IF(OR(F1942="",C1942="",D1942=""),"",IFERROR(INDEX(Lists!$J$2:$J$12,MATCH(C1942,Lists!$I$2:$I$12,0)),"XX")&amp;"-"&amp;D1942&amp;"-"&amp;TEXT(SUMPRODUCT(($C$2:C1942=C1942)*($D$2:D1942=D1942)),"0000"))</f>
        <v/>
      </c>
      <c r="B1942" s="155" t="n"/>
      <c r="C1942" s="155" t="n"/>
      <c r="D1942" s="155" t="n"/>
      <c r="E1942" s="155" t="n"/>
      <c r="F1942" s="155" t="n"/>
      <c r="G1942" s="155" t="n"/>
      <c r="H1942" s="155" t="n"/>
      <c r="I1942" s="155" t="n"/>
      <c r="J1942" s="155" t="n"/>
      <c r="K1942" s="155" t="n"/>
      <c r="L1942" s="155" t="n"/>
      <c r="M1942" s="155" t="n"/>
      <c r="N1942" s="155" t="n"/>
      <c r="O1942" s="155" t="n"/>
      <c r="P1942" s="155" t="n"/>
      <c r="Q1942" s="151" t="n"/>
      <c r="R1942" s="155" t="n"/>
      <c r="S1942" s="155" t="n"/>
      <c r="T1942" s="155" t="n"/>
      <c r="U1942" s="155" t="n"/>
      <c r="V1942" s="155" t="n"/>
      <c r="W1942" s="155" t="n"/>
      <c r="X1942" s="155" t="n"/>
      <c r="Y1942" s="155" t="n"/>
      <c r="Z1942" s="155" t="n"/>
      <c r="AA1942" s="155" t="n"/>
      <c r="AB1942" s="155" t="n"/>
      <c r="AC1942" s="155" t="n"/>
      <c r="AD1942" s="155" t="n"/>
      <c r="AE1942" s="155" t="n"/>
      <c r="AF1942" s="155" t="n"/>
      <c r="AG1942" s="154">
        <f>IF(OR(C1942="",G1942="",G1942=0),"",IFERROR(INDEX(Lists!$K$2:$K$12,MATCH(C1942,Lists!$I$2:$I$12,0)),"AUD"))</f>
        <v/>
      </c>
      <c r="AH1942" s="154">
        <f>IF(OR(G1942="",G1942=0),"",IF(G1942&lt;1,TEXT(G1942*100,"0")&amp;IFERROR(INDEX(Lists!$U$2:$U$12,MATCH(C1942,Lists!$I$2:$I$12,0)),"c"),IFERROR(INDEX(Lists!$L$2:$L$12,MATCH(C1942,Lists!$I$2:$I$12,0)),"$")&amp;IF(G1942=INT(G1942),TEXT(G1942,"0"),TEXT(G1942,"0.00")))&amp;" "&amp;AG1942)</f>
        <v/>
      </c>
      <c r="AI1942" s="154">
        <f>IF(X1942="","",X1942*IFERROR(INDEX(Lists!$M$2:$M$12,MATCH(C1942,Lists!$I$2:$I$12,0)),1)/Lists!$Q$2)</f>
        <v/>
      </c>
      <c r="AJ1942" s="154">
        <f>IF(Y1942="","",Y1942*IFERROR(INDEX(Lists!$M$2:$M$12,MATCH(C1942,Lists!$I$2:$I$12,0)),1)/Lists!$Q$2)</f>
        <v/>
      </c>
      <c r="AK1942" s="106" t="n"/>
      <c r="AL1942" s="106" t="n"/>
      <c r="AM1942" s="106" t="n"/>
      <c r="AN1942" s="106" t="n"/>
      <c r="AO1942" s="106" t="n"/>
    </row>
    <row r="1943" ht="18" customHeight="1" s="74">
      <c r="A1943" s="154">
        <f>IF(OR(F1943="",C1943="",D1943=""),"",IFERROR(INDEX(Lists!$J$2:$J$12,MATCH(C1943,Lists!$I$2:$I$12,0)),"XX")&amp;"-"&amp;D1943&amp;"-"&amp;TEXT(SUMPRODUCT(($C$2:C1943=C1943)*($D$2:D1943=D1943)),"0000"))</f>
        <v/>
      </c>
      <c r="B1943" s="155" t="n"/>
      <c r="C1943" s="155" t="n"/>
      <c r="D1943" s="155" t="n"/>
      <c r="E1943" s="155" t="n"/>
      <c r="F1943" s="155" t="n"/>
      <c r="G1943" s="155" t="n"/>
      <c r="H1943" s="155" t="n"/>
      <c r="I1943" s="155" t="n"/>
      <c r="J1943" s="155" t="n"/>
      <c r="K1943" s="155" t="n"/>
      <c r="L1943" s="155" t="n"/>
      <c r="M1943" s="155" t="n"/>
      <c r="N1943" s="155" t="n"/>
      <c r="O1943" s="155" t="n"/>
      <c r="P1943" s="155" t="n"/>
      <c r="Q1943" s="151" t="n"/>
      <c r="R1943" s="155" t="n"/>
      <c r="S1943" s="155" t="n"/>
      <c r="T1943" s="155" t="n"/>
      <c r="U1943" s="155" t="n"/>
      <c r="V1943" s="155" t="n"/>
      <c r="W1943" s="155" t="n"/>
      <c r="X1943" s="155" t="n"/>
      <c r="Y1943" s="155" t="n"/>
      <c r="Z1943" s="155" t="n"/>
      <c r="AA1943" s="155" t="n"/>
      <c r="AB1943" s="155" t="n"/>
      <c r="AC1943" s="155" t="n"/>
      <c r="AD1943" s="155" t="n"/>
      <c r="AE1943" s="155" t="n"/>
      <c r="AF1943" s="155" t="n"/>
      <c r="AG1943" s="154">
        <f>IF(OR(C1943="",G1943="",G1943=0),"",IFERROR(INDEX(Lists!$K$2:$K$12,MATCH(C1943,Lists!$I$2:$I$12,0)),"AUD"))</f>
        <v/>
      </c>
      <c r="AH1943" s="154">
        <f>IF(OR(G1943="",G1943=0),"",IF(G1943&lt;1,TEXT(G1943*100,"0")&amp;IFERROR(INDEX(Lists!$U$2:$U$12,MATCH(C1943,Lists!$I$2:$I$12,0)),"c"),IFERROR(INDEX(Lists!$L$2:$L$12,MATCH(C1943,Lists!$I$2:$I$12,0)),"$")&amp;IF(G1943=INT(G1943),TEXT(G1943,"0"),TEXT(G1943,"0.00")))&amp;" "&amp;AG1943)</f>
        <v/>
      </c>
      <c r="AI1943" s="154">
        <f>IF(X1943="","",X1943*IFERROR(INDEX(Lists!$M$2:$M$12,MATCH(C1943,Lists!$I$2:$I$12,0)),1)/Lists!$Q$2)</f>
        <v/>
      </c>
      <c r="AJ1943" s="154">
        <f>IF(Y1943="","",Y1943*IFERROR(INDEX(Lists!$M$2:$M$12,MATCH(C1943,Lists!$I$2:$I$12,0)),1)/Lists!$Q$2)</f>
        <v/>
      </c>
      <c r="AK1943" s="106" t="n"/>
      <c r="AL1943" s="106" t="n"/>
      <c r="AM1943" s="106" t="n"/>
      <c r="AN1943" s="106" t="n"/>
      <c r="AO1943" s="106" t="n"/>
    </row>
    <row r="1944" ht="18" customHeight="1" s="74">
      <c r="A1944" s="154">
        <f>IF(OR(F1944="",C1944="",D1944=""),"",IFERROR(INDEX(Lists!$J$2:$J$12,MATCH(C1944,Lists!$I$2:$I$12,0)),"XX")&amp;"-"&amp;D1944&amp;"-"&amp;TEXT(SUMPRODUCT(($C$2:C1944=C1944)*($D$2:D1944=D1944)),"0000"))</f>
        <v/>
      </c>
      <c r="B1944" s="155" t="n"/>
      <c r="C1944" s="155" t="n"/>
      <c r="D1944" s="155" t="n"/>
      <c r="E1944" s="155" t="n"/>
      <c r="F1944" s="155" t="n"/>
      <c r="G1944" s="155" t="n"/>
      <c r="H1944" s="155" t="n"/>
      <c r="I1944" s="155" t="n"/>
      <c r="J1944" s="155" t="n"/>
      <c r="K1944" s="155" t="n"/>
      <c r="L1944" s="155" t="n"/>
      <c r="M1944" s="155" t="n"/>
      <c r="N1944" s="155" t="n"/>
      <c r="O1944" s="155" t="n"/>
      <c r="P1944" s="155" t="n"/>
      <c r="Q1944" s="151" t="n"/>
      <c r="R1944" s="155" t="n"/>
      <c r="S1944" s="155" t="n"/>
      <c r="T1944" s="155" t="n"/>
      <c r="U1944" s="155" t="n"/>
      <c r="V1944" s="155" t="n"/>
      <c r="W1944" s="155" t="n"/>
      <c r="X1944" s="155" t="n"/>
      <c r="Y1944" s="155" t="n"/>
      <c r="Z1944" s="155" t="n"/>
      <c r="AA1944" s="155" t="n"/>
      <c r="AB1944" s="155" t="n"/>
      <c r="AC1944" s="155" t="n"/>
      <c r="AD1944" s="155" t="n"/>
      <c r="AE1944" s="155" t="n"/>
      <c r="AF1944" s="155" t="n"/>
      <c r="AG1944" s="154">
        <f>IF(OR(C1944="",G1944="",G1944=0),"",IFERROR(INDEX(Lists!$K$2:$K$12,MATCH(C1944,Lists!$I$2:$I$12,0)),"AUD"))</f>
        <v/>
      </c>
      <c r="AH1944" s="154">
        <f>IF(OR(G1944="",G1944=0),"",IF(G1944&lt;1,TEXT(G1944*100,"0")&amp;IFERROR(INDEX(Lists!$U$2:$U$12,MATCH(C1944,Lists!$I$2:$I$12,0)),"c"),IFERROR(INDEX(Lists!$L$2:$L$12,MATCH(C1944,Lists!$I$2:$I$12,0)),"$")&amp;IF(G1944=INT(G1944),TEXT(G1944,"0"),TEXT(G1944,"0.00")))&amp;" "&amp;AG1944)</f>
        <v/>
      </c>
      <c r="AI1944" s="154">
        <f>IF(X1944="","",X1944*IFERROR(INDEX(Lists!$M$2:$M$12,MATCH(C1944,Lists!$I$2:$I$12,0)),1)/Lists!$Q$2)</f>
        <v/>
      </c>
      <c r="AJ1944" s="154">
        <f>IF(Y1944="","",Y1944*IFERROR(INDEX(Lists!$M$2:$M$12,MATCH(C1944,Lists!$I$2:$I$12,0)),1)/Lists!$Q$2)</f>
        <v/>
      </c>
      <c r="AK1944" s="106" t="n"/>
      <c r="AL1944" s="106" t="n"/>
      <c r="AM1944" s="106" t="n"/>
      <c r="AN1944" s="106" t="n"/>
      <c r="AO1944" s="106" t="n"/>
    </row>
    <row r="1945" ht="18" customHeight="1" s="74">
      <c r="A1945" s="154">
        <f>IF(OR(F1945="",C1945="",D1945=""),"",IFERROR(INDEX(Lists!$J$2:$J$12,MATCH(C1945,Lists!$I$2:$I$12,0)),"XX")&amp;"-"&amp;D1945&amp;"-"&amp;TEXT(SUMPRODUCT(($C$2:C1945=C1945)*($D$2:D1945=D1945)),"0000"))</f>
        <v/>
      </c>
      <c r="B1945" s="155" t="n"/>
      <c r="C1945" s="155" t="n"/>
      <c r="D1945" s="155" t="n"/>
      <c r="E1945" s="155" t="n"/>
      <c r="F1945" s="155" t="n"/>
      <c r="G1945" s="155" t="n"/>
      <c r="H1945" s="155" t="n"/>
      <c r="I1945" s="155" t="n"/>
      <c r="J1945" s="155" t="n"/>
      <c r="K1945" s="155" t="n"/>
      <c r="L1945" s="155" t="n"/>
      <c r="M1945" s="155" t="n"/>
      <c r="N1945" s="155" t="n"/>
      <c r="O1945" s="155" t="n"/>
      <c r="P1945" s="155" t="n"/>
      <c r="Q1945" s="151" t="n"/>
      <c r="R1945" s="155" t="n"/>
      <c r="S1945" s="155" t="n"/>
      <c r="T1945" s="155" t="n"/>
      <c r="U1945" s="155" t="n"/>
      <c r="V1945" s="155" t="n"/>
      <c r="W1945" s="155" t="n"/>
      <c r="X1945" s="155" t="n"/>
      <c r="Y1945" s="155" t="n"/>
      <c r="Z1945" s="155" t="n"/>
      <c r="AA1945" s="155" t="n"/>
      <c r="AB1945" s="155" t="n"/>
      <c r="AC1945" s="155" t="n"/>
      <c r="AD1945" s="155" t="n"/>
      <c r="AE1945" s="155" t="n"/>
      <c r="AF1945" s="155" t="n"/>
      <c r="AG1945" s="154">
        <f>IF(OR(C1945="",G1945="",G1945=0),"",IFERROR(INDEX(Lists!$K$2:$K$12,MATCH(C1945,Lists!$I$2:$I$12,0)),"AUD"))</f>
        <v/>
      </c>
      <c r="AH1945" s="154">
        <f>IF(OR(G1945="",G1945=0),"",IF(G1945&lt;1,TEXT(G1945*100,"0")&amp;IFERROR(INDEX(Lists!$U$2:$U$12,MATCH(C1945,Lists!$I$2:$I$12,0)),"c"),IFERROR(INDEX(Lists!$L$2:$L$12,MATCH(C1945,Lists!$I$2:$I$12,0)),"$")&amp;IF(G1945=INT(G1945),TEXT(G1945,"0"),TEXT(G1945,"0.00")))&amp;" "&amp;AG1945)</f>
        <v/>
      </c>
      <c r="AI1945" s="154">
        <f>IF(X1945="","",X1945*IFERROR(INDEX(Lists!$M$2:$M$12,MATCH(C1945,Lists!$I$2:$I$12,0)),1)/Lists!$Q$2)</f>
        <v/>
      </c>
      <c r="AJ1945" s="154">
        <f>IF(Y1945="","",Y1945*IFERROR(INDEX(Lists!$M$2:$M$12,MATCH(C1945,Lists!$I$2:$I$12,0)),1)/Lists!$Q$2)</f>
        <v/>
      </c>
      <c r="AK1945" s="106" t="n"/>
      <c r="AL1945" s="106" t="n"/>
      <c r="AM1945" s="106" t="n"/>
      <c r="AN1945" s="106" t="n"/>
      <c r="AO1945" s="106" t="n"/>
    </row>
    <row r="1946" ht="18" customHeight="1" s="74">
      <c r="A1946" s="154">
        <f>IF(OR(F1946="",C1946="",D1946=""),"",IFERROR(INDEX(Lists!$J$2:$J$12,MATCH(C1946,Lists!$I$2:$I$12,0)),"XX")&amp;"-"&amp;D1946&amp;"-"&amp;TEXT(SUMPRODUCT(($C$2:C1946=C1946)*($D$2:D1946=D1946)),"0000"))</f>
        <v/>
      </c>
      <c r="B1946" s="155" t="n"/>
      <c r="C1946" s="155" t="n"/>
      <c r="D1946" s="155" t="n"/>
      <c r="E1946" s="155" t="n"/>
      <c r="F1946" s="155" t="n"/>
      <c r="G1946" s="155" t="n"/>
      <c r="H1946" s="155" t="n"/>
      <c r="I1946" s="155" t="n"/>
      <c r="J1946" s="155" t="n"/>
      <c r="K1946" s="155" t="n"/>
      <c r="L1946" s="155" t="n"/>
      <c r="M1946" s="155" t="n"/>
      <c r="N1946" s="155" t="n"/>
      <c r="O1946" s="155" t="n"/>
      <c r="P1946" s="155" t="n"/>
      <c r="Q1946" s="151" t="n"/>
      <c r="R1946" s="155" t="n"/>
      <c r="S1946" s="155" t="n"/>
      <c r="T1946" s="155" t="n"/>
      <c r="U1946" s="155" t="n"/>
      <c r="V1946" s="155" t="n"/>
      <c r="W1946" s="155" t="n"/>
      <c r="X1946" s="155" t="n"/>
      <c r="Y1946" s="155" t="n"/>
      <c r="Z1946" s="155" t="n"/>
      <c r="AA1946" s="155" t="n"/>
      <c r="AB1946" s="155" t="n"/>
      <c r="AC1946" s="155" t="n"/>
      <c r="AD1946" s="155" t="n"/>
      <c r="AE1946" s="155" t="n"/>
      <c r="AF1946" s="155" t="n"/>
      <c r="AG1946" s="154">
        <f>IF(OR(C1946="",G1946="",G1946=0),"",IFERROR(INDEX(Lists!$K$2:$K$12,MATCH(C1946,Lists!$I$2:$I$12,0)),"AUD"))</f>
        <v/>
      </c>
      <c r="AH1946" s="154">
        <f>IF(OR(G1946="",G1946=0),"",IF(G1946&lt;1,TEXT(G1946*100,"0")&amp;IFERROR(INDEX(Lists!$U$2:$U$12,MATCH(C1946,Lists!$I$2:$I$12,0)),"c"),IFERROR(INDEX(Lists!$L$2:$L$12,MATCH(C1946,Lists!$I$2:$I$12,0)),"$")&amp;IF(G1946=INT(G1946),TEXT(G1946,"0"),TEXT(G1946,"0.00")))&amp;" "&amp;AG1946)</f>
        <v/>
      </c>
      <c r="AI1946" s="154">
        <f>IF(X1946="","",X1946*IFERROR(INDEX(Lists!$M$2:$M$12,MATCH(C1946,Lists!$I$2:$I$12,0)),1)/Lists!$Q$2)</f>
        <v/>
      </c>
      <c r="AJ1946" s="154">
        <f>IF(Y1946="","",Y1946*IFERROR(INDEX(Lists!$M$2:$M$12,MATCH(C1946,Lists!$I$2:$I$12,0)),1)/Lists!$Q$2)</f>
        <v/>
      </c>
      <c r="AK1946" s="106" t="n"/>
      <c r="AL1946" s="106" t="n"/>
      <c r="AM1946" s="106" t="n"/>
      <c r="AN1946" s="106" t="n"/>
      <c r="AO1946" s="106" t="n"/>
    </row>
    <row r="1947" ht="18" customHeight="1" s="74">
      <c r="A1947" s="154">
        <f>IF(OR(F1947="",C1947="",D1947=""),"",IFERROR(INDEX(Lists!$J$2:$J$12,MATCH(C1947,Lists!$I$2:$I$12,0)),"XX")&amp;"-"&amp;D1947&amp;"-"&amp;TEXT(SUMPRODUCT(($C$2:C1947=C1947)*($D$2:D1947=D1947)),"0000"))</f>
        <v/>
      </c>
      <c r="B1947" s="155" t="n"/>
      <c r="C1947" s="155" t="n"/>
      <c r="D1947" s="155" t="n"/>
      <c r="E1947" s="155" t="n"/>
      <c r="F1947" s="155" t="n"/>
      <c r="G1947" s="155" t="n"/>
      <c r="H1947" s="155" t="n"/>
      <c r="I1947" s="155" t="n"/>
      <c r="J1947" s="155" t="n"/>
      <c r="K1947" s="155" t="n"/>
      <c r="L1947" s="155" t="n"/>
      <c r="M1947" s="155" t="n"/>
      <c r="N1947" s="155" t="n"/>
      <c r="O1947" s="155" t="n"/>
      <c r="P1947" s="155" t="n"/>
      <c r="Q1947" s="151" t="n"/>
      <c r="R1947" s="155" t="n"/>
      <c r="S1947" s="155" t="n"/>
      <c r="T1947" s="155" t="n"/>
      <c r="U1947" s="155" t="n"/>
      <c r="V1947" s="155" t="n"/>
      <c r="W1947" s="155" t="n"/>
      <c r="X1947" s="155" t="n"/>
      <c r="Y1947" s="155" t="n"/>
      <c r="Z1947" s="155" t="n"/>
      <c r="AA1947" s="155" t="n"/>
      <c r="AB1947" s="155" t="n"/>
      <c r="AC1947" s="155" t="n"/>
      <c r="AD1947" s="155" t="n"/>
      <c r="AE1947" s="155" t="n"/>
      <c r="AF1947" s="155" t="n"/>
      <c r="AG1947" s="154">
        <f>IF(OR(C1947="",G1947="",G1947=0),"",IFERROR(INDEX(Lists!$K$2:$K$12,MATCH(C1947,Lists!$I$2:$I$12,0)),"AUD"))</f>
        <v/>
      </c>
      <c r="AH1947" s="154">
        <f>IF(OR(G1947="",G1947=0),"",IF(G1947&lt;1,TEXT(G1947*100,"0")&amp;IFERROR(INDEX(Lists!$U$2:$U$12,MATCH(C1947,Lists!$I$2:$I$12,0)),"c"),IFERROR(INDEX(Lists!$L$2:$L$12,MATCH(C1947,Lists!$I$2:$I$12,0)),"$")&amp;IF(G1947=INT(G1947),TEXT(G1947,"0"),TEXT(G1947,"0.00")))&amp;" "&amp;AG1947)</f>
        <v/>
      </c>
      <c r="AI1947" s="154">
        <f>IF(X1947="","",X1947*IFERROR(INDEX(Lists!$M$2:$M$12,MATCH(C1947,Lists!$I$2:$I$12,0)),1)/Lists!$Q$2)</f>
        <v/>
      </c>
      <c r="AJ1947" s="154">
        <f>IF(Y1947="","",Y1947*IFERROR(INDEX(Lists!$M$2:$M$12,MATCH(C1947,Lists!$I$2:$I$12,0)),1)/Lists!$Q$2)</f>
        <v/>
      </c>
      <c r="AK1947" s="106" t="n"/>
      <c r="AL1947" s="106" t="n"/>
      <c r="AM1947" s="106" t="n"/>
      <c r="AN1947" s="106" t="n"/>
      <c r="AO1947" s="106" t="n"/>
    </row>
    <row r="1948" ht="18" customHeight="1" s="74">
      <c r="A1948" s="154">
        <f>IF(OR(F1948="",C1948="",D1948=""),"",IFERROR(INDEX(Lists!$J$2:$J$12,MATCH(C1948,Lists!$I$2:$I$12,0)),"XX")&amp;"-"&amp;D1948&amp;"-"&amp;TEXT(SUMPRODUCT(($C$2:C1948=C1948)*($D$2:D1948=D1948)),"0000"))</f>
        <v/>
      </c>
      <c r="B1948" s="155" t="n"/>
      <c r="C1948" s="155" t="n"/>
      <c r="D1948" s="155" t="n"/>
      <c r="E1948" s="155" t="n"/>
      <c r="F1948" s="155" t="n"/>
      <c r="G1948" s="155" t="n"/>
      <c r="H1948" s="155" t="n"/>
      <c r="I1948" s="155" t="n"/>
      <c r="J1948" s="155" t="n"/>
      <c r="K1948" s="155" t="n"/>
      <c r="L1948" s="155" t="n"/>
      <c r="M1948" s="155" t="n"/>
      <c r="N1948" s="155" t="n"/>
      <c r="O1948" s="155" t="n"/>
      <c r="P1948" s="155" t="n"/>
      <c r="Q1948" s="151" t="n"/>
      <c r="R1948" s="155" t="n"/>
      <c r="S1948" s="155" t="n"/>
      <c r="T1948" s="155" t="n"/>
      <c r="U1948" s="155" t="n"/>
      <c r="V1948" s="155" t="n"/>
      <c r="W1948" s="155" t="n"/>
      <c r="X1948" s="155" t="n"/>
      <c r="Y1948" s="155" t="n"/>
      <c r="Z1948" s="155" t="n"/>
      <c r="AA1948" s="155" t="n"/>
      <c r="AB1948" s="155" t="n"/>
      <c r="AC1948" s="155" t="n"/>
      <c r="AD1948" s="155" t="n"/>
      <c r="AE1948" s="155" t="n"/>
      <c r="AF1948" s="155" t="n"/>
      <c r="AG1948" s="154">
        <f>IF(OR(C1948="",G1948="",G1948=0),"",IFERROR(INDEX(Lists!$K$2:$K$12,MATCH(C1948,Lists!$I$2:$I$12,0)),"AUD"))</f>
        <v/>
      </c>
      <c r="AH1948" s="154">
        <f>IF(OR(G1948="",G1948=0),"",IF(G1948&lt;1,TEXT(G1948*100,"0")&amp;IFERROR(INDEX(Lists!$U$2:$U$12,MATCH(C1948,Lists!$I$2:$I$12,0)),"c"),IFERROR(INDEX(Lists!$L$2:$L$12,MATCH(C1948,Lists!$I$2:$I$12,0)),"$")&amp;IF(G1948=INT(G1948),TEXT(G1948,"0"),TEXT(G1948,"0.00")))&amp;" "&amp;AG1948)</f>
        <v/>
      </c>
      <c r="AI1948" s="154">
        <f>IF(X1948="","",X1948*IFERROR(INDEX(Lists!$M$2:$M$12,MATCH(C1948,Lists!$I$2:$I$12,0)),1)/Lists!$Q$2)</f>
        <v/>
      </c>
      <c r="AJ1948" s="154">
        <f>IF(Y1948="","",Y1948*IFERROR(INDEX(Lists!$M$2:$M$12,MATCH(C1948,Lists!$I$2:$I$12,0)),1)/Lists!$Q$2)</f>
        <v/>
      </c>
      <c r="AK1948" s="106" t="n"/>
      <c r="AL1948" s="106" t="n"/>
      <c r="AM1948" s="106" t="n"/>
      <c r="AN1948" s="106" t="n"/>
      <c r="AO1948" s="106" t="n"/>
    </row>
    <row r="1949" ht="18" customHeight="1" s="74">
      <c r="A1949" s="154">
        <f>IF(OR(F1949="",C1949="",D1949=""),"",IFERROR(INDEX(Lists!$J$2:$J$12,MATCH(C1949,Lists!$I$2:$I$12,0)),"XX")&amp;"-"&amp;D1949&amp;"-"&amp;TEXT(SUMPRODUCT(($C$2:C1949=C1949)*($D$2:D1949=D1949)),"0000"))</f>
        <v/>
      </c>
      <c r="B1949" s="155" t="n"/>
      <c r="C1949" s="155" t="n"/>
      <c r="D1949" s="155" t="n"/>
      <c r="E1949" s="155" t="n"/>
      <c r="F1949" s="155" t="n"/>
      <c r="G1949" s="155" t="n"/>
      <c r="H1949" s="155" t="n"/>
      <c r="I1949" s="155" t="n"/>
      <c r="J1949" s="155" t="n"/>
      <c r="K1949" s="155" t="n"/>
      <c r="L1949" s="155" t="n"/>
      <c r="M1949" s="155" t="n"/>
      <c r="N1949" s="155" t="n"/>
      <c r="O1949" s="155" t="n"/>
      <c r="P1949" s="155" t="n"/>
      <c r="Q1949" s="151" t="n"/>
      <c r="R1949" s="155" t="n"/>
      <c r="S1949" s="155" t="n"/>
      <c r="T1949" s="155" t="n"/>
      <c r="U1949" s="155" t="n"/>
      <c r="V1949" s="155" t="n"/>
      <c r="W1949" s="155" t="n"/>
      <c r="X1949" s="155" t="n"/>
      <c r="Y1949" s="155" t="n"/>
      <c r="Z1949" s="155" t="n"/>
      <c r="AA1949" s="155" t="n"/>
      <c r="AB1949" s="155" t="n"/>
      <c r="AC1949" s="155" t="n"/>
      <c r="AD1949" s="155" t="n"/>
      <c r="AE1949" s="155" t="n"/>
      <c r="AF1949" s="155" t="n"/>
      <c r="AG1949" s="154">
        <f>IF(OR(C1949="",G1949="",G1949=0),"",IFERROR(INDEX(Lists!$K$2:$K$12,MATCH(C1949,Lists!$I$2:$I$12,0)),"AUD"))</f>
        <v/>
      </c>
      <c r="AH1949" s="154">
        <f>IF(OR(G1949="",G1949=0),"",IF(G1949&lt;1,TEXT(G1949*100,"0")&amp;IFERROR(INDEX(Lists!$U$2:$U$12,MATCH(C1949,Lists!$I$2:$I$12,0)),"c"),IFERROR(INDEX(Lists!$L$2:$L$12,MATCH(C1949,Lists!$I$2:$I$12,0)),"$")&amp;IF(G1949=INT(G1949),TEXT(G1949,"0"),TEXT(G1949,"0.00")))&amp;" "&amp;AG1949)</f>
        <v/>
      </c>
      <c r="AI1949" s="154">
        <f>IF(X1949="","",X1949*IFERROR(INDEX(Lists!$M$2:$M$12,MATCH(C1949,Lists!$I$2:$I$12,0)),1)/Lists!$Q$2)</f>
        <v/>
      </c>
      <c r="AJ1949" s="154">
        <f>IF(Y1949="","",Y1949*IFERROR(INDEX(Lists!$M$2:$M$12,MATCH(C1949,Lists!$I$2:$I$12,0)),1)/Lists!$Q$2)</f>
        <v/>
      </c>
      <c r="AK1949" s="106" t="n"/>
      <c r="AL1949" s="106" t="n"/>
      <c r="AM1949" s="106" t="n"/>
      <c r="AN1949" s="106" t="n"/>
      <c r="AO1949" s="106" t="n"/>
    </row>
    <row r="1950" ht="18" customHeight="1" s="74">
      <c r="A1950" s="154">
        <f>IF(OR(F1950="",C1950="",D1950=""),"",IFERROR(INDEX(Lists!$J$2:$J$12,MATCH(C1950,Lists!$I$2:$I$12,0)),"XX")&amp;"-"&amp;D1950&amp;"-"&amp;TEXT(SUMPRODUCT(($C$2:C1950=C1950)*($D$2:D1950=D1950)),"0000"))</f>
        <v/>
      </c>
      <c r="B1950" s="155" t="n"/>
      <c r="C1950" s="155" t="n"/>
      <c r="D1950" s="155" t="n"/>
      <c r="E1950" s="155" t="n"/>
      <c r="F1950" s="155" t="n"/>
      <c r="G1950" s="155" t="n"/>
      <c r="H1950" s="155" t="n"/>
      <c r="I1950" s="155" t="n"/>
      <c r="J1950" s="155" t="n"/>
      <c r="K1950" s="155" t="n"/>
      <c r="L1950" s="155" t="n"/>
      <c r="M1950" s="155" t="n"/>
      <c r="N1950" s="155" t="n"/>
      <c r="O1950" s="155" t="n"/>
      <c r="P1950" s="155" t="n"/>
      <c r="Q1950" s="151" t="n"/>
      <c r="R1950" s="155" t="n"/>
      <c r="S1950" s="155" t="n"/>
      <c r="T1950" s="155" t="n"/>
      <c r="U1950" s="155" t="n"/>
      <c r="V1950" s="155" t="n"/>
      <c r="W1950" s="155" t="n"/>
      <c r="X1950" s="155" t="n"/>
      <c r="Y1950" s="155" t="n"/>
      <c r="Z1950" s="155" t="n"/>
      <c r="AA1950" s="155" t="n"/>
      <c r="AB1950" s="155" t="n"/>
      <c r="AC1950" s="155" t="n"/>
      <c r="AD1950" s="155" t="n"/>
      <c r="AE1950" s="155" t="n"/>
      <c r="AF1950" s="155" t="n"/>
      <c r="AG1950" s="154">
        <f>IF(OR(C1950="",G1950="",G1950=0),"",IFERROR(INDEX(Lists!$K$2:$K$12,MATCH(C1950,Lists!$I$2:$I$12,0)),"AUD"))</f>
        <v/>
      </c>
      <c r="AH1950" s="154">
        <f>IF(OR(G1950="",G1950=0),"",IF(G1950&lt;1,TEXT(G1950*100,"0")&amp;IFERROR(INDEX(Lists!$U$2:$U$12,MATCH(C1950,Lists!$I$2:$I$12,0)),"c"),IFERROR(INDEX(Lists!$L$2:$L$12,MATCH(C1950,Lists!$I$2:$I$12,0)),"$")&amp;IF(G1950=INT(G1950),TEXT(G1950,"0"),TEXT(G1950,"0.00")))&amp;" "&amp;AG1950)</f>
        <v/>
      </c>
      <c r="AI1950" s="154">
        <f>IF(X1950="","",X1950*IFERROR(INDEX(Lists!$M$2:$M$12,MATCH(C1950,Lists!$I$2:$I$12,0)),1)/Lists!$Q$2)</f>
        <v/>
      </c>
      <c r="AJ1950" s="154">
        <f>IF(Y1950="","",Y1950*IFERROR(INDEX(Lists!$M$2:$M$12,MATCH(C1950,Lists!$I$2:$I$12,0)),1)/Lists!$Q$2)</f>
        <v/>
      </c>
      <c r="AK1950" s="106" t="n"/>
      <c r="AL1950" s="106" t="n"/>
      <c r="AM1950" s="106" t="n"/>
      <c r="AN1950" s="106" t="n"/>
      <c r="AO1950" s="106" t="n"/>
    </row>
    <row r="1951" ht="18" customHeight="1" s="74">
      <c r="A1951" s="154">
        <f>IF(OR(F1951="",C1951="",D1951=""),"",IFERROR(INDEX(Lists!$J$2:$J$12,MATCH(C1951,Lists!$I$2:$I$12,0)),"XX")&amp;"-"&amp;D1951&amp;"-"&amp;TEXT(SUMPRODUCT(($C$2:C1951=C1951)*($D$2:D1951=D1951)),"0000"))</f>
        <v/>
      </c>
      <c r="B1951" s="155" t="n"/>
      <c r="C1951" s="155" t="n"/>
      <c r="D1951" s="155" t="n"/>
      <c r="E1951" s="155" t="n"/>
      <c r="F1951" s="155" t="n"/>
      <c r="G1951" s="155" t="n"/>
      <c r="H1951" s="155" t="n"/>
      <c r="I1951" s="155" t="n"/>
      <c r="J1951" s="155" t="n"/>
      <c r="K1951" s="155" t="n"/>
      <c r="L1951" s="155" t="n"/>
      <c r="M1951" s="155" t="n"/>
      <c r="N1951" s="155" t="n"/>
      <c r="O1951" s="155" t="n"/>
      <c r="P1951" s="155" t="n"/>
      <c r="Q1951" s="151" t="n"/>
      <c r="R1951" s="155" t="n"/>
      <c r="S1951" s="155" t="n"/>
      <c r="T1951" s="155" t="n"/>
      <c r="U1951" s="155" t="n"/>
      <c r="V1951" s="155" t="n"/>
      <c r="W1951" s="155" t="n"/>
      <c r="X1951" s="155" t="n"/>
      <c r="Y1951" s="155" t="n"/>
      <c r="Z1951" s="155" t="n"/>
      <c r="AA1951" s="155" t="n"/>
      <c r="AB1951" s="155" t="n"/>
      <c r="AC1951" s="155" t="n"/>
      <c r="AD1951" s="155" t="n"/>
      <c r="AE1951" s="155" t="n"/>
      <c r="AF1951" s="155" t="n"/>
      <c r="AG1951" s="154">
        <f>IF(OR(C1951="",G1951="",G1951=0),"",IFERROR(INDEX(Lists!$K$2:$K$12,MATCH(C1951,Lists!$I$2:$I$12,0)),"AUD"))</f>
        <v/>
      </c>
      <c r="AH1951" s="154">
        <f>IF(OR(G1951="",G1951=0),"",IF(G1951&lt;1,TEXT(G1951*100,"0")&amp;IFERROR(INDEX(Lists!$U$2:$U$12,MATCH(C1951,Lists!$I$2:$I$12,0)),"c"),IFERROR(INDEX(Lists!$L$2:$L$12,MATCH(C1951,Lists!$I$2:$I$12,0)),"$")&amp;IF(G1951=INT(G1951),TEXT(G1951,"0"),TEXT(G1951,"0.00")))&amp;" "&amp;AG1951)</f>
        <v/>
      </c>
      <c r="AI1951" s="154">
        <f>IF(X1951="","",X1951*IFERROR(INDEX(Lists!$M$2:$M$12,MATCH(C1951,Lists!$I$2:$I$12,0)),1)/Lists!$Q$2)</f>
        <v/>
      </c>
      <c r="AJ1951" s="154">
        <f>IF(Y1951="","",Y1951*IFERROR(INDEX(Lists!$M$2:$M$12,MATCH(C1951,Lists!$I$2:$I$12,0)),1)/Lists!$Q$2)</f>
        <v/>
      </c>
      <c r="AK1951" s="106" t="n"/>
      <c r="AL1951" s="106" t="n"/>
      <c r="AM1951" s="106" t="n"/>
      <c r="AN1951" s="106" t="n"/>
      <c r="AO1951" s="106" t="n"/>
    </row>
    <row r="1952" ht="18" customHeight="1" s="74">
      <c r="A1952" s="154">
        <f>IF(OR(F1952="",C1952="",D1952=""),"",IFERROR(INDEX(Lists!$J$2:$J$12,MATCH(C1952,Lists!$I$2:$I$12,0)),"XX")&amp;"-"&amp;D1952&amp;"-"&amp;TEXT(SUMPRODUCT(($C$2:C1952=C1952)*($D$2:D1952=D1952)),"0000"))</f>
        <v/>
      </c>
      <c r="B1952" s="155" t="n"/>
      <c r="C1952" s="155" t="n"/>
      <c r="D1952" s="155" t="n"/>
      <c r="E1952" s="155" t="n"/>
      <c r="F1952" s="155" t="n"/>
      <c r="G1952" s="155" t="n"/>
      <c r="H1952" s="155" t="n"/>
      <c r="I1952" s="155" t="n"/>
      <c r="J1952" s="155" t="n"/>
      <c r="K1952" s="155" t="n"/>
      <c r="L1952" s="155" t="n"/>
      <c r="M1952" s="155" t="n"/>
      <c r="N1952" s="155" t="n"/>
      <c r="O1952" s="155" t="n"/>
      <c r="P1952" s="155" t="n"/>
      <c r="Q1952" s="151" t="n"/>
      <c r="R1952" s="155" t="n"/>
      <c r="S1952" s="155" t="n"/>
      <c r="T1952" s="155" t="n"/>
      <c r="U1952" s="155" t="n"/>
      <c r="V1952" s="155" t="n"/>
      <c r="W1952" s="155" t="n"/>
      <c r="X1952" s="155" t="n"/>
      <c r="Y1952" s="155" t="n"/>
      <c r="Z1952" s="155" t="n"/>
      <c r="AA1952" s="155" t="n"/>
      <c r="AB1952" s="155" t="n"/>
      <c r="AC1952" s="155" t="n"/>
      <c r="AD1952" s="155" t="n"/>
      <c r="AE1952" s="155" t="n"/>
      <c r="AF1952" s="155" t="n"/>
      <c r="AG1952" s="154">
        <f>IF(OR(C1952="",G1952="",G1952=0),"",IFERROR(INDEX(Lists!$K$2:$K$12,MATCH(C1952,Lists!$I$2:$I$12,0)),"AUD"))</f>
        <v/>
      </c>
      <c r="AH1952" s="154">
        <f>IF(OR(G1952="",G1952=0),"",IF(G1952&lt;1,TEXT(G1952*100,"0")&amp;IFERROR(INDEX(Lists!$U$2:$U$12,MATCH(C1952,Lists!$I$2:$I$12,0)),"c"),IFERROR(INDEX(Lists!$L$2:$L$12,MATCH(C1952,Lists!$I$2:$I$12,0)),"$")&amp;IF(G1952=INT(G1952),TEXT(G1952,"0"),TEXT(G1952,"0.00")))&amp;" "&amp;AG1952)</f>
        <v/>
      </c>
      <c r="AI1952" s="154">
        <f>IF(X1952="","",X1952*IFERROR(INDEX(Lists!$M$2:$M$12,MATCH(C1952,Lists!$I$2:$I$12,0)),1)/Lists!$Q$2)</f>
        <v/>
      </c>
      <c r="AJ1952" s="154">
        <f>IF(Y1952="","",Y1952*IFERROR(INDEX(Lists!$M$2:$M$12,MATCH(C1952,Lists!$I$2:$I$12,0)),1)/Lists!$Q$2)</f>
        <v/>
      </c>
      <c r="AK1952" s="106" t="n"/>
      <c r="AL1952" s="106" t="n"/>
      <c r="AM1952" s="106" t="n"/>
      <c r="AN1952" s="106" t="n"/>
      <c r="AO1952" s="106" t="n"/>
    </row>
    <row r="1953" ht="18" customHeight="1" s="74">
      <c r="A1953" s="154">
        <f>IF(OR(F1953="",C1953="",D1953=""),"",IFERROR(INDEX(Lists!$J$2:$J$12,MATCH(C1953,Lists!$I$2:$I$12,0)),"XX")&amp;"-"&amp;D1953&amp;"-"&amp;TEXT(SUMPRODUCT(($C$2:C1953=C1953)*($D$2:D1953=D1953)),"0000"))</f>
        <v/>
      </c>
      <c r="B1953" s="155" t="n"/>
      <c r="C1953" s="155" t="n"/>
      <c r="D1953" s="155" t="n"/>
      <c r="E1953" s="155" t="n"/>
      <c r="F1953" s="155" t="n"/>
      <c r="G1953" s="155" t="n"/>
      <c r="H1953" s="155" t="n"/>
      <c r="I1953" s="155" t="n"/>
      <c r="J1953" s="155" t="n"/>
      <c r="K1953" s="155" t="n"/>
      <c r="L1953" s="155" t="n"/>
      <c r="M1953" s="155" t="n"/>
      <c r="N1953" s="155" t="n"/>
      <c r="O1953" s="155" t="n"/>
      <c r="P1953" s="155" t="n"/>
      <c r="Q1953" s="151" t="n"/>
      <c r="R1953" s="155" t="n"/>
      <c r="S1953" s="155" t="n"/>
      <c r="T1953" s="155" t="n"/>
      <c r="U1953" s="155" t="n"/>
      <c r="V1953" s="155" t="n"/>
      <c r="W1953" s="155" t="n"/>
      <c r="X1953" s="155" t="n"/>
      <c r="Y1953" s="155" t="n"/>
      <c r="Z1953" s="155" t="n"/>
      <c r="AA1953" s="155" t="n"/>
      <c r="AB1953" s="155" t="n"/>
      <c r="AC1953" s="155" t="n"/>
      <c r="AD1953" s="155" t="n"/>
      <c r="AE1953" s="155" t="n"/>
      <c r="AF1953" s="155" t="n"/>
      <c r="AG1953" s="154">
        <f>IF(OR(C1953="",G1953="",G1953=0),"",IFERROR(INDEX(Lists!$K$2:$K$12,MATCH(C1953,Lists!$I$2:$I$12,0)),"AUD"))</f>
        <v/>
      </c>
      <c r="AH1953" s="154">
        <f>IF(OR(G1953="",G1953=0),"",IF(G1953&lt;1,TEXT(G1953*100,"0")&amp;IFERROR(INDEX(Lists!$U$2:$U$12,MATCH(C1953,Lists!$I$2:$I$12,0)),"c"),IFERROR(INDEX(Lists!$L$2:$L$12,MATCH(C1953,Lists!$I$2:$I$12,0)),"$")&amp;IF(G1953=INT(G1953),TEXT(G1953,"0"),TEXT(G1953,"0.00")))&amp;" "&amp;AG1953)</f>
        <v/>
      </c>
      <c r="AI1953" s="154">
        <f>IF(X1953="","",X1953*IFERROR(INDEX(Lists!$M$2:$M$12,MATCH(C1953,Lists!$I$2:$I$12,0)),1)/Lists!$Q$2)</f>
        <v/>
      </c>
      <c r="AJ1953" s="154">
        <f>IF(Y1953="","",Y1953*IFERROR(INDEX(Lists!$M$2:$M$12,MATCH(C1953,Lists!$I$2:$I$12,0)),1)/Lists!$Q$2)</f>
        <v/>
      </c>
      <c r="AK1953" s="106" t="n"/>
      <c r="AL1953" s="106" t="n"/>
      <c r="AM1953" s="106" t="n"/>
      <c r="AN1953" s="106" t="n"/>
      <c r="AO1953" s="106" t="n"/>
    </row>
    <row r="1954" ht="18" customHeight="1" s="74">
      <c r="A1954" s="154">
        <f>IF(OR(F1954="",C1954="",D1954=""),"",IFERROR(INDEX(Lists!$J$2:$J$12,MATCH(C1954,Lists!$I$2:$I$12,0)),"XX")&amp;"-"&amp;D1954&amp;"-"&amp;TEXT(SUMPRODUCT(($C$2:C1954=C1954)*($D$2:D1954=D1954)),"0000"))</f>
        <v/>
      </c>
      <c r="B1954" s="155" t="n"/>
      <c r="C1954" s="155" t="n"/>
      <c r="D1954" s="155" t="n"/>
      <c r="E1954" s="155" t="n"/>
      <c r="F1954" s="155" t="n"/>
      <c r="G1954" s="155" t="n"/>
      <c r="H1954" s="155" t="n"/>
      <c r="I1954" s="155" t="n"/>
      <c r="J1954" s="155" t="n"/>
      <c r="K1954" s="155" t="n"/>
      <c r="L1954" s="155" t="n"/>
      <c r="M1954" s="155" t="n"/>
      <c r="N1954" s="155" t="n"/>
      <c r="O1954" s="155" t="n"/>
      <c r="P1954" s="155" t="n"/>
      <c r="Q1954" s="151" t="n"/>
      <c r="R1954" s="155" t="n"/>
      <c r="S1954" s="155" t="n"/>
      <c r="T1954" s="155" t="n"/>
      <c r="U1954" s="155" t="n"/>
      <c r="V1954" s="155" t="n"/>
      <c r="W1954" s="155" t="n"/>
      <c r="X1954" s="155" t="n"/>
      <c r="Y1954" s="155" t="n"/>
      <c r="Z1954" s="155" t="n"/>
      <c r="AA1954" s="155" t="n"/>
      <c r="AB1954" s="155" t="n"/>
      <c r="AC1954" s="155" t="n"/>
      <c r="AD1954" s="155" t="n"/>
      <c r="AE1954" s="155" t="n"/>
      <c r="AF1954" s="155" t="n"/>
      <c r="AG1954" s="154">
        <f>IF(OR(C1954="",G1954="",G1954=0),"",IFERROR(INDEX(Lists!$K$2:$K$12,MATCH(C1954,Lists!$I$2:$I$12,0)),"AUD"))</f>
        <v/>
      </c>
      <c r="AH1954" s="154">
        <f>IF(OR(G1954="",G1954=0),"",IF(G1954&lt;1,TEXT(G1954*100,"0")&amp;IFERROR(INDEX(Lists!$U$2:$U$12,MATCH(C1954,Lists!$I$2:$I$12,0)),"c"),IFERROR(INDEX(Lists!$L$2:$L$12,MATCH(C1954,Lists!$I$2:$I$12,0)),"$")&amp;IF(G1954=INT(G1954),TEXT(G1954,"0"),TEXT(G1954,"0.00")))&amp;" "&amp;AG1954)</f>
        <v/>
      </c>
      <c r="AI1954" s="154">
        <f>IF(X1954="","",X1954*IFERROR(INDEX(Lists!$M$2:$M$12,MATCH(C1954,Lists!$I$2:$I$12,0)),1)/Lists!$Q$2)</f>
        <v/>
      </c>
      <c r="AJ1954" s="154">
        <f>IF(Y1954="","",Y1954*IFERROR(INDEX(Lists!$M$2:$M$12,MATCH(C1954,Lists!$I$2:$I$12,0)),1)/Lists!$Q$2)</f>
        <v/>
      </c>
      <c r="AK1954" s="106" t="n"/>
      <c r="AL1954" s="106" t="n"/>
      <c r="AM1954" s="106" t="n"/>
      <c r="AN1954" s="106" t="n"/>
      <c r="AO1954" s="106" t="n"/>
    </row>
    <row r="1955" ht="18" customHeight="1" s="74">
      <c r="A1955" s="154">
        <f>IF(OR(F1955="",C1955="",D1955=""),"",IFERROR(INDEX(Lists!$J$2:$J$12,MATCH(C1955,Lists!$I$2:$I$12,0)),"XX")&amp;"-"&amp;D1955&amp;"-"&amp;TEXT(SUMPRODUCT(($C$2:C1955=C1955)*($D$2:D1955=D1955)),"0000"))</f>
        <v/>
      </c>
      <c r="B1955" s="155" t="n"/>
      <c r="C1955" s="155" t="n"/>
      <c r="D1955" s="155" t="n"/>
      <c r="E1955" s="155" t="n"/>
      <c r="F1955" s="155" t="n"/>
      <c r="G1955" s="155" t="n"/>
      <c r="H1955" s="155" t="n"/>
      <c r="I1955" s="155" t="n"/>
      <c r="J1955" s="155" t="n"/>
      <c r="K1955" s="155" t="n"/>
      <c r="L1955" s="155" t="n"/>
      <c r="M1955" s="155" t="n"/>
      <c r="N1955" s="155" t="n"/>
      <c r="O1955" s="155" t="n"/>
      <c r="P1955" s="155" t="n"/>
      <c r="Q1955" s="151" t="n"/>
      <c r="R1955" s="155" t="n"/>
      <c r="S1955" s="155" t="n"/>
      <c r="T1955" s="155" t="n"/>
      <c r="U1955" s="155" t="n"/>
      <c r="V1955" s="155" t="n"/>
      <c r="W1955" s="155" t="n"/>
      <c r="X1955" s="155" t="n"/>
      <c r="Y1955" s="155" t="n"/>
      <c r="Z1955" s="155" t="n"/>
      <c r="AA1955" s="155" t="n"/>
      <c r="AB1955" s="155" t="n"/>
      <c r="AC1955" s="155" t="n"/>
      <c r="AD1955" s="155" t="n"/>
      <c r="AE1955" s="155" t="n"/>
      <c r="AF1955" s="155" t="n"/>
      <c r="AG1955" s="154">
        <f>IF(OR(C1955="",G1955="",G1955=0),"",IFERROR(INDEX(Lists!$K$2:$K$12,MATCH(C1955,Lists!$I$2:$I$12,0)),"AUD"))</f>
        <v/>
      </c>
      <c r="AH1955" s="154">
        <f>IF(OR(G1955="",G1955=0),"",IF(G1955&lt;1,TEXT(G1955*100,"0")&amp;IFERROR(INDEX(Lists!$U$2:$U$12,MATCH(C1955,Lists!$I$2:$I$12,0)),"c"),IFERROR(INDEX(Lists!$L$2:$L$12,MATCH(C1955,Lists!$I$2:$I$12,0)),"$")&amp;IF(G1955=INT(G1955),TEXT(G1955,"0"),TEXT(G1955,"0.00")))&amp;" "&amp;AG1955)</f>
        <v/>
      </c>
      <c r="AI1955" s="154">
        <f>IF(X1955="","",X1955*IFERROR(INDEX(Lists!$M$2:$M$12,MATCH(C1955,Lists!$I$2:$I$12,0)),1)/Lists!$Q$2)</f>
        <v/>
      </c>
      <c r="AJ1955" s="154">
        <f>IF(Y1955="","",Y1955*IFERROR(INDEX(Lists!$M$2:$M$12,MATCH(C1955,Lists!$I$2:$I$12,0)),1)/Lists!$Q$2)</f>
        <v/>
      </c>
      <c r="AK1955" s="106" t="n"/>
      <c r="AL1955" s="106" t="n"/>
      <c r="AM1955" s="106" t="n"/>
      <c r="AN1955" s="106" t="n"/>
      <c r="AO1955" s="106" t="n"/>
    </row>
    <row r="1956" ht="18" customHeight="1" s="74">
      <c r="A1956" s="154">
        <f>IF(OR(F1956="",C1956="",D1956=""),"",IFERROR(INDEX(Lists!$J$2:$J$12,MATCH(C1956,Lists!$I$2:$I$12,0)),"XX")&amp;"-"&amp;D1956&amp;"-"&amp;TEXT(SUMPRODUCT(($C$2:C1956=C1956)*($D$2:D1956=D1956)),"0000"))</f>
        <v/>
      </c>
      <c r="B1956" s="155" t="n"/>
      <c r="C1956" s="155" t="n"/>
      <c r="D1956" s="155" t="n"/>
      <c r="E1956" s="155" t="n"/>
      <c r="F1956" s="155" t="n"/>
      <c r="G1956" s="155" t="n"/>
      <c r="H1956" s="155" t="n"/>
      <c r="I1956" s="155" t="n"/>
      <c r="J1956" s="155" t="n"/>
      <c r="K1956" s="155" t="n"/>
      <c r="L1956" s="155" t="n"/>
      <c r="M1956" s="155" t="n"/>
      <c r="N1956" s="155" t="n"/>
      <c r="O1956" s="155" t="n"/>
      <c r="P1956" s="155" t="n"/>
      <c r="Q1956" s="151" t="n"/>
      <c r="R1956" s="155" t="n"/>
      <c r="S1956" s="155" t="n"/>
      <c r="T1956" s="155" t="n"/>
      <c r="U1956" s="155" t="n"/>
      <c r="V1956" s="155" t="n"/>
      <c r="W1956" s="155" t="n"/>
      <c r="X1956" s="155" t="n"/>
      <c r="Y1956" s="155" t="n"/>
      <c r="Z1956" s="155" t="n"/>
      <c r="AA1956" s="155" t="n"/>
      <c r="AB1956" s="155" t="n"/>
      <c r="AC1956" s="155" t="n"/>
      <c r="AD1956" s="155" t="n"/>
      <c r="AE1956" s="155" t="n"/>
      <c r="AF1956" s="155" t="n"/>
      <c r="AG1956" s="154">
        <f>IF(OR(C1956="",G1956="",G1956=0),"",IFERROR(INDEX(Lists!$K$2:$K$12,MATCH(C1956,Lists!$I$2:$I$12,0)),"AUD"))</f>
        <v/>
      </c>
      <c r="AH1956" s="154">
        <f>IF(OR(G1956="",G1956=0),"",IF(G1956&lt;1,TEXT(G1956*100,"0")&amp;IFERROR(INDEX(Lists!$U$2:$U$12,MATCH(C1956,Lists!$I$2:$I$12,0)),"c"),IFERROR(INDEX(Lists!$L$2:$L$12,MATCH(C1956,Lists!$I$2:$I$12,0)),"$")&amp;IF(G1956=INT(G1956),TEXT(G1956,"0"),TEXT(G1956,"0.00")))&amp;" "&amp;AG1956)</f>
        <v/>
      </c>
      <c r="AI1956" s="154">
        <f>IF(X1956="","",X1956*IFERROR(INDEX(Lists!$M$2:$M$12,MATCH(C1956,Lists!$I$2:$I$12,0)),1)/Lists!$Q$2)</f>
        <v/>
      </c>
      <c r="AJ1956" s="154">
        <f>IF(Y1956="","",Y1956*IFERROR(INDEX(Lists!$M$2:$M$12,MATCH(C1956,Lists!$I$2:$I$12,0)),1)/Lists!$Q$2)</f>
        <v/>
      </c>
      <c r="AK1956" s="106" t="n"/>
      <c r="AL1956" s="106" t="n"/>
      <c r="AM1956" s="106" t="n"/>
      <c r="AN1956" s="106" t="n"/>
      <c r="AO1956" s="106" t="n"/>
    </row>
    <row r="1957" ht="18" customHeight="1" s="74">
      <c r="A1957" s="154">
        <f>IF(OR(F1957="",C1957="",D1957=""),"",IFERROR(INDEX(Lists!$J$2:$J$12,MATCH(C1957,Lists!$I$2:$I$12,0)),"XX")&amp;"-"&amp;D1957&amp;"-"&amp;TEXT(SUMPRODUCT(($C$2:C1957=C1957)*($D$2:D1957=D1957)),"0000"))</f>
        <v/>
      </c>
      <c r="B1957" s="155" t="n"/>
      <c r="C1957" s="155" t="n"/>
      <c r="D1957" s="155" t="n"/>
      <c r="E1957" s="155" t="n"/>
      <c r="F1957" s="155" t="n"/>
      <c r="G1957" s="155" t="n"/>
      <c r="H1957" s="155" t="n"/>
      <c r="I1957" s="155" t="n"/>
      <c r="J1957" s="155" t="n"/>
      <c r="K1957" s="155" t="n"/>
      <c r="L1957" s="155" t="n"/>
      <c r="M1957" s="155" t="n"/>
      <c r="N1957" s="155" t="n"/>
      <c r="O1957" s="155" t="n"/>
      <c r="P1957" s="155" t="n"/>
      <c r="Q1957" s="151" t="n"/>
      <c r="R1957" s="155" t="n"/>
      <c r="S1957" s="155" t="n"/>
      <c r="T1957" s="155" t="n"/>
      <c r="U1957" s="155" t="n"/>
      <c r="V1957" s="155" t="n"/>
      <c r="W1957" s="155" t="n"/>
      <c r="X1957" s="155" t="n"/>
      <c r="Y1957" s="155" t="n"/>
      <c r="Z1957" s="155" t="n"/>
      <c r="AA1957" s="155" t="n"/>
      <c r="AB1957" s="155" t="n"/>
      <c r="AC1957" s="155" t="n"/>
      <c r="AD1957" s="155" t="n"/>
      <c r="AE1957" s="155" t="n"/>
      <c r="AF1957" s="155" t="n"/>
      <c r="AG1957" s="154">
        <f>IF(OR(C1957="",G1957="",G1957=0),"",IFERROR(INDEX(Lists!$K$2:$K$12,MATCH(C1957,Lists!$I$2:$I$12,0)),"AUD"))</f>
        <v/>
      </c>
      <c r="AH1957" s="154">
        <f>IF(OR(G1957="",G1957=0),"",IF(G1957&lt;1,TEXT(G1957*100,"0")&amp;IFERROR(INDEX(Lists!$U$2:$U$12,MATCH(C1957,Lists!$I$2:$I$12,0)),"c"),IFERROR(INDEX(Lists!$L$2:$L$12,MATCH(C1957,Lists!$I$2:$I$12,0)),"$")&amp;IF(G1957=INT(G1957),TEXT(G1957,"0"),TEXT(G1957,"0.00")))&amp;" "&amp;AG1957)</f>
        <v/>
      </c>
      <c r="AI1957" s="154">
        <f>IF(X1957="","",X1957*IFERROR(INDEX(Lists!$M$2:$M$12,MATCH(C1957,Lists!$I$2:$I$12,0)),1)/Lists!$Q$2)</f>
        <v/>
      </c>
      <c r="AJ1957" s="154">
        <f>IF(Y1957="","",Y1957*IFERROR(INDEX(Lists!$M$2:$M$12,MATCH(C1957,Lists!$I$2:$I$12,0)),1)/Lists!$Q$2)</f>
        <v/>
      </c>
      <c r="AK1957" s="106" t="n"/>
      <c r="AL1957" s="106" t="n"/>
      <c r="AM1957" s="106" t="n"/>
      <c r="AN1957" s="106" t="n"/>
      <c r="AO1957" s="106" t="n"/>
    </row>
    <row r="1958" ht="18" customHeight="1" s="74">
      <c r="A1958" s="154">
        <f>IF(OR(F1958="",C1958="",D1958=""),"",IFERROR(INDEX(Lists!$J$2:$J$12,MATCH(C1958,Lists!$I$2:$I$12,0)),"XX")&amp;"-"&amp;D1958&amp;"-"&amp;TEXT(SUMPRODUCT(($C$2:C1958=C1958)*($D$2:D1958=D1958)),"0000"))</f>
        <v/>
      </c>
      <c r="B1958" s="155" t="n"/>
      <c r="C1958" s="155" t="n"/>
      <c r="D1958" s="155" t="n"/>
      <c r="E1958" s="155" t="n"/>
      <c r="F1958" s="155" t="n"/>
      <c r="G1958" s="155" t="n"/>
      <c r="H1958" s="155" t="n"/>
      <c r="I1958" s="155" t="n"/>
      <c r="J1958" s="155" t="n"/>
      <c r="K1958" s="155" t="n"/>
      <c r="L1958" s="155" t="n"/>
      <c r="M1958" s="155" t="n"/>
      <c r="N1958" s="155" t="n"/>
      <c r="O1958" s="155" t="n"/>
      <c r="P1958" s="155" t="n"/>
      <c r="Q1958" s="151" t="n"/>
      <c r="R1958" s="155" t="n"/>
      <c r="S1958" s="155" t="n"/>
      <c r="T1958" s="155" t="n"/>
      <c r="U1958" s="155" t="n"/>
      <c r="V1958" s="155" t="n"/>
      <c r="W1958" s="155" t="n"/>
      <c r="X1958" s="155" t="n"/>
      <c r="Y1958" s="155" t="n"/>
      <c r="Z1958" s="155" t="n"/>
      <c r="AA1958" s="155" t="n"/>
      <c r="AB1958" s="155" t="n"/>
      <c r="AC1958" s="155" t="n"/>
      <c r="AD1958" s="155" t="n"/>
      <c r="AE1958" s="155" t="n"/>
      <c r="AF1958" s="155" t="n"/>
      <c r="AG1958" s="154">
        <f>IF(OR(C1958="",G1958="",G1958=0),"",IFERROR(INDEX(Lists!$K$2:$K$12,MATCH(C1958,Lists!$I$2:$I$12,0)),"AUD"))</f>
        <v/>
      </c>
      <c r="AH1958" s="154">
        <f>IF(OR(G1958="",G1958=0),"",IF(G1958&lt;1,TEXT(G1958*100,"0")&amp;IFERROR(INDEX(Lists!$U$2:$U$12,MATCH(C1958,Lists!$I$2:$I$12,0)),"c"),IFERROR(INDEX(Lists!$L$2:$L$12,MATCH(C1958,Lists!$I$2:$I$12,0)),"$")&amp;IF(G1958=INT(G1958),TEXT(G1958,"0"),TEXT(G1958,"0.00")))&amp;" "&amp;AG1958)</f>
        <v/>
      </c>
      <c r="AI1958" s="154">
        <f>IF(X1958="","",X1958*IFERROR(INDEX(Lists!$M$2:$M$12,MATCH(C1958,Lists!$I$2:$I$12,0)),1)/Lists!$Q$2)</f>
        <v/>
      </c>
      <c r="AJ1958" s="154">
        <f>IF(Y1958="","",Y1958*IFERROR(INDEX(Lists!$M$2:$M$12,MATCH(C1958,Lists!$I$2:$I$12,0)),1)/Lists!$Q$2)</f>
        <v/>
      </c>
      <c r="AK1958" s="106" t="n"/>
      <c r="AL1958" s="106" t="n"/>
      <c r="AM1958" s="106" t="n"/>
      <c r="AN1958" s="106" t="n"/>
      <c r="AO1958" s="106" t="n"/>
    </row>
    <row r="1959" ht="18" customHeight="1" s="74">
      <c r="A1959" s="154">
        <f>IF(OR(F1959="",C1959="",D1959=""),"",IFERROR(INDEX(Lists!$J$2:$J$12,MATCH(C1959,Lists!$I$2:$I$12,0)),"XX")&amp;"-"&amp;D1959&amp;"-"&amp;TEXT(SUMPRODUCT(($C$2:C1959=C1959)*($D$2:D1959=D1959)),"0000"))</f>
        <v/>
      </c>
      <c r="B1959" s="155" t="n"/>
      <c r="C1959" s="155" t="n"/>
      <c r="D1959" s="155" t="n"/>
      <c r="E1959" s="155" t="n"/>
      <c r="F1959" s="155" t="n"/>
      <c r="G1959" s="155" t="n"/>
      <c r="H1959" s="155" t="n"/>
      <c r="I1959" s="155" t="n"/>
      <c r="J1959" s="155" t="n"/>
      <c r="K1959" s="155" t="n"/>
      <c r="L1959" s="155" t="n"/>
      <c r="M1959" s="155" t="n"/>
      <c r="N1959" s="155" t="n"/>
      <c r="O1959" s="155" t="n"/>
      <c r="P1959" s="155" t="n"/>
      <c r="Q1959" s="151" t="n"/>
      <c r="R1959" s="155" t="n"/>
      <c r="S1959" s="155" t="n"/>
      <c r="T1959" s="155" t="n"/>
      <c r="U1959" s="155" t="n"/>
      <c r="V1959" s="155" t="n"/>
      <c r="W1959" s="155" t="n"/>
      <c r="X1959" s="155" t="n"/>
      <c r="Y1959" s="155" t="n"/>
      <c r="Z1959" s="155" t="n"/>
      <c r="AA1959" s="155" t="n"/>
      <c r="AB1959" s="155" t="n"/>
      <c r="AC1959" s="155" t="n"/>
      <c r="AD1959" s="155" t="n"/>
      <c r="AE1959" s="155" t="n"/>
      <c r="AF1959" s="155" t="n"/>
      <c r="AG1959" s="154">
        <f>IF(OR(C1959="",G1959="",G1959=0),"",IFERROR(INDEX(Lists!$K$2:$K$12,MATCH(C1959,Lists!$I$2:$I$12,0)),"AUD"))</f>
        <v/>
      </c>
      <c r="AH1959" s="154">
        <f>IF(OR(G1959="",G1959=0),"",IF(G1959&lt;1,TEXT(G1959*100,"0")&amp;IFERROR(INDEX(Lists!$U$2:$U$12,MATCH(C1959,Lists!$I$2:$I$12,0)),"c"),IFERROR(INDEX(Lists!$L$2:$L$12,MATCH(C1959,Lists!$I$2:$I$12,0)),"$")&amp;IF(G1959=INT(G1959),TEXT(G1959,"0"),TEXT(G1959,"0.00")))&amp;" "&amp;AG1959)</f>
        <v/>
      </c>
      <c r="AI1959" s="154">
        <f>IF(X1959="","",X1959*IFERROR(INDEX(Lists!$M$2:$M$12,MATCH(C1959,Lists!$I$2:$I$12,0)),1)/Lists!$Q$2)</f>
        <v/>
      </c>
      <c r="AJ1959" s="154">
        <f>IF(Y1959="","",Y1959*IFERROR(INDEX(Lists!$M$2:$M$12,MATCH(C1959,Lists!$I$2:$I$12,0)),1)/Lists!$Q$2)</f>
        <v/>
      </c>
      <c r="AK1959" s="106" t="n"/>
      <c r="AL1959" s="106" t="n"/>
      <c r="AM1959" s="106" t="n"/>
      <c r="AN1959" s="106" t="n"/>
      <c r="AO1959" s="106" t="n"/>
    </row>
    <row r="1960" ht="18" customHeight="1" s="74">
      <c r="A1960" s="154">
        <f>IF(OR(F1960="",C1960="",D1960=""),"",IFERROR(INDEX(Lists!$J$2:$J$12,MATCH(C1960,Lists!$I$2:$I$12,0)),"XX")&amp;"-"&amp;D1960&amp;"-"&amp;TEXT(SUMPRODUCT(($C$2:C1960=C1960)*($D$2:D1960=D1960)),"0000"))</f>
        <v/>
      </c>
      <c r="B1960" s="155" t="n"/>
      <c r="C1960" s="155" t="n"/>
      <c r="D1960" s="155" t="n"/>
      <c r="E1960" s="155" t="n"/>
      <c r="F1960" s="155" t="n"/>
      <c r="G1960" s="155" t="n"/>
      <c r="H1960" s="155" t="n"/>
      <c r="I1960" s="155" t="n"/>
      <c r="J1960" s="155" t="n"/>
      <c r="K1960" s="155" t="n"/>
      <c r="L1960" s="155" t="n"/>
      <c r="M1960" s="155" t="n"/>
      <c r="N1960" s="155" t="n"/>
      <c r="O1960" s="155" t="n"/>
      <c r="P1960" s="155" t="n"/>
      <c r="Q1960" s="151" t="n"/>
      <c r="R1960" s="155" t="n"/>
      <c r="S1960" s="155" t="n"/>
      <c r="T1960" s="155" t="n"/>
      <c r="U1960" s="155" t="n"/>
      <c r="V1960" s="155" t="n"/>
      <c r="W1960" s="155" t="n"/>
      <c r="X1960" s="155" t="n"/>
      <c r="Y1960" s="155" t="n"/>
      <c r="Z1960" s="155" t="n"/>
      <c r="AA1960" s="155" t="n"/>
      <c r="AB1960" s="155" t="n"/>
      <c r="AC1960" s="155" t="n"/>
      <c r="AD1960" s="155" t="n"/>
      <c r="AE1960" s="155" t="n"/>
      <c r="AF1960" s="155" t="n"/>
      <c r="AG1960" s="154">
        <f>IF(OR(C1960="",G1960="",G1960=0),"",IFERROR(INDEX(Lists!$K$2:$K$12,MATCH(C1960,Lists!$I$2:$I$12,0)),"AUD"))</f>
        <v/>
      </c>
      <c r="AH1960" s="154">
        <f>IF(OR(G1960="",G1960=0),"",IF(G1960&lt;1,TEXT(G1960*100,"0")&amp;IFERROR(INDEX(Lists!$U$2:$U$12,MATCH(C1960,Lists!$I$2:$I$12,0)),"c"),IFERROR(INDEX(Lists!$L$2:$L$12,MATCH(C1960,Lists!$I$2:$I$12,0)),"$")&amp;IF(G1960=INT(G1960),TEXT(G1960,"0"),TEXT(G1960,"0.00")))&amp;" "&amp;AG1960)</f>
        <v/>
      </c>
      <c r="AI1960" s="154">
        <f>IF(X1960="","",X1960*IFERROR(INDEX(Lists!$M$2:$M$12,MATCH(C1960,Lists!$I$2:$I$12,0)),1)/Lists!$Q$2)</f>
        <v/>
      </c>
      <c r="AJ1960" s="154">
        <f>IF(Y1960="","",Y1960*IFERROR(INDEX(Lists!$M$2:$M$12,MATCH(C1960,Lists!$I$2:$I$12,0)),1)/Lists!$Q$2)</f>
        <v/>
      </c>
      <c r="AK1960" s="106" t="n"/>
      <c r="AL1960" s="106" t="n"/>
      <c r="AM1960" s="106" t="n"/>
      <c r="AN1960" s="106" t="n"/>
      <c r="AO1960" s="106" t="n"/>
    </row>
    <row r="1961" ht="18" customHeight="1" s="74">
      <c r="A1961" s="154">
        <f>IF(OR(F1961="",C1961="",D1961=""),"",IFERROR(INDEX(Lists!$J$2:$J$12,MATCH(C1961,Lists!$I$2:$I$12,0)),"XX")&amp;"-"&amp;D1961&amp;"-"&amp;TEXT(SUMPRODUCT(($C$2:C1961=C1961)*($D$2:D1961=D1961)),"0000"))</f>
        <v/>
      </c>
      <c r="B1961" s="155" t="n"/>
      <c r="C1961" s="155" t="n"/>
      <c r="D1961" s="155" t="n"/>
      <c r="E1961" s="155" t="n"/>
      <c r="F1961" s="155" t="n"/>
      <c r="G1961" s="155" t="n"/>
      <c r="H1961" s="155" t="n"/>
      <c r="I1961" s="155" t="n"/>
      <c r="J1961" s="155" t="n"/>
      <c r="K1961" s="155" t="n"/>
      <c r="L1961" s="155" t="n"/>
      <c r="M1961" s="155" t="n"/>
      <c r="N1961" s="155" t="n"/>
      <c r="O1961" s="155" t="n"/>
      <c r="P1961" s="155" t="n"/>
      <c r="Q1961" s="151" t="n"/>
      <c r="R1961" s="155" t="n"/>
      <c r="S1961" s="155" t="n"/>
      <c r="T1961" s="155" t="n"/>
      <c r="U1961" s="155" t="n"/>
      <c r="V1961" s="155" t="n"/>
      <c r="W1961" s="155" t="n"/>
      <c r="X1961" s="155" t="n"/>
      <c r="Y1961" s="155" t="n"/>
      <c r="Z1961" s="155" t="n"/>
      <c r="AA1961" s="155" t="n"/>
      <c r="AB1961" s="155" t="n"/>
      <c r="AC1961" s="155" t="n"/>
      <c r="AD1961" s="155" t="n"/>
      <c r="AE1961" s="155" t="n"/>
      <c r="AF1961" s="155" t="n"/>
      <c r="AG1961" s="154">
        <f>IF(OR(C1961="",G1961="",G1961=0),"",IFERROR(INDEX(Lists!$K$2:$K$12,MATCH(C1961,Lists!$I$2:$I$12,0)),"AUD"))</f>
        <v/>
      </c>
      <c r="AH1961" s="154">
        <f>IF(OR(G1961="",G1961=0),"",IF(G1961&lt;1,TEXT(G1961*100,"0")&amp;IFERROR(INDEX(Lists!$U$2:$U$12,MATCH(C1961,Lists!$I$2:$I$12,0)),"c"),IFERROR(INDEX(Lists!$L$2:$L$12,MATCH(C1961,Lists!$I$2:$I$12,0)),"$")&amp;IF(G1961=INT(G1961),TEXT(G1961,"0"),TEXT(G1961,"0.00")))&amp;" "&amp;AG1961)</f>
        <v/>
      </c>
      <c r="AI1961" s="154">
        <f>IF(X1961="","",X1961*IFERROR(INDEX(Lists!$M$2:$M$12,MATCH(C1961,Lists!$I$2:$I$12,0)),1)/Lists!$Q$2)</f>
        <v/>
      </c>
      <c r="AJ1961" s="154">
        <f>IF(Y1961="","",Y1961*IFERROR(INDEX(Lists!$M$2:$M$12,MATCH(C1961,Lists!$I$2:$I$12,0)),1)/Lists!$Q$2)</f>
        <v/>
      </c>
      <c r="AK1961" s="106" t="n"/>
      <c r="AL1961" s="106" t="n"/>
      <c r="AM1961" s="106" t="n"/>
      <c r="AN1961" s="106" t="n"/>
      <c r="AO1961" s="106" t="n"/>
    </row>
    <row r="1962" ht="18" customHeight="1" s="74">
      <c r="A1962" s="154">
        <f>IF(OR(F1962="",C1962="",D1962=""),"",IFERROR(INDEX(Lists!$J$2:$J$12,MATCH(C1962,Lists!$I$2:$I$12,0)),"XX")&amp;"-"&amp;D1962&amp;"-"&amp;TEXT(SUMPRODUCT(($C$2:C1962=C1962)*($D$2:D1962=D1962)),"0000"))</f>
        <v/>
      </c>
      <c r="B1962" s="155" t="n"/>
      <c r="C1962" s="155" t="n"/>
      <c r="D1962" s="155" t="n"/>
      <c r="E1962" s="155" t="n"/>
      <c r="F1962" s="155" t="n"/>
      <c r="G1962" s="155" t="n"/>
      <c r="H1962" s="155" t="n"/>
      <c r="I1962" s="155" t="n"/>
      <c r="J1962" s="155" t="n"/>
      <c r="K1962" s="155" t="n"/>
      <c r="L1962" s="155" t="n"/>
      <c r="M1962" s="155" t="n"/>
      <c r="N1962" s="155" t="n"/>
      <c r="O1962" s="155" t="n"/>
      <c r="P1962" s="155" t="n"/>
      <c r="Q1962" s="151" t="n"/>
      <c r="R1962" s="155" t="n"/>
      <c r="S1962" s="155" t="n"/>
      <c r="T1962" s="155" t="n"/>
      <c r="U1962" s="155" t="n"/>
      <c r="V1962" s="155" t="n"/>
      <c r="W1962" s="155" t="n"/>
      <c r="X1962" s="155" t="n"/>
      <c r="Y1962" s="155" t="n"/>
      <c r="Z1962" s="155" t="n"/>
      <c r="AA1962" s="155" t="n"/>
      <c r="AB1962" s="155" t="n"/>
      <c r="AC1962" s="155" t="n"/>
      <c r="AD1962" s="155" t="n"/>
      <c r="AE1962" s="155" t="n"/>
      <c r="AF1962" s="155" t="n"/>
      <c r="AG1962" s="154">
        <f>IF(OR(C1962="",G1962="",G1962=0),"",IFERROR(INDEX(Lists!$K$2:$K$12,MATCH(C1962,Lists!$I$2:$I$12,0)),"AUD"))</f>
        <v/>
      </c>
      <c r="AH1962" s="154">
        <f>IF(OR(G1962="",G1962=0),"",IF(G1962&lt;1,TEXT(G1962*100,"0")&amp;IFERROR(INDEX(Lists!$U$2:$U$12,MATCH(C1962,Lists!$I$2:$I$12,0)),"c"),IFERROR(INDEX(Lists!$L$2:$L$12,MATCH(C1962,Lists!$I$2:$I$12,0)),"$")&amp;IF(G1962=INT(G1962),TEXT(G1962,"0"),TEXT(G1962,"0.00")))&amp;" "&amp;AG1962)</f>
        <v/>
      </c>
      <c r="AI1962" s="154">
        <f>IF(X1962="","",X1962*IFERROR(INDEX(Lists!$M$2:$M$12,MATCH(C1962,Lists!$I$2:$I$12,0)),1)/Lists!$Q$2)</f>
        <v/>
      </c>
      <c r="AJ1962" s="154">
        <f>IF(Y1962="","",Y1962*IFERROR(INDEX(Lists!$M$2:$M$12,MATCH(C1962,Lists!$I$2:$I$12,0)),1)/Lists!$Q$2)</f>
        <v/>
      </c>
      <c r="AK1962" s="106" t="n"/>
      <c r="AL1962" s="106" t="n"/>
      <c r="AM1962" s="106" t="n"/>
      <c r="AN1962" s="106" t="n"/>
      <c r="AO1962" s="106" t="n"/>
    </row>
    <row r="1963" ht="18" customHeight="1" s="74">
      <c r="A1963" s="154">
        <f>IF(OR(F1963="",C1963="",D1963=""),"",IFERROR(INDEX(Lists!$J$2:$J$12,MATCH(C1963,Lists!$I$2:$I$12,0)),"XX")&amp;"-"&amp;D1963&amp;"-"&amp;TEXT(SUMPRODUCT(($C$2:C1963=C1963)*($D$2:D1963=D1963)),"0000"))</f>
        <v/>
      </c>
      <c r="B1963" s="155" t="n"/>
      <c r="C1963" s="155" t="n"/>
      <c r="D1963" s="155" t="n"/>
      <c r="E1963" s="155" t="n"/>
      <c r="F1963" s="155" t="n"/>
      <c r="G1963" s="155" t="n"/>
      <c r="H1963" s="155" t="n"/>
      <c r="I1963" s="155" t="n"/>
      <c r="J1963" s="155" t="n"/>
      <c r="K1963" s="155" t="n"/>
      <c r="L1963" s="155" t="n"/>
      <c r="M1963" s="155" t="n"/>
      <c r="N1963" s="155" t="n"/>
      <c r="O1963" s="155" t="n"/>
      <c r="P1963" s="155" t="n"/>
      <c r="Q1963" s="151" t="n"/>
      <c r="R1963" s="155" t="n"/>
      <c r="S1963" s="155" t="n"/>
      <c r="T1963" s="155" t="n"/>
      <c r="U1963" s="155" t="n"/>
      <c r="V1963" s="155" t="n"/>
      <c r="W1963" s="155" t="n"/>
      <c r="X1963" s="155" t="n"/>
      <c r="Y1963" s="155" t="n"/>
      <c r="Z1963" s="155" t="n"/>
      <c r="AA1963" s="155" t="n"/>
      <c r="AB1963" s="155" t="n"/>
      <c r="AC1963" s="155" t="n"/>
      <c r="AD1963" s="155" t="n"/>
      <c r="AE1963" s="155" t="n"/>
      <c r="AF1963" s="155" t="n"/>
      <c r="AG1963" s="154">
        <f>IF(OR(C1963="",G1963="",G1963=0),"",IFERROR(INDEX(Lists!$K$2:$K$12,MATCH(C1963,Lists!$I$2:$I$12,0)),"AUD"))</f>
        <v/>
      </c>
      <c r="AH1963" s="154">
        <f>IF(OR(G1963="",G1963=0),"",IF(G1963&lt;1,TEXT(G1963*100,"0")&amp;IFERROR(INDEX(Lists!$U$2:$U$12,MATCH(C1963,Lists!$I$2:$I$12,0)),"c"),IFERROR(INDEX(Lists!$L$2:$L$12,MATCH(C1963,Lists!$I$2:$I$12,0)),"$")&amp;IF(G1963=INT(G1963),TEXT(G1963,"0"),TEXT(G1963,"0.00")))&amp;" "&amp;AG1963)</f>
        <v/>
      </c>
      <c r="AI1963" s="154">
        <f>IF(X1963="","",X1963*IFERROR(INDEX(Lists!$M$2:$M$12,MATCH(C1963,Lists!$I$2:$I$12,0)),1)/Lists!$Q$2)</f>
        <v/>
      </c>
      <c r="AJ1963" s="154">
        <f>IF(Y1963="","",Y1963*IFERROR(INDEX(Lists!$M$2:$M$12,MATCH(C1963,Lists!$I$2:$I$12,0)),1)/Lists!$Q$2)</f>
        <v/>
      </c>
      <c r="AK1963" s="106" t="n"/>
      <c r="AL1963" s="106" t="n"/>
      <c r="AM1963" s="106" t="n"/>
      <c r="AN1963" s="106" t="n"/>
      <c r="AO1963" s="106" t="n"/>
    </row>
    <row r="1964" ht="18" customHeight="1" s="74">
      <c r="A1964" s="154">
        <f>IF(OR(F1964="",C1964="",D1964=""),"",IFERROR(INDEX(Lists!$J$2:$J$12,MATCH(C1964,Lists!$I$2:$I$12,0)),"XX")&amp;"-"&amp;D1964&amp;"-"&amp;TEXT(SUMPRODUCT(($C$2:C1964=C1964)*($D$2:D1964=D1964)),"0000"))</f>
        <v/>
      </c>
      <c r="B1964" s="155" t="n"/>
      <c r="C1964" s="155" t="n"/>
      <c r="D1964" s="155" t="n"/>
      <c r="E1964" s="155" t="n"/>
      <c r="F1964" s="155" t="n"/>
      <c r="G1964" s="155" t="n"/>
      <c r="H1964" s="155" t="n"/>
      <c r="I1964" s="155" t="n"/>
      <c r="J1964" s="155" t="n"/>
      <c r="K1964" s="155" t="n"/>
      <c r="L1964" s="155" t="n"/>
      <c r="M1964" s="155" t="n"/>
      <c r="N1964" s="155" t="n"/>
      <c r="O1964" s="155" t="n"/>
      <c r="P1964" s="155" t="n"/>
      <c r="Q1964" s="151" t="n"/>
      <c r="R1964" s="155" t="n"/>
      <c r="S1964" s="155" t="n"/>
      <c r="T1964" s="155" t="n"/>
      <c r="U1964" s="155" t="n"/>
      <c r="V1964" s="155" t="n"/>
      <c r="W1964" s="155" t="n"/>
      <c r="X1964" s="155" t="n"/>
      <c r="Y1964" s="155" t="n"/>
      <c r="Z1964" s="155" t="n"/>
      <c r="AA1964" s="155" t="n"/>
      <c r="AB1964" s="155" t="n"/>
      <c r="AC1964" s="155" t="n"/>
      <c r="AD1964" s="155" t="n"/>
      <c r="AE1964" s="155" t="n"/>
      <c r="AF1964" s="155" t="n"/>
      <c r="AG1964" s="154">
        <f>IF(OR(C1964="",G1964="",G1964=0),"",IFERROR(INDEX(Lists!$K$2:$K$12,MATCH(C1964,Lists!$I$2:$I$12,0)),"AUD"))</f>
        <v/>
      </c>
      <c r="AH1964" s="154">
        <f>IF(OR(G1964="",G1964=0),"",IF(G1964&lt;1,TEXT(G1964*100,"0")&amp;IFERROR(INDEX(Lists!$U$2:$U$12,MATCH(C1964,Lists!$I$2:$I$12,0)),"c"),IFERROR(INDEX(Lists!$L$2:$L$12,MATCH(C1964,Lists!$I$2:$I$12,0)),"$")&amp;IF(G1964=INT(G1964),TEXT(G1964,"0"),TEXT(G1964,"0.00")))&amp;" "&amp;AG1964)</f>
        <v/>
      </c>
      <c r="AI1964" s="154">
        <f>IF(X1964="","",X1964*IFERROR(INDEX(Lists!$M$2:$M$12,MATCH(C1964,Lists!$I$2:$I$12,0)),1)/Lists!$Q$2)</f>
        <v/>
      </c>
      <c r="AJ1964" s="154">
        <f>IF(Y1964="","",Y1964*IFERROR(INDEX(Lists!$M$2:$M$12,MATCH(C1964,Lists!$I$2:$I$12,0)),1)/Lists!$Q$2)</f>
        <v/>
      </c>
      <c r="AK1964" s="106" t="n"/>
      <c r="AL1964" s="106" t="n"/>
      <c r="AM1964" s="106" t="n"/>
      <c r="AN1964" s="106" t="n"/>
      <c r="AO1964" s="106" t="n"/>
    </row>
    <row r="1965" ht="18" customHeight="1" s="74">
      <c r="A1965" s="154">
        <f>IF(OR(F1965="",C1965="",D1965=""),"",IFERROR(INDEX(Lists!$J$2:$J$12,MATCH(C1965,Lists!$I$2:$I$12,0)),"XX")&amp;"-"&amp;D1965&amp;"-"&amp;TEXT(SUMPRODUCT(($C$2:C1965=C1965)*($D$2:D1965=D1965)),"0000"))</f>
        <v/>
      </c>
      <c r="B1965" s="155" t="n"/>
      <c r="C1965" s="155" t="n"/>
      <c r="D1965" s="155" t="n"/>
      <c r="E1965" s="155" t="n"/>
      <c r="F1965" s="155" t="n"/>
      <c r="G1965" s="155" t="n"/>
      <c r="H1965" s="155" t="n"/>
      <c r="I1965" s="155" t="n"/>
      <c r="J1965" s="155" t="n"/>
      <c r="K1965" s="155" t="n"/>
      <c r="L1965" s="155" t="n"/>
      <c r="M1965" s="155" t="n"/>
      <c r="N1965" s="155" t="n"/>
      <c r="O1965" s="155" t="n"/>
      <c r="P1965" s="155" t="n"/>
      <c r="Q1965" s="151" t="n"/>
      <c r="R1965" s="155" t="n"/>
      <c r="S1965" s="155" t="n"/>
      <c r="T1965" s="155" t="n"/>
      <c r="U1965" s="155" t="n"/>
      <c r="V1965" s="155" t="n"/>
      <c r="W1965" s="155" t="n"/>
      <c r="X1965" s="155" t="n"/>
      <c r="Y1965" s="155" t="n"/>
      <c r="Z1965" s="155" t="n"/>
      <c r="AA1965" s="155" t="n"/>
      <c r="AB1965" s="155" t="n"/>
      <c r="AC1965" s="155" t="n"/>
      <c r="AD1965" s="155" t="n"/>
      <c r="AE1965" s="155" t="n"/>
      <c r="AF1965" s="155" t="n"/>
      <c r="AG1965" s="154">
        <f>IF(OR(C1965="",G1965="",G1965=0),"",IFERROR(INDEX(Lists!$K$2:$K$12,MATCH(C1965,Lists!$I$2:$I$12,0)),"AUD"))</f>
        <v/>
      </c>
      <c r="AH1965" s="154">
        <f>IF(OR(G1965="",G1965=0),"",IF(G1965&lt;1,TEXT(G1965*100,"0")&amp;IFERROR(INDEX(Lists!$U$2:$U$12,MATCH(C1965,Lists!$I$2:$I$12,0)),"c"),IFERROR(INDEX(Lists!$L$2:$L$12,MATCH(C1965,Lists!$I$2:$I$12,0)),"$")&amp;IF(G1965=INT(G1965),TEXT(G1965,"0"),TEXT(G1965,"0.00")))&amp;" "&amp;AG1965)</f>
        <v/>
      </c>
      <c r="AI1965" s="154">
        <f>IF(X1965="","",X1965*IFERROR(INDEX(Lists!$M$2:$M$12,MATCH(C1965,Lists!$I$2:$I$12,0)),1)/Lists!$Q$2)</f>
        <v/>
      </c>
      <c r="AJ1965" s="154">
        <f>IF(Y1965="","",Y1965*IFERROR(INDEX(Lists!$M$2:$M$12,MATCH(C1965,Lists!$I$2:$I$12,0)),1)/Lists!$Q$2)</f>
        <v/>
      </c>
      <c r="AK1965" s="106" t="n"/>
      <c r="AL1965" s="106" t="n"/>
      <c r="AM1965" s="106" t="n"/>
      <c r="AN1965" s="106" t="n"/>
      <c r="AO1965" s="106" t="n"/>
    </row>
    <row r="1966" ht="18" customHeight="1" s="74">
      <c r="A1966" s="154">
        <f>IF(OR(F1966="",C1966="",D1966=""),"",IFERROR(INDEX(Lists!$J$2:$J$12,MATCH(C1966,Lists!$I$2:$I$12,0)),"XX")&amp;"-"&amp;D1966&amp;"-"&amp;TEXT(SUMPRODUCT(($C$2:C1966=C1966)*($D$2:D1966=D1966)),"0000"))</f>
        <v/>
      </c>
      <c r="B1966" s="155" t="n"/>
      <c r="C1966" s="155" t="n"/>
      <c r="D1966" s="155" t="n"/>
      <c r="E1966" s="155" t="n"/>
      <c r="F1966" s="155" t="n"/>
      <c r="G1966" s="155" t="n"/>
      <c r="H1966" s="155" t="n"/>
      <c r="I1966" s="155" t="n"/>
      <c r="J1966" s="155" t="n"/>
      <c r="K1966" s="155" t="n"/>
      <c r="L1966" s="155" t="n"/>
      <c r="M1966" s="155" t="n"/>
      <c r="N1966" s="155" t="n"/>
      <c r="O1966" s="155" t="n"/>
      <c r="P1966" s="155" t="n"/>
      <c r="Q1966" s="151" t="n"/>
      <c r="R1966" s="155" t="n"/>
      <c r="S1966" s="155" t="n"/>
      <c r="T1966" s="155" t="n"/>
      <c r="U1966" s="155" t="n"/>
      <c r="V1966" s="155" t="n"/>
      <c r="W1966" s="155" t="n"/>
      <c r="X1966" s="155" t="n"/>
      <c r="Y1966" s="155" t="n"/>
      <c r="Z1966" s="155" t="n"/>
      <c r="AA1966" s="155" t="n"/>
      <c r="AB1966" s="155" t="n"/>
      <c r="AC1966" s="155" t="n"/>
      <c r="AD1966" s="155" t="n"/>
      <c r="AE1966" s="155" t="n"/>
      <c r="AF1966" s="155" t="n"/>
      <c r="AG1966" s="154">
        <f>IF(OR(C1966="",G1966="",G1966=0),"",IFERROR(INDEX(Lists!$K$2:$K$12,MATCH(C1966,Lists!$I$2:$I$12,0)),"AUD"))</f>
        <v/>
      </c>
      <c r="AH1966" s="154">
        <f>IF(OR(G1966="",G1966=0),"",IF(G1966&lt;1,TEXT(G1966*100,"0")&amp;IFERROR(INDEX(Lists!$U$2:$U$12,MATCH(C1966,Lists!$I$2:$I$12,0)),"c"),IFERROR(INDEX(Lists!$L$2:$L$12,MATCH(C1966,Lists!$I$2:$I$12,0)),"$")&amp;IF(G1966=INT(G1966),TEXT(G1966,"0"),TEXT(G1966,"0.00")))&amp;" "&amp;AG1966)</f>
        <v/>
      </c>
      <c r="AI1966" s="154">
        <f>IF(X1966="","",X1966*IFERROR(INDEX(Lists!$M$2:$M$12,MATCH(C1966,Lists!$I$2:$I$12,0)),1)/Lists!$Q$2)</f>
        <v/>
      </c>
      <c r="AJ1966" s="154">
        <f>IF(Y1966="","",Y1966*IFERROR(INDEX(Lists!$M$2:$M$12,MATCH(C1966,Lists!$I$2:$I$12,0)),1)/Lists!$Q$2)</f>
        <v/>
      </c>
      <c r="AK1966" s="106" t="n"/>
      <c r="AL1966" s="106" t="n"/>
      <c r="AM1966" s="106" t="n"/>
      <c r="AN1966" s="106" t="n"/>
      <c r="AO1966" s="106" t="n"/>
    </row>
    <row r="1967" ht="18" customHeight="1" s="74">
      <c r="A1967" s="154">
        <f>IF(OR(F1967="",C1967="",D1967=""),"",IFERROR(INDEX(Lists!$J$2:$J$12,MATCH(C1967,Lists!$I$2:$I$12,0)),"XX")&amp;"-"&amp;D1967&amp;"-"&amp;TEXT(SUMPRODUCT(($C$2:C1967=C1967)*($D$2:D1967=D1967)),"0000"))</f>
        <v/>
      </c>
      <c r="B1967" s="155" t="n"/>
      <c r="C1967" s="155" t="n"/>
      <c r="D1967" s="155" t="n"/>
      <c r="E1967" s="155" t="n"/>
      <c r="F1967" s="155" t="n"/>
      <c r="G1967" s="155" t="n"/>
      <c r="H1967" s="155" t="n"/>
      <c r="I1967" s="155" t="n"/>
      <c r="J1967" s="155" t="n"/>
      <c r="K1967" s="155" t="n"/>
      <c r="L1967" s="155" t="n"/>
      <c r="M1967" s="155" t="n"/>
      <c r="N1967" s="155" t="n"/>
      <c r="O1967" s="155" t="n"/>
      <c r="P1967" s="155" t="n"/>
      <c r="Q1967" s="151" t="n"/>
      <c r="R1967" s="155" t="n"/>
      <c r="S1967" s="155" t="n"/>
      <c r="T1967" s="155" t="n"/>
      <c r="U1967" s="155" t="n"/>
      <c r="V1967" s="155" t="n"/>
      <c r="W1967" s="155" t="n"/>
      <c r="X1967" s="155" t="n"/>
      <c r="Y1967" s="155" t="n"/>
      <c r="Z1967" s="155" t="n"/>
      <c r="AA1967" s="155" t="n"/>
      <c r="AB1967" s="155" t="n"/>
      <c r="AC1967" s="155" t="n"/>
      <c r="AD1967" s="155" t="n"/>
      <c r="AE1967" s="155" t="n"/>
      <c r="AF1967" s="155" t="n"/>
      <c r="AG1967" s="154">
        <f>IF(OR(C1967="",G1967="",G1967=0),"",IFERROR(INDEX(Lists!$K$2:$K$12,MATCH(C1967,Lists!$I$2:$I$12,0)),"AUD"))</f>
        <v/>
      </c>
      <c r="AH1967" s="154">
        <f>IF(OR(G1967="",G1967=0),"",IF(G1967&lt;1,TEXT(G1967*100,"0")&amp;IFERROR(INDEX(Lists!$U$2:$U$12,MATCH(C1967,Lists!$I$2:$I$12,0)),"c"),IFERROR(INDEX(Lists!$L$2:$L$12,MATCH(C1967,Lists!$I$2:$I$12,0)),"$")&amp;IF(G1967=INT(G1967),TEXT(G1967,"0"),TEXT(G1967,"0.00")))&amp;" "&amp;AG1967)</f>
        <v/>
      </c>
      <c r="AI1967" s="154">
        <f>IF(X1967="","",X1967*IFERROR(INDEX(Lists!$M$2:$M$12,MATCH(C1967,Lists!$I$2:$I$12,0)),1)/Lists!$Q$2)</f>
        <v/>
      </c>
      <c r="AJ1967" s="154">
        <f>IF(Y1967="","",Y1967*IFERROR(INDEX(Lists!$M$2:$M$12,MATCH(C1967,Lists!$I$2:$I$12,0)),1)/Lists!$Q$2)</f>
        <v/>
      </c>
      <c r="AK1967" s="106" t="n"/>
      <c r="AL1967" s="106" t="n"/>
      <c r="AM1967" s="106" t="n"/>
      <c r="AN1967" s="106" t="n"/>
      <c r="AO1967" s="106" t="n"/>
    </row>
    <row r="1968" ht="18" customHeight="1" s="74">
      <c r="A1968" s="154">
        <f>IF(OR(F1968="",C1968="",D1968=""),"",IFERROR(INDEX(Lists!$J$2:$J$12,MATCH(C1968,Lists!$I$2:$I$12,0)),"XX")&amp;"-"&amp;D1968&amp;"-"&amp;TEXT(SUMPRODUCT(($C$2:C1968=C1968)*($D$2:D1968=D1968)),"0000"))</f>
        <v/>
      </c>
      <c r="B1968" s="155" t="n"/>
      <c r="C1968" s="155" t="n"/>
      <c r="D1968" s="155" t="n"/>
      <c r="E1968" s="155" t="n"/>
      <c r="F1968" s="155" t="n"/>
      <c r="G1968" s="155" t="n"/>
      <c r="H1968" s="155" t="n"/>
      <c r="I1968" s="155" t="n"/>
      <c r="J1968" s="155" t="n"/>
      <c r="K1968" s="155" t="n"/>
      <c r="L1968" s="155" t="n"/>
      <c r="M1968" s="155" t="n"/>
      <c r="N1968" s="155" t="n"/>
      <c r="O1968" s="155" t="n"/>
      <c r="P1968" s="155" t="n"/>
      <c r="Q1968" s="151" t="n"/>
      <c r="R1968" s="155" t="n"/>
      <c r="S1968" s="155" t="n"/>
      <c r="T1968" s="155" t="n"/>
      <c r="U1968" s="155" t="n"/>
      <c r="V1968" s="155" t="n"/>
      <c r="W1968" s="155" t="n"/>
      <c r="X1968" s="155" t="n"/>
      <c r="Y1968" s="155" t="n"/>
      <c r="Z1968" s="155" t="n"/>
      <c r="AA1968" s="155" t="n"/>
      <c r="AB1968" s="155" t="n"/>
      <c r="AC1968" s="155" t="n"/>
      <c r="AD1968" s="155" t="n"/>
      <c r="AE1968" s="155" t="n"/>
      <c r="AF1968" s="155" t="n"/>
      <c r="AG1968" s="154">
        <f>IF(OR(C1968="",G1968="",G1968=0),"",IFERROR(INDEX(Lists!$K$2:$K$12,MATCH(C1968,Lists!$I$2:$I$12,0)),"AUD"))</f>
        <v/>
      </c>
      <c r="AH1968" s="154">
        <f>IF(OR(G1968="",G1968=0),"",IF(G1968&lt;1,TEXT(G1968*100,"0")&amp;IFERROR(INDEX(Lists!$U$2:$U$12,MATCH(C1968,Lists!$I$2:$I$12,0)),"c"),IFERROR(INDEX(Lists!$L$2:$L$12,MATCH(C1968,Lists!$I$2:$I$12,0)),"$")&amp;IF(G1968=INT(G1968),TEXT(G1968,"0"),TEXT(G1968,"0.00")))&amp;" "&amp;AG1968)</f>
        <v/>
      </c>
      <c r="AI1968" s="154">
        <f>IF(X1968="","",X1968*IFERROR(INDEX(Lists!$M$2:$M$12,MATCH(C1968,Lists!$I$2:$I$12,0)),1)/Lists!$Q$2)</f>
        <v/>
      </c>
      <c r="AJ1968" s="154">
        <f>IF(Y1968="","",Y1968*IFERROR(INDEX(Lists!$M$2:$M$12,MATCH(C1968,Lists!$I$2:$I$12,0)),1)/Lists!$Q$2)</f>
        <v/>
      </c>
      <c r="AK1968" s="106" t="n"/>
      <c r="AL1968" s="106" t="n"/>
      <c r="AM1968" s="106" t="n"/>
      <c r="AN1968" s="106" t="n"/>
      <c r="AO1968" s="106" t="n"/>
    </row>
    <row r="1969" ht="18" customHeight="1" s="74">
      <c r="A1969" s="154">
        <f>IF(OR(F1969="",C1969="",D1969=""),"",IFERROR(INDEX(Lists!$J$2:$J$12,MATCH(C1969,Lists!$I$2:$I$12,0)),"XX")&amp;"-"&amp;D1969&amp;"-"&amp;TEXT(SUMPRODUCT(($C$2:C1969=C1969)*($D$2:D1969=D1969)),"0000"))</f>
        <v/>
      </c>
      <c r="B1969" s="155" t="n"/>
      <c r="C1969" s="155" t="n"/>
      <c r="D1969" s="155" t="n"/>
      <c r="E1969" s="155" t="n"/>
      <c r="F1969" s="155" t="n"/>
      <c r="G1969" s="155" t="n"/>
      <c r="H1969" s="155" t="n"/>
      <c r="I1969" s="155" t="n"/>
      <c r="J1969" s="155" t="n"/>
      <c r="K1969" s="155" t="n"/>
      <c r="L1969" s="155" t="n"/>
      <c r="M1969" s="155" t="n"/>
      <c r="N1969" s="155" t="n"/>
      <c r="O1969" s="155" t="n"/>
      <c r="P1969" s="155" t="n"/>
      <c r="Q1969" s="151" t="n"/>
      <c r="R1969" s="155" t="n"/>
      <c r="S1969" s="155" t="n"/>
      <c r="T1969" s="155" t="n"/>
      <c r="U1969" s="155" t="n"/>
      <c r="V1969" s="155" t="n"/>
      <c r="W1969" s="155" t="n"/>
      <c r="X1969" s="155" t="n"/>
      <c r="Y1969" s="155" t="n"/>
      <c r="Z1969" s="155" t="n"/>
      <c r="AA1969" s="155" t="n"/>
      <c r="AB1969" s="155" t="n"/>
      <c r="AC1969" s="155" t="n"/>
      <c r="AD1969" s="155" t="n"/>
      <c r="AE1969" s="155" t="n"/>
      <c r="AF1969" s="155" t="n"/>
      <c r="AG1969" s="154">
        <f>IF(OR(C1969="",G1969="",G1969=0),"",IFERROR(INDEX(Lists!$K$2:$K$12,MATCH(C1969,Lists!$I$2:$I$12,0)),"AUD"))</f>
        <v/>
      </c>
      <c r="AH1969" s="154">
        <f>IF(OR(G1969="",G1969=0),"",IF(G1969&lt;1,TEXT(G1969*100,"0")&amp;IFERROR(INDEX(Lists!$U$2:$U$12,MATCH(C1969,Lists!$I$2:$I$12,0)),"c"),IFERROR(INDEX(Lists!$L$2:$L$12,MATCH(C1969,Lists!$I$2:$I$12,0)),"$")&amp;IF(G1969=INT(G1969),TEXT(G1969,"0"),TEXT(G1969,"0.00")))&amp;" "&amp;AG1969)</f>
        <v/>
      </c>
      <c r="AI1969" s="154">
        <f>IF(X1969="","",X1969*IFERROR(INDEX(Lists!$M$2:$M$12,MATCH(C1969,Lists!$I$2:$I$12,0)),1)/Lists!$Q$2)</f>
        <v/>
      </c>
      <c r="AJ1969" s="154">
        <f>IF(Y1969="","",Y1969*IFERROR(INDEX(Lists!$M$2:$M$12,MATCH(C1969,Lists!$I$2:$I$12,0)),1)/Lists!$Q$2)</f>
        <v/>
      </c>
      <c r="AK1969" s="106" t="n"/>
      <c r="AL1969" s="106" t="n"/>
      <c r="AM1969" s="106" t="n"/>
      <c r="AN1969" s="106" t="n"/>
      <c r="AO1969" s="106" t="n"/>
    </row>
    <row r="1970" ht="18" customHeight="1" s="74">
      <c r="A1970" s="154">
        <f>IF(OR(F1970="",C1970="",D1970=""),"",IFERROR(INDEX(Lists!$J$2:$J$12,MATCH(C1970,Lists!$I$2:$I$12,0)),"XX")&amp;"-"&amp;D1970&amp;"-"&amp;TEXT(SUMPRODUCT(($C$2:C1970=C1970)*($D$2:D1970=D1970)),"0000"))</f>
        <v/>
      </c>
      <c r="B1970" s="155" t="n"/>
      <c r="C1970" s="155" t="n"/>
      <c r="D1970" s="155" t="n"/>
      <c r="E1970" s="155" t="n"/>
      <c r="F1970" s="155" t="n"/>
      <c r="G1970" s="155" t="n"/>
      <c r="H1970" s="155" t="n"/>
      <c r="I1970" s="155" t="n"/>
      <c r="J1970" s="155" t="n"/>
      <c r="K1970" s="155" t="n"/>
      <c r="L1970" s="155" t="n"/>
      <c r="M1970" s="155" t="n"/>
      <c r="N1970" s="155" t="n"/>
      <c r="O1970" s="155" t="n"/>
      <c r="P1970" s="155" t="n"/>
      <c r="Q1970" s="151" t="n"/>
      <c r="R1970" s="155" t="n"/>
      <c r="S1970" s="155" t="n"/>
      <c r="T1970" s="155" t="n"/>
      <c r="U1970" s="155" t="n"/>
      <c r="V1970" s="155" t="n"/>
      <c r="W1970" s="155" t="n"/>
      <c r="X1970" s="155" t="n"/>
      <c r="Y1970" s="155" t="n"/>
      <c r="Z1970" s="155" t="n"/>
      <c r="AA1970" s="155" t="n"/>
      <c r="AB1970" s="155" t="n"/>
      <c r="AC1970" s="155" t="n"/>
      <c r="AD1970" s="155" t="n"/>
      <c r="AE1970" s="155" t="n"/>
      <c r="AF1970" s="155" t="n"/>
      <c r="AG1970" s="154">
        <f>IF(OR(C1970="",G1970="",G1970=0),"",IFERROR(INDEX(Lists!$K$2:$K$12,MATCH(C1970,Lists!$I$2:$I$12,0)),"AUD"))</f>
        <v/>
      </c>
      <c r="AH1970" s="154">
        <f>IF(OR(G1970="",G1970=0),"",IF(G1970&lt;1,TEXT(G1970*100,"0")&amp;IFERROR(INDEX(Lists!$U$2:$U$12,MATCH(C1970,Lists!$I$2:$I$12,0)),"c"),IFERROR(INDEX(Lists!$L$2:$L$12,MATCH(C1970,Lists!$I$2:$I$12,0)),"$")&amp;IF(G1970=INT(G1970),TEXT(G1970,"0"),TEXT(G1970,"0.00")))&amp;" "&amp;AG1970)</f>
        <v/>
      </c>
      <c r="AI1970" s="154">
        <f>IF(X1970="","",X1970*IFERROR(INDEX(Lists!$M$2:$M$12,MATCH(C1970,Lists!$I$2:$I$12,0)),1)/Lists!$Q$2)</f>
        <v/>
      </c>
      <c r="AJ1970" s="154">
        <f>IF(Y1970="","",Y1970*IFERROR(INDEX(Lists!$M$2:$M$12,MATCH(C1970,Lists!$I$2:$I$12,0)),1)/Lists!$Q$2)</f>
        <v/>
      </c>
      <c r="AK1970" s="106" t="n"/>
      <c r="AL1970" s="106" t="n"/>
      <c r="AM1970" s="106" t="n"/>
      <c r="AN1970" s="106" t="n"/>
      <c r="AO1970" s="106" t="n"/>
    </row>
    <row r="1971" ht="18" customHeight="1" s="74">
      <c r="A1971" s="154">
        <f>IF(OR(F1971="",C1971="",D1971=""),"",IFERROR(INDEX(Lists!$J$2:$J$12,MATCH(C1971,Lists!$I$2:$I$12,0)),"XX")&amp;"-"&amp;D1971&amp;"-"&amp;TEXT(SUMPRODUCT(($C$2:C1971=C1971)*($D$2:D1971=D1971)),"0000"))</f>
        <v/>
      </c>
      <c r="B1971" s="155" t="n"/>
      <c r="C1971" s="155" t="n"/>
      <c r="D1971" s="155" t="n"/>
      <c r="E1971" s="155" t="n"/>
      <c r="F1971" s="155" t="n"/>
      <c r="G1971" s="155" t="n"/>
      <c r="H1971" s="155" t="n"/>
      <c r="I1971" s="155" t="n"/>
      <c r="J1971" s="155" t="n"/>
      <c r="K1971" s="155" t="n"/>
      <c r="L1971" s="155" t="n"/>
      <c r="M1971" s="155" t="n"/>
      <c r="N1971" s="155" t="n"/>
      <c r="O1971" s="155" t="n"/>
      <c r="P1971" s="155" t="n"/>
      <c r="Q1971" s="151" t="n"/>
      <c r="R1971" s="155" t="n"/>
      <c r="S1971" s="155" t="n"/>
      <c r="T1971" s="155" t="n"/>
      <c r="U1971" s="155" t="n"/>
      <c r="V1971" s="155" t="n"/>
      <c r="W1971" s="155" t="n"/>
      <c r="X1971" s="155" t="n"/>
      <c r="Y1971" s="155" t="n"/>
      <c r="Z1971" s="155" t="n"/>
      <c r="AA1971" s="155" t="n"/>
      <c r="AB1971" s="155" t="n"/>
      <c r="AC1971" s="155" t="n"/>
      <c r="AD1971" s="155" t="n"/>
      <c r="AE1971" s="155" t="n"/>
      <c r="AF1971" s="155" t="n"/>
      <c r="AG1971" s="154">
        <f>IF(OR(C1971="",G1971="",G1971=0),"",IFERROR(INDEX(Lists!$K$2:$K$12,MATCH(C1971,Lists!$I$2:$I$12,0)),"AUD"))</f>
        <v/>
      </c>
      <c r="AH1971" s="154">
        <f>IF(OR(G1971="",G1971=0),"",IF(G1971&lt;1,TEXT(G1971*100,"0")&amp;IFERROR(INDEX(Lists!$U$2:$U$12,MATCH(C1971,Lists!$I$2:$I$12,0)),"c"),IFERROR(INDEX(Lists!$L$2:$L$12,MATCH(C1971,Lists!$I$2:$I$12,0)),"$")&amp;IF(G1971=INT(G1971),TEXT(G1971,"0"),TEXT(G1971,"0.00")))&amp;" "&amp;AG1971)</f>
        <v/>
      </c>
      <c r="AI1971" s="154">
        <f>IF(X1971="","",X1971*IFERROR(INDEX(Lists!$M$2:$M$12,MATCH(C1971,Lists!$I$2:$I$12,0)),1)/Lists!$Q$2)</f>
        <v/>
      </c>
      <c r="AJ1971" s="154">
        <f>IF(Y1971="","",Y1971*IFERROR(INDEX(Lists!$M$2:$M$12,MATCH(C1971,Lists!$I$2:$I$12,0)),1)/Lists!$Q$2)</f>
        <v/>
      </c>
      <c r="AK1971" s="106" t="n"/>
      <c r="AL1971" s="106" t="n"/>
      <c r="AM1971" s="106" t="n"/>
      <c r="AN1971" s="106" t="n"/>
      <c r="AO1971" s="106" t="n"/>
    </row>
    <row r="1972" ht="18" customHeight="1" s="74">
      <c r="A1972" s="154">
        <f>IF(OR(F1972="",C1972="",D1972=""),"",IFERROR(INDEX(Lists!$J$2:$J$12,MATCH(C1972,Lists!$I$2:$I$12,0)),"XX")&amp;"-"&amp;D1972&amp;"-"&amp;TEXT(SUMPRODUCT(($C$2:C1972=C1972)*($D$2:D1972=D1972)),"0000"))</f>
        <v/>
      </c>
      <c r="B1972" s="155" t="n"/>
      <c r="C1972" s="155" t="n"/>
      <c r="D1972" s="155" t="n"/>
      <c r="E1972" s="155" t="n"/>
      <c r="F1972" s="155" t="n"/>
      <c r="G1972" s="155" t="n"/>
      <c r="H1972" s="155" t="n"/>
      <c r="I1972" s="155" t="n"/>
      <c r="J1972" s="155" t="n"/>
      <c r="K1972" s="155" t="n"/>
      <c r="L1972" s="155" t="n"/>
      <c r="M1972" s="155" t="n"/>
      <c r="N1972" s="155" t="n"/>
      <c r="O1972" s="155" t="n"/>
      <c r="P1972" s="155" t="n"/>
      <c r="Q1972" s="151" t="n"/>
      <c r="R1972" s="155" t="n"/>
      <c r="S1972" s="155" t="n"/>
      <c r="T1972" s="155" t="n"/>
      <c r="U1972" s="155" t="n"/>
      <c r="V1972" s="155" t="n"/>
      <c r="W1972" s="155" t="n"/>
      <c r="X1972" s="155" t="n"/>
      <c r="Y1972" s="155" t="n"/>
      <c r="Z1972" s="155" t="n"/>
      <c r="AA1972" s="155" t="n"/>
      <c r="AB1972" s="155" t="n"/>
      <c r="AC1972" s="155" t="n"/>
      <c r="AD1972" s="155" t="n"/>
      <c r="AE1972" s="155" t="n"/>
      <c r="AF1972" s="155" t="n"/>
      <c r="AG1972" s="154">
        <f>IF(OR(C1972="",G1972="",G1972=0),"",IFERROR(INDEX(Lists!$K$2:$K$12,MATCH(C1972,Lists!$I$2:$I$12,0)),"AUD"))</f>
        <v/>
      </c>
      <c r="AH1972" s="154">
        <f>IF(OR(G1972="",G1972=0),"",IF(G1972&lt;1,TEXT(G1972*100,"0")&amp;IFERROR(INDEX(Lists!$U$2:$U$12,MATCH(C1972,Lists!$I$2:$I$12,0)),"c"),IFERROR(INDEX(Lists!$L$2:$L$12,MATCH(C1972,Lists!$I$2:$I$12,0)),"$")&amp;IF(G1972=INT(G1972),TEXT(G1972,"0"),TEXT(G1972,"0.00")))&amp;" "&amp;AG1972)</f>
        <v/>
      </c>
      <c r="AI1972" s="154">
        <f>IF(X1972="","",X1972*IFERROR(INDEX(Lists!$M$2:$M$12,MATCH(C1972,Lists!$I$2:$I$12,0)),1)/Lists!$Q$2)</f>
        <v/>
      </c>
      <c r="AJ1972" s="154">
        <f>IF(Y1972="","",Y1972*IFERROR(INDEX(Lists!$M$2:$M$12,MATCH(C1972,Lists!$I$2:$I$12,0)),1)/Lists!$Q$2)</f>
        <v/>
      </c>
      <c r="AK1972" s="106" t="n"/>
      <c r="AL1972" s="106" t="n"/>
      <c r="AM1972" s="106" t="n"/>
      <c r="AN1972" s="106" t="n"/>
      <c r="AO1972" s="106" t="n"/>
    </row>
    <row r="1973" ht="18" customHeight="1" s="74">
      <c r="A1973" s="154">
        <f>IF(OR(F1973="",C1973="",D1973=""),"",IFERROR(INDEX(Lists!$J$2:$J$12,MATCH(C1973,Lists!$I$2:$I$12,0)),"XX")&amp;"-"&amp;D1973&amp;"-"&amp;TEXT(SUMPRODUCT(($C$2:C1973=C1973)*($D$2:D1973=D1973)),"0000"))</f>
        <v/>
      </c>
      <c r="B1973" s="155" t="n"/>
      <c r="C1973" s="155" t="n"/>
      <c r="D1973" s="155" t="n"/>
      <c r="E1973" s="155" t="n"/>
      <c r="F1973" s="155" t="n"/>
      <c r="G1973" s="155" t="n"/>
      <c r="H1973" s="155" t="n"/>
      <c r="I1973" s="155" t="n"/>
      <c r="J1973" s="155" t="n"/>
      <c r="K1973" s="155" t="n"/>
      <c r="L1973" s="155" t="n"/>
      <c r="M1973" s="155" t="n"/>
      <c r="N1973" s="155" t="n"/>
      <c r="O1973" s="155" t="n"/>
      <c r="P1973" s="155" t="n"/>
      <c r="Q1973" s="151" t="n"/>
      <c r="R1973" s="155" t="n"/>
      <c r="S1973" s="155" t="n"/>
      <c r="T1973" s="155" t="n"/>
      <c r="U1973" s="155" t="n"/>
      <c r="V1973" s="155" t="n"/>
      <c r="W1973" s="155" t="n"/>
      <c r="X1973" s="155" t="n"/>
      <c r="Y1973" s="155" t="n"/>
      <c r="Z1973" s="155" t="n"/>
      <c r="AA1973" s="155" t="n"/>
      <c r="AB1973" s="155" t="n"/>
      <c r="AC1973" s="155" t="n"/>
      <c r="AD1973" s="155" t="n"/>
      <c r="AE1973" s="155" t="n"/>
      <c r="AF1973" s="155" t="n"/>
      <c r="AG1973" s="154">
        <f>IF(OR(C1973="",G1973="",G1973=0),"",IFERROR(INDEX(Lists!$K$2:$K$12,MATCH(C1973,Lists!$I$2:$I$12,0)),"AUD"))</f>
        <v/>
      </c>
      <c r="AH1973" s="154">
        <f>IF(OR(G1973="",G1973=0),"",IF(G1973&lt;1,TEXT(G1973*100,"0")&amp;IFERROR(INDEX(Lists!$U$2:$U$12,MATCH(C1973,Lists!$I$2:$I$12,0)),"c"),IFERROR(INDEX(Lists!$L$2:$L$12,MATCH(C1973,Lists!$I$2:$I$12,0)),"$")&amp;IF(G1973=INT(G1973),TEXT(G1973,"0"),TEXT(G1973,"0.00")))&amp;" "&amp;AG1973)</f>
        <v/>
      </c>
      <c r="AI1973" s="154">
        <f>IF(X1973="","",X1973*IFERROR(INDEX(Lists!$M$2:$M$12,MATCH(C1973,Lists!$I$2:$I$12,0)),1)/Lists!$Q$2)</f>
        <v/>
      </c>
      <c r="AJ1973" s="154">
        <f>IF(Y1973="","",Y1973*IFERROR(INDEX(Lists!$M$2:$M$12,MATCH(C1973,Lists!$I$2:$I$12,0)),1)/Lists!$Q$2)</f>
        <v/>
      </c>
      <c r="AK1973" s="106" t="n"/>
      <c r="AL1973" s="106" t="n"/>
      <c r="AM1973" s="106" t="n"/>
      <c r="AN1973" s="106" t="n"/>
      <c r="AO1973" s="106" t="n"/>
    </row>
    <row r="1974" ht="18" customHeight="1" s="74">
      <c r="A1974" s="154">
        <f>IF(OR(F1974="",C1974="",D1974=""),"",IFERROR(INDEX(Lists!$J$2:$J$12,MATCH(C1974,Lists!$I$2:$I$12,0)),"XX")&amp;"-"&amp;D1974&amp;"-"&amp;TEXT(SUMPRODUCT(($C$2:C1974=C1974)*($D$2:D1974=D1974)),"0000"))</f>
        <v/>
      </c>
      <c r="B1974" s="155" t="n"/>
      <c r="C1974" s="155" t="n"/>
      <c r="D1974" s="155" t="n"/>
      <c r="E1974" s="155" t="n"/>
      <c r="F1974" s="155" t="n"/>
      <c r="G1974" s="155" t="n"/>
      <c r="H1974" s="155" t="n"/>
      <c r="I1974" s="155" t="n"/>
      <c r="J1974" s="155" t="n"/>
      <c r="K1974" s="155" t="n"/>
      <c r="L1974" s="155" t="n"/>
      <c r="M1974" s="155" t="n"/>
      <c r="N1974" s="155" t="n"/>
      <c r="O1974" s="155" t="n"/>
      <c r="P1974" s="155" t="n"/>
      <c r="Q1974" s="151" t="n"/>
      <c r="R1974" s="155" t="n"/>
      <c r="S1974" s="155" t="n"/>
      <c r="T1974" s="155" t="n"/>
      <c r="U1974" s="155" t="n"/>
      <c r="V1974" s="155" t="n"/>
      <c r="W1974" s="155" t="n"/>
      <c r="X1974" s="155" t="n"/>
      <c r="Y1974" s="155" t="n"/>
      <c r="Z1974" s="155" t="n"/>
      <c r="AA1974" s="155" t="n"/>
      <c r="AB1974" s="155" t="n"/>
      <c r="AC1974" s="155" t="n"/>
      <c r="AD1974" s="155" t="n"/>
      <c r="AE1974" s="155" t="n"/>
      <c r="AF1974" s="155" t="n"/>
      <c r="AG1974" s="154">
        <f>IF(OR(C1974="",G1974="",G1974=0),"",IFERROR(INDEX(Lists!$K$2:$K$12,MATCH(C1974,Lists!$I$2:$I$12,0)),"AUD"))</f>
        <v/>
      </c>
      <c r="AH1974" s="154">
        <f>IF(OR(G1974="",G1974=0),"",IF(G1974&lt;1,TEXT(G1974*100,"0")&amp;IFERROR(INDEX(Lists!$U$2:$U$12,MATCH(C1974,Lists!$I$2:$I$12,0)),"c"),IFERROR(INDEX(Lists!$L$2:$L$12,MATCH(C1974,Lists!$I$2:$I$12,0)),"$")&amp;IF(G1974=INT(G1974),TEXT(G1974,"0"),TEXT(G1974,"0.00")))&amp;" "&amp;AG1974)</f>
        <v/>
      </c>
      <c r="AI1974" s="154">
        <f>IF(X1974="","",X1974*IFERROR(INDEX(Lists!$M$2:$M$12,MATCH(C1974,Lists!$I$2:$I$12,0)),1)/Lists!$Q$2)</f>
        <v/>
      </c>
      <c r="AJ1974" s="154">
        <f>IF(Y1974="","",Y1974*IFERROR(INDEX(Lists!$M$2:$M$12,MATCH(C1974,Lists!$I$2:$I$12,0)),1)/Lists!$Q$2)</f>
        <v/>
      </c>
      <c r="AK1974" s="106" t="n"/>
      <c r="AL1974" s="106" t="n"/>
      <c r="AM1974" s="106" t="n"/>
      <c r="AN1974" s="106" t="n"/>
      <c r="AO1974" s="106" t="n"/>
    </row>
    <row r="1975" ht="18" customHeight="1" s="74">
      <c r="A1975" s="154">
        <f>IF(OR(F1975="",C1975="",D1975=""),"",IFERROR(INDEX(Lists!$J$2:$J$12,MATCH(C1975,Lists!$I$2:$I$12,0)),"XX")&amp;"-"&amp;D1975&amp;"-"&amp;TEXT(SUMPRODUCT(($C$2:C1975=C1975)*($D$2:D1975=D1975)),"0000"))</f>
        <v/>
      </c>
      <c r="B1975" s="155" t="n"/>
      <c r="C1975" s="155" t="n"/>
      <c r="D1975" s="155" t="n"/>
      <c r="E1975" s="155" t="n"/>
      <c r="F1975" s="155" t="n"/>
      <c r="G1975" s="155" t="n"/>
      <c r="H1975" s="155" t="n"/>
      <c r="I1975" s="155" t="n"/>
      <c r="J1975" s="155" t="n"/>
      <c r="K1975" s="155" t="n"/>
      <c r="L1975" s="155" t="n"/>
      <c r="M1975" s="155" t="n"/>
      <c r="N1975" s="155" t="n"/>
      <c r="O1975" s="155" t="n"/>
      <c r="P1975" s="155" t="n"/>
      <c r="Q1975" s="151" t="n"/>
      <c r="R1975" s="155" t="n"/>
      <c r="S1975" s="155" t="n"/>
      <c r="T1975" s="155" t="n"/>
      <c r="U1975" s="155" t="n"/>
      <c r="V1975" s="155" t="n"/>
      <c r="W1975" s="155" t="n"/>
      <c r="X1975" s="155" t="n"/>
      <c r="Y1975" s="155" t="n"/>
      <c r="Z1975" s="155" t="n"/>
      <c r="AA1975" s="155" t="n"/>
      <c r="AB1975" s="155" t="n"/>
      <c r="AC1975" s="155" t="n"/>
      <c r="AD1975" s="155" t="n"/>
      <c r="AE1975" s="155" t="n"/>
      <c r="AF1975" s="155" t="n"/>
      <c r="AG1975" s="154">
        <f>IF(OR(C1975="",G1975="",G1975=0),"",IFERROR(INDEX(Lists!$K$2:$K$12,MATCH(C1975,Lists!$I$2:$I$12,0)),"AUD"))</f>
        <v/>
      </c>
      <c r="AH1975" s="154">
        <f>IF(OR(G1975="",G1975=0),"",IF(G1975&lt;1,TEXT(G1975*100,"0")&amp;IFERROR(INDEX(Lists!$U$2:$U$12,MATCH(C1975,Lists!$I$2:$I$12,0)),"c"),IFERROR(INDEX(Lists!$L$2:$L$12,MATCH(C1975,Lists!$I$2:$I$12,0)),"$")&amp;IF(G1975=INT(G1975),TEXT(G1975,"0"),TEXT(G1975,"0.00")))&amp;" "&amp;AG1975)</f>
        <v/>
      </c>
      <c r="AI1975" s="154">
        <f>IF(X1975="","",X1975*IFERROR(INDEX(Lists!$M$2:$M$12,MATCH(C1975,Lists!$I$2:$I$12,0)),1)/Lists!$Q$2)</f>
        <v/>
      </c>
      <c r="AJ1975" s="154">
        <f>IF(Y1975="","",Y1975*IFERROR(INDEX(Lists!$M$2:$M$12,MATCH(C1975,Lists!$I$2:$I$12,0)),1)/Lists!$Q$2)</f>
        <v/>
      </c>
      <c r="AK1975" s="106" t="n"/>
      <c r="AL1975" s="106" t="n"/>
      <c r="AM1975" s="106" t="n"/>
      <c r="AN1975" s="106" t="n"/>
      <c r="AO1975" s="106" t="n"/>
    </row>
    <row r="1976" ht="18" customHeight="1" s="74">
      <c r="A1976" s="154">
        <f>IF(OR(F1976="",C1976="",D1976=""),"",IFERROR(INDEX(Lists!$J$2:$J$12,MATCH(C1976,Lists!$I$2:$I$12,0)),"XX")&amp;"-"&amp;D1976&amp;"-"&amp;TEXT(SUMPRODUCT(($C$2:C1976=C1976)*($D$2:D1976=D1976)),"0000"))</f>
        <v/>
      </c>
      <c r="B1976" s="155" t="n"/>
      <c r="C1976" s="155" t="n"/>
      <c r="D1976" s="155" t="n"/>
      <c r="E1976" s="155" t="n"/>
      <c r="F1976" s="155" t="n"/>
      <c r="G1976" s="155" t="n"/>
      <c r="H1976" s="155" t="n"/>
      <c r="I1976" s="155" t="n"/>
      <c r="J1976" s="155" t="n"/>
      <c r="K1976" s="155" t="n"/>
      <c r="L1976" s="155" t="n"/>
      <c r="M1976" s="155" t="n"/>
      <c r="N1976" s="155" t="n"/>
      <c r="O1976" s="155" t="n"/>
      <c r="P1976" s="155" t="n"/>
      <c r="Q1976" s="151" t="n"/>
      <c r="R1976" s="155" t="n"/>
      <c r="S1976" s="155" t="n"/>
      <c r="T1976" s="155" t="n"/>
      <c r="U1976" s="155" t="n"/>
      <c r="V1976" s="155" t="n"/>
      <c r="W1976" s="155" t="n"/>
      <c r="X1976" s="155" t="n"/>
      <c r="Y1976" s="155" t="n"/>
      <c r="Z1976" s="155" t="n"/>
      <c r="AA1976" s="155" t="n"/>
      <c r="AB1976" s="155" t="n"/>
      <c r="AC1976" s="155" t="n"/>
      <c r="AD1976" s="155" t="n"/>
      <c r="AE1976" s="155" t="n"/>
      <c r="AF1976" s="155" t="n"/>
      <c r="AG1976" s="154">
        <f>IF(OR(C1976="",G1976="",G1976=0),"",IFERROR(INDEX(Lists!$K$2:$K$12,MATCH(C1976,Lists!$I$2:$I$12,0)),"AUD"))</f>
        <v/>
      </c>
      <c r="AH1976" s="154">
        <f>IF(OR(G1976="",G1976=0),"",IF(G1976&lt;1,TEXT(G1976*100,"0")&amp;IFERROR(INDEX(Lists!$U$2:$U$12,MATCH(C1976,Lists!$I$2:$I$12,0)),"c"),IFERROR(INDEX(Lists!$L$2:$L$12,MATCH(C1976,Lists!$I$2:$I$12,0)),"$")&amp;IF(G1976=INT(G1976),TEXT(G1976,"0"),TEXT(G1976,"0.00")))&amp;" "&amp;AG1976)</f>
        <v/>
      </c>
      <c r="AI1976" s="154">
        <f>IF(X1976="","",X1976*IFERROR(INDEX(Lists!$M$2:$M$12,MATCH(C1976,Lists!$I$2:$I$12,0)),1)/Lists!$Q$2)</f>
        <v/>
      </c>
      <c r="AJ1976" s="154">
        <f>IF(Y1976="","",Y1976*IFERROR(INDEX(Lists!$M$2:$M$12,MATCH(C1976,Lists!$I$2:$I$12,0)),1)/Lists!$Q$2)</f>
        <v/>
      </c>
      <c r="AK1976" s="106" t="n"/>
      <c r="AL1976" s="106" t="n"/>
      <c r="AM1976" s="106" t="n"/>
      <c r="AN1976" s="106" t="n"/>
      <c r="AO1976" s="106" t="n"/>
    </row>
    <row r="1977" ht="18" customHeight="1" s="74">
      <c r="A1977" s="154">
        <f>IF(OR(F1977="",C1977="",D1977=""),"",IFERROR(INDEX(Lists!$J$2:$J$12,MATCH(C1977,Lists!$I$2:$I$12,0)),"XX")&amp;"-"&amp;D1977&amp;"-"&amp;TEXT(SUMPRODUCT(($C$2:C1977=C1977)*($D$2:D1977=D1977)),"0000"))</f>
        <v/>
      </c>
      <c r="B1977" s="155" t="n"/>
      <c r="C1977" s="155" t="n"/>
      <c r="D1977" s="155" t="n"/>
      <c r="E1977" s="155" t="n"/>
      <c r="F1977" s="155" t="n"/>
      <c r="G1977" s="155" t="n"/>
      <c r="H1977" s="155" t="n"/>
      <c r="I1977" s="155" t="n"/>
      <c r="J1977" s="155" t="n"/>
      <c r="K1977" s="155" t="n"/>
      <c r="L1977" s="155" t="n"/>
      <c r="M1977" s="155" t="n"/>
      <c r="N1977" s="155" t="n"/>
      <c r="O1977" s="155" t="n"/>
      <c r="P1977" s="155" t="n"/>
      <c r="Q1977" s="151" t="n"/>
      <c r="R1977" s="155" t="n"/>
      <c r="S1977" s="155" t="n"/>
      <c r="T1977" s="155" t="n"/>
      <c r="U1977" s="155" t="n"/>
      <c r="V1977" s="155" t="n"/>
      <c r="W1977" s="155" t="n"/>
      <c r="X1977" s="155" t="n"/>
      <c r="Y1977" s="155" t="n"/>
      <c r="Z1977" s="155" t="n"/>
      <c r="AA1977" s="155" t="n"/>
      <c r="AB1977" s="155" t="n"/>
      <c r="AC1977" s="155" t="n"/>
      <c r="AD1977" s="155" t="n"/>
      <c r="AE1977" s="155" t="n"/>
      <c r="AF1977" s="155" t="n"/>
      <c r="AG1977" s="154">
        <f>IF(OR(C1977="",G1977="",G1977=0),"",IFERROR(INDEX(Lists!$K$2:$K$12,MATCH(C1977,Lists!$I$2:$I$12,0)),"AUD"))</f>
        <v/>
      </c>
      <c r="AH1977" s="154">
        <f>IF(OR(G1977="",G1977=0),"",IF(G1977&lt;1,TEXT(G1977*100,"0")&amp;IFERROR(INDEX(Lists!$U$2:$U$12,MATCH(C1977,Lists!$I$2:$I$12,0)),"c"),IFERROR(INDEX(Lists!$L$2:$L$12,MATCH(C1977,Lists!$I$2:$I$12,0)),"$")&amp;IF(G1977=INT(G1977),TEXT(G1977,"0"),TEXT(G1977,"0.00")))&amp;" "&amp;AG1977)</f>
        <v/>
      </c>
      <c r="AI1977" s="154">
        <f>IF(X1977="","",X1977*IFERROR(INDEX(Lists!$M$2:$M$12,MATCH(C1977,Lists!$I$2:$I$12,0)),1)/Lists!$Q$2)</f>
        <v/>
      </c>
      <c r="AJ1977" s="154">
        <f>IF(Y1977="","",Y1977*IFERROR(INDEX(Lists!$M$2:$M$12,MATCH(C1977,Lists!$I$2:$I$12,0)),1)/Lists!$Q$2)</f>
        <v/>
      </c>
      <c r="AK1977" s="106" t="n"/>
      <c r="AL1977" s="106" t="n"/>
      <c r="AM1977" s="106" t="n"/>
      <c r="AN1977" s="106" t="n"/>
      <c r="AO1977" s="106" t="n"/>
    </row>
    <row r="1978" ht="18" customHeight="1" s="74">
      <c r="A1978" s="154">
        <f>IF(OR(F1978="",C1978="",D1978=""),"",IFERROR(INDEX(Lists!$J$2:$J$12,MATCH(C1978,Lists!$I$2:$I$12,0)),"XX")&amp;"-"&amp;D1978&amp;"-"&amp;TEXT(SUMPRODUCT(($C$2:C1978=C1978)*($D$2:D1978=D1978)),"0000"))</f>
        <v/>
      </c>
      <c r="B1978" s="155" t="n"/>
      <c r="C1978" s="155" t="n"/>
      <c r="D1978" s="155" t="n"/>
      <c r="E1978" s="155" t="n"/>
      <c r="F1978" s="155" t="n"/>
      <c r="G1978" s="155" t="n"/>
      <c r="H1978" s="155" t="n"/>
      <c r="I1978" s="155" t="n"/>
      <c r="J1978" s="155" t="n"/>
      <c r="K1978" s="155" t="n"/>
      <c r="L1978" s="155" t="n"/>
      <c r="M1978" s="155" t="n"/>
      <c r="N1978" s="155" t="n"/>
      <c r="O1978" s="155" t="n"/>
      <c r="P1978" s="155" t="n"/>
      <c r="Q1978" s="151" t="n"/>
      <c r="R1978" s="155" t="n"/>
      <c r="S1978" s="155" t="n"/>
      <c r="T1978" s="155" t="n"/>
      <c r="U1978" s="155" t="n"/>
      <c r="V1978" s="155" t="n"/>
      <c r="W1978" s="155" t="n"/>
      <c r="X1978" s="155" t="n"/>
      <c r="Y1978" s="155" t="n"/>
      <c r="Z1978" s="155" t="n"/>
      <c r="AA1978" s="155" t="n"/>
      <c r="AB1978" s="155" t="n"/>
      <c r="AC1978" s="155" t="n"/>
      <c r="AD1978" s="155" t="n"/>
      <c r="AE1978" s="155" t="n"/>
      <c r="AF1978" s="155" t="n"/>
      <c r="AG1978" s="154">
        <f>IF(OR(C1978="",G1978="",G1978=0),"",IFERROR(INDEX(Lists!$K$2:$K$12,MATCH(C1978,Lists!$I$2:$I$12,0)),"AUD"))</f>
        <v/>
      </c>
      <c r="AH1978" s="154">
        <f>IF(OR(G1978="",G1978=0),"",IF(G1978&lt;1,TEXT(G1978*100,"0")&amp;IFERROR(INDEX(Lists!$U$2:$U$12,MATCH(C1978,Lists!$I$2:$I$12,0)),"c"),IFERROR(INDEX(Lists!$L$2:$L$12,MATCH(C1978,Lists!$I$2:$I$12,0)),"$")&amp;IF(G1978=INT(G1978),TEXT(G1978,"0"),TEXT(G1978,"0.00")))&amp;" "&amp;AG1978)</f>
        <v/>
      </c>
      <c r="AI1978" s="154">
        <f>IF(X1978="","",X1978*IFERROR(INDEX(Lists!$M$2:$M$12,MATCH(C1978,Lists!$I$2:$I$12,0)),1)/Lists!$Q$2)</f>
        <v/>
      </c>
      <c r="AJ1978" s="154">
        <f>IF(Y1978="","",Y1978*IFERROR(INDEX(Lists!$M$2:$M$12,MATCH(C1978,Lists!$I$2:$I$12,0)),1)/Lists!$Q$2)</f>
        <v/>
      </c>
      <c r="AK1978" s="106" t="n"/>
      <c r="AL1978" s="106" t="n"/>
      <c r="AM1978" s="106" t="n"/>
      <c r="AN1978" s="106" t="n"/>
      <c r="AO1978" s="106" t="n"/>
    </row>
    <row r="1979" ht="18" customHeight="1" s="74">
      <c r="A1979" s="154">
        <f>IF(OR(F1979="",C1979="",D1979=""),"",IFERROR(INDEX(Lists!$J$2:$J$12,MATCH(C1979,Lists!$I$2:$I$12,0)),"XX")&amp;"-"&amp;D1979&amp;"-"&amp;TEXT(SUMPRODUCT(($C$2:C1979=C1979)*($D$2:D1979=D1979)),"0000"))</f>
        <v/>
      </c>
      <c r="B1979" s="155" t="n"/>
      <c r="C1979" s="155" t="n"/>
      <c r="D1979" s="155" t="n"/>
      <c r="E1979" s="155" t="n"/>
      <c r="F1979" s="155" t="n"/>
      <c r="G1979" s="155" t="n"/>
      <c r="H1979" s="155" t="n"/>
      <c r="I1979" s="155" t="n"/>
      <c r="J1979" s="155" t="n"/>
      <c r="K1979" s="155" t="n"/>
      <c r="L1979" s="155" t="n"/>
      <c r="M1979" s="155" t="n"/>
      <c r="N1979" s="155" t="n"/>
      <c r="O1979" s="155" t="n"/>
      <c r="P1979" s="155" t="n"/>
      <c r="Q1979" s="151" t="n"/>
      <c r="R1979" s="155" t="n"/>
      <c r="S1979" s="155" t="n"/>
      <c r="T1979" s="155" t="n"/>
      <c r="U1979" s="155" t="n"/>
      <c r="V1979" s="155" t="n"/>
      <c r="W1979" s="155" t="n"/>
      <c r="X1979" s="155" t="n"/>
      <c r="Y1979" s="155" t="n"/>
      <c r="Z1979" s="155" t="n"/>
      <c r="AA1979" s="155" t="n"/>
      <c r="AB1979" s="155" t="n"/>
      <c r="AC1979" s="155" t="n"/>
      <c r="AD1979" s="155" t="n"/>
      <c r="AE1979" s="155" t="n"/>
      <c r="AF1979" s="155" t="n"/>
      <c r="AG1979" s="154">
        <f>IF(OR(C1979="",G1979="",G1979=0),"",IFERROR(INDEX(Lists!$K$2:$K$12,MATCH(C1979,Lists!$I$2:$I$12,0)),"AUD"))</f>
        <v/>
      </c>
      <c r="AH1979" s="154">
        <f>IF(OR(G1979="",G1979=0),"",IF(G1979&lt;1,TEXT(G1979*100,"0")&amp;IFERROR(INDEX(Lists!$U$2:$U$12,MATCH(C1979,Lists!$I$2:$I$12,0)),"c"),IFERROR(INDEX(Lists!$L$2:$L$12,MATCH(C1979,Lists!$I$2:$I$12,0)),"$")&amp;IF(G1979=INT(G1979),TEXT(G1979,"0"),TEXT(G1979,"0.00")))&amp;" "&amp;AG1979)</f>
        <v/>
      </c>
      <c r="AI1979" s="154">
        <f>IF(X1979="","",X1979*IFERROR(INDEX(Lists!$M$2:$M$12,MATCH(C1979,Lists!$I$2:$I$12,0)),1)/Lists!$Q$2)</f>
        <v/>
      </c>
      <c r="AJ1979" s="154">
        <f>IF(Y1979="","",Y1979*IFERROR(INDEX(Lists!$M$2:$M$12,MATCH(C1979,Lists!$I$2:$I$12,0)),1)/Lists!$Q$2)</f>
        <v/>
      </c>
      <c r="AK1979" s="106" t="n"/>
      <c r="AL1979" s="106" t="n"/>
      <c r="AM1979" s="106" t="n"/>
      <c r="AN1979" s="106" t="n"/>
      <c r="AO1979" s="106" t="n"/>
    </row>
    <row r="1980" ht="18" customHeight="1" s="74">
      <c r="A1980" s="154">
        <f>IF(OR(F1980="",C1980="",D1980=""),"",IFERROR(INDEX(Lists!$J$2:$J$12,MATCH(C1980,Lists!$I$2:$I$12,0)),"XX")&amp;"-"&amp;D1980&amp;"-"&amp;TEXT(SUMPRODUCT(($C$2:C1980=C1980)*($D$2:D1980=D1980)),"0000"))</f>
        <v/>
      </c>
      <c r="B1980" s="155" t="n"/>
      <c r="C1980" s="155" t="n"/>
      <c r="D1980" s="155" t="n"/>
      <c r="E1980" s="155" t="n"/>
      <c r="F1980" s="155" t="n"/>
      <c r="G1980" s="155" t="n"/>
      <c r="H1980" s="155" t="n"/>
      <c r="I1980" s="155" t="n"/>
      <c r="J1980" s="155" t="n"/>
      <c r="K1980" s="155" t="n"/>
      <c r="L1980" s="155" t="n"/>
      <c r="M1980" s="155" t="n"/>
      <c r="N1980" s="155" t="n"/>
      <c r="O1980" s="155" t="n"/>
      <c r="P1980" s="155" t="n"/>
      <c r="Q1980" s="151" t="n"/>
      <c r="R1980" s="155" t="n"/>
      <c r="S1980" s="155" t="n"/>
      <c r="T1980" s="155" t="n"/>
      <c r="U1980" s="155" t="n"/>
      <c r="V1980" s="155" t="n"/>
      <c r="W1980" s="155" t="n"/>
      <c r="X1980" s="155" t="n"/>
      <c r="Y1980" s="155" t="n"/>
      <c r="Z1980" s="155" t="n"/>
      <c r="AA1980" s="155" t="n"/>
      <c r="AB1980" s="155" t="n"/>
      <c r="AC1980" s="155" t="n"/>
      <c r="AD1980" s="155" t="n"/>
      <c r="AE1980" s="155" t="n"/>
      <c r="AF1980" s="155" t="n"/>
      <c r="AG1980" s="154">
        <f>IF(OR(C1980="",G1980="",G1980=0),"",IFERROR(INDEX(Lists!$K$2:$K$12,MATCH(C1980,Lists!$I$2:$I$12,0)),"AUD"))</f>
        <v/>
      </c>
      <c r="AH1980" s="154">
        <f>IF(OR(G1980="",G1980=0),"",IF(G1980&lt;1,TEXT(G1980*100,"0")&amp;IFERROR(INDEX(Lists!$U$2:$U$12,MATCH(C1980,Lists!$I$2:$I$12,0)),"c"),IFERROR(INDEX(Lists!$L$2:$L$12,MATCH(C1980,Lists!$I$2:$I$12,0)),"$")&amp;IF(G1980=INT(G1980),TEXT(G1980,"0"),TEXT(G1980,"0.00")))&amp;" "&amp;AG1980)</f>
        <v/>
      </c>
      <c r="AI1980" s="154">
        <f>IF(X1980="","",X1980*IFERROR(INDEX(Lists!$M$2:$M$12,MATCH(C1980,Lists!$I$2:$I$12,0)),1)/Lists!$Q$2)</f>
        <v/>
      </c>
      <c r="AJ1980" s="154">
        <f>IF(Y1980="","",Y1980*IFERROR(INDEX(Lists!$M$2:$M$12,MATCH(C1980,Lists!$I$2:$I$12,0)),1)/Lists!$Q$2)</f>
        <v/>
      </c>
      <c r="AK1980" s="106" t="n"/>
      <c r="AL1980" s="106" t="n"/>
      <c r="AM1980" s="106" t="n"/>
      <c r="AN1980" s="106" t="n"/>
      <c r="AO1980" s="106" t="n"/>
    </row>
    <row r="1981" ht="18" customHeight="1" s="74">
      <c r="A1981" s="154">
        <f>IF(OR(F1981="",C1981="",D1981=""),"",IFERROR(INDEX(Lists!$J$2:$J$12,MATCH(C1981,Lists!$I$2:$I$12,0)),"XX")&amp;"-"&amp;D1981&amp;"-"&amp;TEXT(SUMPRODUCT(($C$2:C1981=C1981)*($D$2:D1981=D1981)),"0000"))</f>
        <v/>
      </c>
      <c r="B1981" s="155" t="n"/>
      <c r="C1981" s="155" t="n"/>
      <c r="D1981" s="155" t="n"/>
      <c r="E1981" s="155" t="n"/>
      <c r="F1981" s="155" t="n"/>
      <c r="G1981" s="155" t="n"/>
      <c r="H1981" s="155" t="n"/>
      <c r="I1981" s="155" t="n"/>
      <c r="J1981" s="155" t="n"/>
      <c r="K1981" s="155" t="n"/>
      <c r="L1981" s="155" t="n"/>
      <c r="M1981" s="155" t="n"/>
      <c r="N1981" s="155" t="n"/>
      <c r="O1981" s="155" t="n"/>
      <c r="P1981" s="155" t="n"/>
      <c r="Q1981" s="151" t="n"/>
      <c r="R1981" s="155" t="n"/>
      <c r="S1981" s="155" t="n"/>
      <c r="T1981" s="155" t="n"/>
      <c r="U1981" s="155" t="n"/>
      <c r="V1981" s="155" t="n"/>
      <c r="W1981" s="155" t="n"/>
      <c r="X1981" s="155" t="n"/>
      <c r="Y1981" s="155" t="n"/>
      <c r="Z1981" s="155" t="n"/>
      <c r="AA1981" s="155" t="n"/>
      <c r="AB1981" s="155" t="n"/>
      <c r="AC1981" s="155" t="n"/>
      <c r="AD1981" s="155" t="n"/>
      <c r="AE1981" s="155" t="n"/>
      <c r="AF1981" s="155" t="n"/>
      <c r="AG1981" s="154">
        <f>IF(OR(C1981="",G1981="",G1981=0),"",IFERROR(INDEX(Lists!$K$2:$K$12,MATCH(C1981,Lists!$I$2:$I$12,0)),"AUD"))</f>
        <v/>
      </c>
      <c r="AH1981" s="154">
        <f>IF(OR(G1981="",G1981=0),"",IF(G1981&lt;1,TEXT(G1981*100,"0")&amp;IFERROR(INDEX(Lists!$U$2:$U$12,MATCH(C1981,Lists!$I$2:$I$12,0)),"c"),IFERROR(INDEX(Lists!$L$2:$L$12,MATCH(C1981,Lists!$I$2:$I$12,0)),"$")&amp;IF(G1981=INT(G1981),TEXT(G1981,"0"),TEXT(G1981,"0.00")))&amp;" "&amp;AG1981)</f>
        <v/>
      </c>
      <c r="AI1981" s="154">
        <f>IF(X1981="","",X1981*IFERROR(INDEX(Lists!$M$2:$M$12,MATCH(C1981,Lists!$I$2:$I$12,0)),1)/Lists!$Q$2)</f>
        <v/>
      </c>
      <c r="AJ1981" s="154">
        <f>IF(Y1981="","",Y1981*IFERROR(INDEX(Lists!$M$2:$M$12,MATCH(C1981,Lists!$I$2:$I$12,0)),1)/Lists!$Q$2)</f>
        <v/>
      </c>
      <c r="AK1981" s="106" t="n"/>
      <c r="AL1981" s="106" t="n"/>
      <c r="AM1981" s="106" t="n"/>
      <c r="AN1981" s="106" t="n"/>
      <c r="AO1981" s="106" t="n"/>
    </row>
    <row r="1982" ht="18" customHeight="1" s="74">
      <c r="A1982" s="154">
        <f>IF(OR(F1982="",C1982="",D1982=""),"",IFERROR(INDEX(Lists!$J$2:$J$12,MATCH(C1982,Lists!$I$2:$I$12,0)),"XX")&amp;"-"&amp;D1982&amp;"-"&amp;TEXT(SUMPRODUCT(($C$2:C1982=C1982)*($D$2:D1982=D1982)),"0000"))</f>
        <v/>
      </c>
      <c r="B1982" s="155" t="n"/>
      <c r="C1982" s="155" t="n"/>
      <c r="D1982" s="155" t="n"/>
      <c r="E1982" s="155" t="n"/>
      <c r="F1982" s="155" t="n"/>
      <c r="G1982" s="155" t="n"/>
      <c r="H1982" s="155" t="n"/>
      <c r="I1982" s="155" t="n"/>
      <c r="J1982" s="155" t="n"/>
      <c r="K1982" s="155" t="n"/>
      <c r="L1982" s="155" t="n"/>
      <c r="M1982" s="155" t="n"/>
      <c r="N1982" s="155" t="n"/>
      <c r="O1982" s="155" t="n"/>
      <c r="P1982" s="155" t="n"/>
      <c r="Q1982" s="151" t="n"/>
      <c r="R1982" s="155" t="n"/>
      <c r="S1982" s="155" t="n"/>
      <c r="T1982" s="155" t="n"/>
      <c r="U1982" s="155" t="n"/>
      <c r="V1982" s="155" t="n"/>
      <c r="W1982" s="155" t="n"/>
      <c r="X1982" s="155" t="n"/>
      <c r="Y1982" s="155" t="n"/>
      <c r="Z1982" s="155" t="n"/>
      <c r="AA1982" s="155" t="n"/>
      <c r="AB1982" s="155" t="n"/>
      <c r="AC1982" s="155" t="n"/>
      <c r="AD1982" s="155" t="n"/>
      <c r="AE1982" s="155" t="n"/>
      <c r="AF1982" s="155" t="n"/>
      <c r="AG1982" s="154">
        <f>IF(OR(C1982="",G1982="",G1982=0),"",IFERROR(INDEX(Lists!$K$2:$K$12,MATCH(C1982,Lists!$I$2:$I$12,0)),"AUD"))</f>
        <v/>
      </c>
      <c r="AH1982" s="154">
        <f>IF(OR(G1982="",G1982=0),"",IF(G1982&lt;1,TEXT(G1982*100,"0")&amp;IFERROR(INDEX(Lists!$U$2:$U$12,MATCH(C1982,Lists!$I$2:$I$12,0)),"c"),IFERROR(INDEX(Lists!$L$2:$L$12,MATCH(C1982,Lists!$I$2:$I$12,0)),"$")&amp;IF(G1982=INT(G1982),TEXT(G1982,"0"),TEXT(G1982,"0.00")))&amp;" "&amp;AG1982)</f>
        <v/>
      </c>
      <c r="AI1982" s="154">
        <f>IF(X1982="","",X1982*IFERROR(INDEX(Lists!$M$2:$M$12,MATCH(C1982,Lists!$I$2:$I$12,0)),1)/Lists!$Q$2)</f>
        <v/>
      </c>
      <c r="AJ1982" s="154">
        <f>IF(Y1982="","",Y1982*IFERROR(INDEX(Lists!$M$2:$M$12,MATCH(C1982,Lists!$I$2:$I$12,0)),1)/Lists!$Q$2)</f>
        <v/>
      </c>
      <c r="AK1982" s="106" t="n"/>
      <c r="AL1982" s="106" t="n"/>
      <c r="AM1982" s="106" t="n"/>
      <c r="AN1982" s="106" t="n"/>
      <c r="AO1982" s="106" t="n"/>
    </row>
    <row r="1983" ht="18" customHeight="1" s="74">
      <c r="A1983" s="154">
        <f>IF(OR(F1983="",C1983="",D1983=""),"",IFERROR(INDEX(Lists!$J$2:$J$12,MATCH(C1983,Lists!$I$2:$I$12,0)),"XX")&amp;"-"&amp;D1983&amp;"-"&amp;TEXT(SUMPRODUCT(($C$2:C1983=C1983)*($D$2:D1983=D1983)),"0000"))</f>
        <v/>
      </c>
      <c r="B1983" s="155" t="n"/>
      <c r="C1983" s="155" t="n"/>
      <c r="D1983" s="155" t="n"/>
      <c r="E1983" s="155" t="n"/>
      <c r="F1983" s="155" t="n"/>
      <c r="G1983" s="155" t="n"/>
      <c r="H1983" s="155" t="n"/>
      <c r="I1983" s="155" t="n"/>
      <c r="J1983" s="155" t="n"/>
      <c r="K1983" s="155" t="n"/>
      <c r="L1983" s="155" t="n"/>
      <c r="M1983" s="155" t="n"/>
      <c r="N1983" s="155" t="n"/>
      <c r="O1983" s="155" t="n"/>
      <c r="P1983" s="155" t="n"/>
      <c r="Q1983" s="151" t="n"/>
      <c r="R1983" s="155" t="n"/>
      <c r="S1983" s="155" t="n"/>
      <c r="T1983" s="155" t="n"/>
      <c r="U1983" s="155" t="n"/>
      <c r="V1983" s="155" t="n"/>
      <c r="W1983" s="155" t="n"/>
      <c r="X1983" s="155" t="n"/>
      <c r="Y1983" s="155" t="n"/>
      <c r="Z1983" s="155" t="n"/>
      <c r="AA1983" s="155" t="n"/>
      <c r="AB1983" s="155" t="n"/>
      <c r="AC1983" s="155" t="n"/>
      <c r="AD1983" s="155" t="n"/>
      <c r="AE1983" s="155" t="n"/>
      <c r="AF1983" s="155" t="n"/>
      <c r="AG1983" s="154">
        <f>IF(OR(C1983="",G1983="",G1983=0),"",IFERROR(INDEX(Lists!$K$2:$K$12,MATCH(C1983,Lists!$I$2:$I$12,0)),"AUD"))</f>
        <v/>
      </c>
      <c r="AH1983" s="154">
        <f>IF(OR(G1983="",G1983=0),"",IF(G1983&lt;1,TEXT(G1983*100,"0")&amp;IFERROR(INDEX(Lists!$U$2:$U$12,MATCH(C1983,Lists!$I$2:$I$12,0)),"c"),IFERROR(INDEX(Lists!$L$2:$L$12,MATCH(C1983,Lists!$I$2:$I$12,0)),"$")&amp;IF(G1983=INT(G1983),TEXT(G1983,"0"),TEXT(G1983,"0.00")))&amp;" "&amp;AG1983)</f>
        <v/>
      </c>
      <c r="AI1983" s="154">
        <f>IF(X1983="","",X1983*IFERROR(INDEX(Lists!$M$2:$M$12,MATCH(C1983,Lists!$I$2:$I$12,0)),1)/Lists!$Q$2)</f>
        <v/>
      </c>
      <c r="AJ1983" s="154">
        <f>IF(Y1983="","",Y1983*IFERROR(INDEX(Lists!$M$2:$M$12,MATCH(C1983,Lists!$I$2:$I$12,0)),1)/Lists!$Q$2)</f>
        <v/>
      </c>
      <c r="AK1983" s="106" t="n"/>
      <c r="AL1983" s="106" t="n"/>
      <c r="AM1983" s="106" t="n"/>
      <c r="AN1983" s="106" t="n"/>
      <c r="AO1983" s="106" t="n"/>
    </row>
    <row r="1984" ht="18" customHeight="1" s="74">
      <c r="A1984" s="154">
        <f>IF(OR(F1984="",C1984="",D1984=""),"",IFERROR(INDEX(Lists!$J$2:$J$12,MATCH(C1984,Lists!$I$2:$I$12,0)),"XX")&amp;"-"&amp;D1984&amp;"-"&amp;TEXT(SUMPRODUCT(($C$2:C1984=C1984)*($D$2:D1984=D1984)),"0000"))</f>
        <v/>
      </c>
      <c r="B1984" s="155" t="n"/>
      <c r="C1984" s="155" t="n"/>
      <c r="D1984" s="155" t="n"/>
      <c r="E1984" s="155" t="n"/>
      <c r="F1984" s="155" t="n"/>
      <c r="G1984" s="155" t="n"/>
      <c r="H1984" s="155" t="n"/>
      <c r="I1984" s="155" t="n"/>
      <c r="J1984" s="155" t="n"/>
      <c r="K1984" s="155" t="n"/>
      <c r="L1984" s="155" t="n"/>
      <c r="M1984" s="155" t="n"/>
      <c r="N1984" s="155" t="n"/>
      <c r="O1984" s="155" t="n"/>
      <c r="P1984" s="155" t="n"/>
      <c r="Q1984" s="151" t="n"/>
      <c r="R1984" s="155" t="n"/>
      <c r="S1984" s="155" t="n"/>
      <c r="T1984" s="155" t="n"/>
      <c r="U1984" s="155" t="n"/>
      <c r="V1984" s="155" t="n"/>
      <c r="W1984" s="155" t="n"/>
      <c r="X1984" s="155" t="n"/>
      <c r="Y1984" s="155" t="n"/>
      <c r="Z1984" s="155" t="n"/>
      <c r="AA1984" s="155" t="n"/>
      <c r="AB1984" s="155" t="n"/>
      <c r="AC1984" s="155" t="n"/>
      <c r="AD1984" s="155" t="n"/>
      <c r="AE1984" s="155" t="n"/>
      <c r="AF1984" s="155" t="n"/>
      <c r="AG1984" s="154">
        <f>IF(OR(C1984="",G1984="",G1984=0),"",IFERROR(INDEX(Lists!$K$2:$K$12,MATCH(C1984,Lists!$I$2:$I$12,0)),"AUD"))</f>
        <v/>
      </c>
      <c r="AH1984" s="154">
        <f>IF(OR(G1984="",G1984=0),"",IF(G1984&lt;1,TEXT(G1984*100,"0")&amp;IFERROR(INDEX(Lists!$U$2:$U$12,MATCH(C1984,Lists!$I$2:$I$12,0)),"c"),IFERROR(INDEX(Lists!$L$2:$L$12,MATCH(C1984,Lists!$I$2:$I$12,0)),"$")&amp;IF(G1984=INT(G1984),TEXT(G1984,"0"),TEXT(G1984,"0.00")))&amp;" "&amp;AG1984)</f>
        <v/>
      </c>
      <c r="AI1984" s="154">
        <f>IF(X1984="","",X1984*IFERROR(INDEX(Lists!$M$2:$M$12,MATCH(C1984,Lists!$I$2:$I$12,0)),1)/Lists!$Q$2)</f>
        <v/>
      </c>
      <c r="AJ1984" s="154">
        <f>IF(Y1984="","",Y1984*IFERROR(INDEX(Lists!$M$2:$M$12,MATCH(C1984,Lists!$I$2:$I$12,0)),1)/Lists!$Q$2)</f>
        <v/>
      </c>
      <c r="AK1984" s="106" t="n"/>
      <c r="AL1984" s="106" t="n"/>
      <c r="AM1984" s="106" t="n"/>
      <c r="AN1984" s="106" t="n"/>
      <c r="AO1984" s="106" t="n"/>
    </row>
    <row r="1985" ht="18" customHeight="1" s="74">
      <c r="A1985" s="154">
        <f>IF(OR(F1985="",C1985="",D1985=""),"",IFERROR(INDEX(Lists!$J$2:$J$12,MATCH(C1985,Lists!$I$2:$I$12,0)),"XX")&amp;"-"&amp;D1985&amp;"-"&amp;TEXT(SUMPRODUCT(($C$2:C1985=C1985)*($D$2:D1985=D1985)),"0000"))</f>
        <v/>
      </c>
      <c r="B1985" s="155" t="n"/>
      <c r="C1985" s="155" t="n"/>
      <c r="D1985" s="155" t="n"/>
      <c r="E1985" s="155" t="n"/>
      <c r="F1985" s="155" t="n"/>
      <c r="G1985" s="155" t="n"/>
      <c r="H1985" s="155" t="n"/>
      <c r="I1985" s="155" t="n"/>
      <c r="J1985" s="155" t="n"/>
      <c r="K1985" s="155" t="n"/>
      <c r="L1985" s="155" t="n"/>
      <c r="M1985" s="155" t="n"/>
      <c r="N1985" s="155" t="n"/>
      <c r="O1985" s="155" t="n"/>
      <c r="P1985" s="155" t="n"/>
      <c r="Q1985" s="151" t="n"/>
      <c r="R1985" s="155" t="n"/>
      <c r="S1985" s="155" t="n"/>
      <c r="T1985" s="155" t="n"/>
      <c r="U1985" s="155" t="n"/>
      <c r="V1985" s="155" t="n"/>
      <c r="W1985" s="155" t="n"/>
      <c r="X1985" s="155" t="n"/>
      <c r="Y1985" s="155" t="n"/>
      <c r="Z1985" s="155" t="n"/>
      <c r="AA1985" s="155" t="n"/>
      <c r="AB1985" s="155" t="n"/>
      <c r="AC1985" s="155" t="n"/>
      <c r="AD1985" s="155" t="n"/>
      <c r="AE1985" s="155" t="n"/>
      <c r="AF1985" s="155" t="n"/>
      <c r="AG1985" s="154">
        <f>IF(OR(C1985="",G1985="",G1985=0),"",IFERROR(INDEX(Lists!$K$2:$K$12,MATCH(C1985,Lists!$I$2:$I$12,0)),"AUD"))</f>
        <v/>
      </c>
      <c r="AH1985" s="154">
        <f>IF(OR(G1985="",G1985=0),"",IF(G1985&lt;1,TEXT(G1985*100,"0")&amp;IFERROR(INDEX(Lists!$U$2:$U$12,MATCH(C1985,Lists!$I$2:$I$12,0)),"c"),IFERROR(INDEX(Lists!$L$2:$L$12,MATCH(C1985,Lists!$I$2:$I$12,0)),"$")&amp;IF(G1985=INT(G1985),TEXT(G1985,"0"),TEXT(G1985,"0.00")))&amp;" "&amp;AG1985)</f>
        <v/>
      </c>
      <c r="AI1985" s="154">
        <f>IF(X1985="","",X1985*IFERROR(INDEX(Lists!$M$2:$M$12,MATCH(C1985,Lists!$I$2:$I$12,0)),1)/Lists!$Q$2)</f>
        <v/>
      </c>
      <c r="AJ1985" s="154">
        <f>IF(Y1985="","",Y1985*IFERROR(INDEX(Lists!$M$2:$M$12,MATCH(C1985,Lists!$I$2:$I$12,0)),1)/Lists!$Q$2)</f>
        <v/>
      </c>
      <c r="AK1985" s="106" t="n"/>
      <c r="AL1985" s="106" t="n"/>
      <c r="AM1985" s="106" t="n"/>
      <c r="AN1985" s="106" t="n"/>
      <c r="AO1985" s="106" t="n"/>
    </row>
    <row r="1986" ht="18" customHeight="1" s="74">
      <c r="A1986" s="154">
        <f>IF(OR(F1986="",C1986="",D1986=""),"",IFERROR(INDEX(Lists!$J$2:$J$12,MATCH(C1986,Lists!$I$2:$I$12,0)),"XX")&amp;"-"&amp;D1986&amp;"-"&amp;TEXT(SUMPRODUCT(($C$2:C1986=C1986)*($D$2:D1986=D1986)),"0000"))</f>
        <v/>
      </c>
      <c r="B1986" s="155" t="n"/>
      <c r="C1986" s="155" t="n"/>
      <c r="D1986" s="155" t="n"/>
      <c r="E1986" s="155" t="n"/>
      <c r="F1986" s="155" t="n"/>
      <c r="G1986" s="155" t="n"/>
      <c r="H1986" s="155" t="n"/>
      <c r="I1986" s="155" t="n"/>
      <c r="J1986" s="155" t="n"/>
      <c r="K1986" s="155" t="n"/>
      <c r="L1986" s="155" t="n"/>
      <c r="M1986" s="155" t="n"/>
      <c r="N1986" s="155" t="n"/>
      <c r="O1986" s="155" t="n"/>
      <c r="P1986" s="155" t="n"/>
      <c r="Q1986" s="151" t="n"/>
      <c r="R1986" s="155" t="n"/>
      <c r="S1986" s="155" t="n"/>
      <c r="T1986" s="155" t="n"/>
      <c r="U1986" s="155" t="n"/>
      <c r="V1986" s="155" t="n"/>
      <c r="W1986" s="155" t="n"/>
      <c r="X1986" s="155" t="n"/>
      <c r="Y1986" s="155" t="n"/>
      <c r="Z1986" s="155" t="n"/>
      <c r="AA1986" s="155" t="n"/>
      <c r="AB1986" s="155" t="n"/>
      <c r="AC1986" s="155" t="n"/>
      <c r="AD1986" s="155" t="n"/>
      <c r="AE1986" s="155" t="n"/>
      <c r="AF1986" s="155" t="n"/>
      <c r="AG1986" s="154">
        <f>IF(OR(C1986="",G1986="",G1986=0),"",IFERROR(INDEX(Lists!$K$2:$K$12,MATCH(C1986,Lists!$I$2:$I$12,0)),"AUD"))</f>
        <v/>
      </c>
      <c r="AH1986" s="154">
        <f>IF(OR(G1986="",G1986=0),"",IF(G1986&lt;1,TEXT(G1986*100,"0")&amp;IFERROR(INDEX(Lists!$U$2:$U$12,MATCH(C1986,Lists!$I$2:$I$12,0)),"c"),IFERROR(INDEX(Lists!$L$2:$L$12,MATCH(C1986,Lists!$I$2:$I$12,0)),"$")&amp;IF(G1986=INT(G1986),TEXT(G1986,"0"),TEXT(G1986,"0.00")))&amp;" "&amp;AG1986)</f>
        <v/>
      </c>
      <c r="AI1986" s="154">
        <f>IF(X1986="","",X1986*IFERROR(INDEX(Lists!$M$2:$M$12,MATCH(C1986,Lists!$I$2:$I$12,0)),1)/Lists!$Q$2)</f>
        <v/>
      </c>
      <c r="AJ1986" s="154">
        <f>IF(Y1986="","",Y1986*IFERROR(INDEX(Lists!$M$2:$M$12,MATCH(C1986,Lists!$I$2:$I$12,0)),1)/Lists!$Q$2)</f>
        <v/>
      </c>
      <c r="AK1986" s="106" t="n"/>
      <c r="AL1986" s="106" t="n"/>
      <c r="AM1986" s="106" t="n"/>
      <c r="AN1986" s="106" t="n"/>
      <c r="AO1986" s="106" t="n"/>
    </row>
    <row r="1987" ht="18" customHeight="1" s="74">
      <c r="A1987" s="154">
        <f>IF(OR(F1987="",C1987="",D1987=""),"",IFERROR(INDEX(Lists!$J$2:$J$12,MATCH(C1987,Lists!$I$2:$I$12,0)),"XX")&amp;"-"&amp;D1987&amp;"-"&amp;TEXT(SUMPRODUCT(($C$2:C1987=C1987)*($D$2:D1987=D1987)),"0000"))</f>
        <v/>
      </c>
      <c r="B1987" s="155" t="n"/>
      <c r="C1987" s="155" t="n"/>
      <c r="D1987" s="155" t="n"/>
      <c r="E1987" s="155" t="n"/>
      <c r="F1987" s="155" t="n"/>
      <c r="G1987" s="155" t="n"/>
      <c r="H1987" s="155" t="n"/>
      <c r="I1987" s="155" t="n"/>
      <c r="J1987" s="155" t="n"/>
      <c r="K1987" s="155" t="n"/>
      <c r="L1987" s="155" t="n"/>
      <c r="M1987" s="155" t="n"/>
      <c r="N1987" s="155" t="n"/>
      <c r="O1987" s="155" t="n"/>
      <c r="P1987" s="155" t="n"/>
      <c r="Q1987" s="151" t="n"/>
      <c r="R1987" s="155" t="n"/>
      <c r="S1987" s="155" t="n"/>
      <c r="T1987" s="155" t="n"/>
      <c r="U1987" s="155" t="n"/>
      <c r="V1987" s="155" t="n"/>
      <c r="W1987" s="155" t="n"/>
      <c r="X1987" s="155" t="n"/>
      <c r="Y1987" s="155" t="n"/>
      <c r="Z1987" s="155" t="n"/>
      <c r="AA1987" s="155" t="n"/>
      <c r="AB1987" s="155" t="n"/>
      <c r="AC1987" s="155" t="n"/>
      <c r="AD1987" s="155" t="n"/>
      <c r="AE1987" s="155" t="n"/>
      <c r="AF1987" s="155" t="n"/>
      <c r="AG1987" s="154">
        <f>IF(OR(C1987="",G1987="",G1987=0),"",IFERROR(INDEX(Lists!$K$2:$K$12,MATCH(C1987,Lists!$I$2:$I$12,0)),"AUD"))</f>
        <v/>
      </c>
      <c r="AH1987" s="154">
        <f>IF(OR(G1987="",G1987=0),"",IF(G1987&lt;1,TEXT(G1987*100,"0")&amp;IFERROR(INDEX(Lists!$U$2:$U$12,MATCH(C1987,Lists!$I$2:$I$12,0)),"c"),IFERROR(INDEX(Lists!$L$2:$L$12,MATCH(C1987,Lists!$I$2:$I$12,0)),"$")&amp;IF(G1987=INT(G1987),TEXT(G1987,"0"),TEXT(G1987,"0.00")))&amp;" "&amp;AG1987)</f>
        <v/>
      </c>
      <c r="AI1987" s="154">
        <f>IF(X1987="","",X1987*IFERROR(INDEX(Lists!$M$2:$M$12,MATCH(C1987,Lists!$I$2:$I$12,0)),1)/Lists!$Q$2)</f>
        <v/>
      </c>
      <c r="AJ1987" s="154">
        <f>IF(Y1987="","",Y1987*IFERROR(INDEX(Lists!$M$2:$M$12,MATCH(C1987,Lists!$I$2:$I$12,0)),1)/Lists!$Q$2)</f>
        <v/>
      </c>
      <c r="AK1987" s="106" t="n"/>
      <c r="AL1987" s="106" t="n"/>
      <c r="AM1987" s="106" t="n"/>
      <c r="AN1987" s="106" t="n"/>
      <c r="AO1987" s="106" t="n"/>
    </row>
    <row r="1988" ht="18" customHeight="1" s="74">
      <c r="A1988" s="154">
        <f>IF(OR(F1988="",C1988="",D1988=""),"",IFERROR(INDEX(Lists!$J$2:$J$12,MATCH(C1988,Lists!$I$2:$I$12,0)),"XX")&amp;"-"&amp;D1988&amp;"-"&amp;TEXT(SUMPRODUCT(($C$2:C1988=C1988)*($D$2:D1988=D1988)),"0000"))</f>
        <v/>
      </c>
      <c r="B1988" s="155" t="n"/>
      <c r="C1988" s="155" t="n"/>
      <c r="D1988" s="155" t="n"/>
      <c r="E1988" s="155" t="n"/>
      <c r="F1988" s="155" t="n"/>
      <c r="G1988" s="155" t="n"/>
      <c r="H1988" s="155" t="n"/>
      <c r="I1988" s="155" t="n"/>
      <c r="J1988" s="155" t="n"/>
      <c r="K1988" s="155" t="n"/>
      <c r="L1988" s="155" t="n"/>
      <c r="M1988" s="155" t="n"/>
      <c r="N1988" s="155" t="n"/>
      <c r="O1988" s="155" t="n"/>
      <c r="P1988" s="155" t="n"/>
      <c r="Q1988" s="151" t="n"/>
      <c r="R1988" s="155" t="n"/>
      <c r="S1988" s="155" t="n"/>
      <c r="T1988" s="155" t="n"/>
      <c r="U1988" s="155" t="n"/>
      <c r="V1988" s="155" t="n"/>
      <c r="W1988" s="155" t="n"/>
      <c r="X1988" s="155" t="n"/>
      <c r="Y1988" s="155" t="n"/>
      <c r="Z1988" s="155" t="n"/>
      <c r="AA1988" s="155" t="n"/>
      <c r="AB1988" s="155" t="n"/>
      <c r="AC1988" s="155" t="n"/>
      <c r="AD1988" s="155" t="n"/>
      <c r="AE1988" s="155" t="n"/>
      <c r="AF1988" s="155" t="n"/>
      <c r="AG1988" s="154">
        <f>IF(OR(C1988="",G1988="",G1988=0),"",IFERROR(INDEX(Lists!$K$2:$K$12,MATCH(C1988,Lists!$I$2:$I$12,0)),"AUD"))</f>
        <v/>
      </c>
      <c r="AH1988" s="154">
        <f>IF(OR(G1988="",G1988=0),"",IF(G1988&lt;1,TEXT(G1988*100,"0")&amp;IFERROR(INDEX(Lists!$U$2:$U$12,MATCH(C1988,Lists!$I$2:$I$12,0)),"c"),IFERROR(INDEX(Lists!$L$2:$L$12,MATCH(C1988,Lists!$I$2:$I$12,0)),"$")&amp;IF(G1988=INT(G1988),TEXT(G1988,"0"),TEXT(G1988,"0.00")))&amp;" "&amp;AG1988)</f>
        <v/>
      </c>
      <c r="AI1988" s="154">
        <f>IF(X1988="","",X1988*IFERROR(INDEX(Lists!$M$2:$M$12,MATCH(C1988,Lists!$I$2:$I$12,0)),1)/Lists!$Q$2)</f>
        <v/>
      </c>
      <c r="AJ1988" s="154">
        <f>IF(Y1988="","",Y1988*IFERROR(INDEX(Lists!$M$2:$M$12,MATCH(C1988,Lists!$I$2:$I$12,0)),1)/Lists!$Q$2)</f>
        <v/>
      </c>
      <c r="AK1988" s="106" t="n"/>
      <c r="AL1988" s="106" t="n"/>
      <c r="AM1988" s="106" t="n"/>
      <c r="AN1988" s="106" t="n"/>
      <c r="AO1988" s="106" t="n"/>
    </row>
    <row r="1989" ht="18" customHeight="1" s="74">
      <c r="A1989" s="154">
        <f>IF(OR(F1989="",C1989="",D1989=""),"",IFERROR(INDEX(Lists!$J$2:$J$12,MATCH(C1989,Lists!$I$2:$I$12,0)),"XX")&amp;"-"&amp;D1989&amp;"-"&amp;TEXT(SUMPRODUCT(($C$2:C1989=C1989)*($D$2:D1989=D1989)),"0000"))</f>
        <v/>
      </c>
      <c r="B1989" s="155" t="n"/>
      <c r="C1989" s="155" t="n"/>
      <c r="D1989" s="155" t="n"/>
      <c r="E1989" s="155" t="n"/>
      <c r="F1989" s="155" t="n"/>
      <c r="G1989" s="155" t="n"/>
      <c r="H1989" s="155" t="n"/>
      <c r="I1989" s="155" t="n"/>
      <c r="J1989" s="155" t="n"/>
      <c r="K1989" s="155" t="n"/>
      <c r="L1989" s="155" t="n"/>
      <c r="M1989" s="155" t="n"/>
      <c r="N1989" s="155" t="n"/>
      <c r="O1989" s="155" t="n"/>
      <c r="P1989" s="155" t="n"/>
      <c r="Q1989" s="151" t="n"/>
      <c r="R1989" s="155" t="n"/>
      <c r="S1989" s="155" t="n"/>
      <c r="T1989" s="155" t="n"/>
      <c r="U1989" s="155" t="n"/>
      <c r="V1989" s="155" t="n"/>
      <c r="W1989" s="155" t="n"/>
      <c r="X1989" s="155" t="n"/>
      <c r="Y1989" s="155" t="n"/>
      <c r="Z1989" s="155" t="n"/>
      <c r="AA1989" s="155" t="n"/>
      <c r="AB1989" s="155" t="n"/>
      <c r="AC1989" s="155" t="n"/>
      <c r="AD1989" s="155" t="n"/>
      <c r="AE1989" s="155" t="n"/>
      <c r="AF1989" s="155" t="n"/>
      <c r="AG1989" s="154">
        <f>IF(OR(C1989="",G1989="",G1989=0),"",IFERROR(INDEX(Lists!$K$2:$K$12,MATCH(C1989,Lists!$I$2:$I$12,0)),"AUD"))</f>
        <v/>
      </c>
      <c r="AH1989" s="154">
        <f>IF(OR(G1989="",G1989=0),"",IF(G1989&lt;1,TEXT(G1989*100,"0")&amp;IFERROR(INDEX(Lists!$U$2:$U$12,MATCH(C1989,Lists!$I$2:$I$12,0)),"c"),IFERROR(INDEX(Lists!$L$2:$L$12,MATCH(C1989,Lists!$I$2:$I$12,0)),"$")&amp;IF(G1989=INT(G1989),TEXT(G1989,"0"),TEXT(G1989,"0.00")))&amp;" "&amp;AG1989)</f>
        <v/>
      </c>
      <c r="AI1989" s="154">
        <f>IF(X1989="","",X1989*IFERROR(INDEX(Lists!$M$2:$M$12,MATCH(C1989,Lists!$I$2:$I$12,0)),1)/Lists!$Q$2)</f>
        <v/>
      </c>
      <c r="AJ1989" s="154">
        <f>IF(Y1989="","",Y1989*IFERROR(INDEX(Lists!$M$2:$M$12,MATCH(C1989,Lists!$I$2:$I$12,0)),1)/Lists!$Q$2)</f>
        <v/>
      </c>
      <c r="AK1989" s="106" t="n"/>
      <c r="AL1989" s="106" t="n"/>
      <c r="AM1989" s="106" t="n"/>
      <c r="AN1989" s="106" t="n"/>
      <c r="AO1989" s="106" t="n"/>
    </row>
    <row r="1990" ht="18" customHeight="1" s="74">
      <c r="A1990" s="154">
        <f>IF(OR(F1990="",C1990="",D1990=""),"",IFERROR(INDEX(Lists!$J$2:$J$12,MATCH(C1990,Lists!$I$2:$I$12,0)),"XX")&amp;"-"&amp;D1990&amp;"-"&amp;TEXT(SUMPRODUCT(($C$2:C1990=C1990)*($D$2:D1990=D1990)),"0000"))</f>
        <v/>
      </c>
      <c r="B1990" s="155" t="n"/>
      <c r="C1990" s="155" t="n"/>
      <c r="D1990" s="155" t="n"/>
      <c r="E1990" s="155" t="n"/>
      <c r="F1990" s="155" t="n"/>
      <c r="G1990" s="155" t="n"/>
      <c r="H1990" s="155" t="n"/>
      <c r="I1990" s="155" t="n"/>
      <c r="J1990" s="155" t="n"/>
      <c r="K1990" s="155" t="n"/>
      <c r="L1990" s="155" t="n"/>
      <c r="M1990" s="155" t="n"/>
      <c r="N1990" s="155" t="n"/>
      <c r="O1990" s="155" t="n"/>
      <c r="P1990" s="155" t="n"/>
      <c r="Q1990" s="151" t="n"/>
      <c r="R1990" s="155" t="n"/>
      <c r="S1990" s="155" t="n"/>
      <c r="T1990" s="155" t="n"/>
      <c r="U1990" s="155" t="n"/>
      <c r="V1990" s="155" t="n"/>
      <c r="W1990" s="155" t="n"/>
      <c r="X1990" s="155" t="n"/>
      <c r="Y1990" s="155" t="n"/>
      <c r="Z1990" s="155" t="n"/>
      <c r="AA1990" s="155" t="n"/>
      <c r="AB1990" s="155" t="n"/>
      <c r="AC1990" s="155" t="n"/>
      <c r="AD1990" s="155" t="n"/>
      <c r="AE1990" s="155" t="n"/>
      <c r="AF1990" s="155" t="n"/>
      <c r="AG1990" s="154">
        <f>IF(OR(C1990="",G1990="",G1990=0),"",IFERROR(INDEX(Lists!$K$2:$K$12,MATCH(C1990,Lists!$I$2:$I$12,0)),"AUD"))</f>
        <v/>
      </c>
      <c r="AH1990" s="154">
        <f>IF(OR(G1990="",G1990=0),"",IF(G1990&lt;1,TEXT(G1990*100,"0")&amp;IFERROR(INDEX(Lists!$U$2:$U$12,MATCH(C1990,Lists!$I$2:$I$12,0)),"c"),IFERROR(INDEX(Lists!$L$2:$L$12,MATCH(C1990,Lists!$I$2:$I$12,0)),"$")&amp;IF(G1990=INT(G1990),TEXT(G1990,"0"),TEXT(G1990,"0.00")))&amp;" "&amp;AG1990)</f>
        <v/>
      </c>
      <c r="AI1990" s="154">
        <f>IF(X1990="","",X1990*IFERROR(INDEX(Lists!$M$2:$M$12,MATCH(C1990,Lists!$I$2:$I$12,0)),1)/Lists!$Q$2)</f>
        <v/>
      </c>
      <c r="AJ1990" s="154">
        <f>IF(Y1990="","",Y1990*IFERROR(INDEX(Lists!$M$2:$M$12,MATCH(C1990,Lists!$I$2:$I$12,0)),1)/Lists!$Q$2)</f>
        <v/>
      </c>
      <c r="AK1990" s="106" t="n"/>
      <c r="AL1990" s="106" t="n"/>
      <c r="AM1990" s="106" t="n"/>
      <c r="AN1990" s="106" t="n"/>
      <c r="AO1990" s="106" t="n"/>
    </row>
    <row r="1991" ht="18" customHeight="1" s="74">
      <c r="A1991" s="154">
        <f>IF(OR(F1991="",C1991="",D1991=""),"",IFERROR(INDEX(Lists!$J$2:$J$12,MATCH(C1991,Lists!$I$2:$I$12,0)),"XX")&amp;"-"&amp;D1991&amp;"-"&amp;TEXT(SUMPRODUCT(($C$2:C1991=C1991)*($D$2:D1991=D1991)),"0000"))</f>
        <v/>
      </c>
      <c r="B1991" s="155" t="n"/>
      <c r="C1991" s="155" t="n"/>
      <c r="D1991" s="155" t="n"/>
      <c r="E1991" s="155" t="n"/>
      <c r="F1991" s="155" t="n"/>
      <c r="G1991" s="155" t="n"/>
      <c r="H1991" s="155" t="n"/>
      <c r="I1991" s="155" t="n"/>
      <c r="J1991" s="155" t="n"/>
      <c r="K1991" s="155" t="n"/>
      <c r="L1991" s="155" t="n"/>
      <c r="M1991" s="155" t="n"/>
      <c r="N1991" s="155" t="n"/>
      <c r="O1991" s="155" t="n"/>
      <c r="P1991" s="155" t="n"/>
      <c r="Q1991" s="151" t="n"/>
      <c r="R1991" s="155" t="n"/>
      <c r="S1991" s="155" t="n"/>
      <c r="T1991" s="155" t="n"/>
      <c r="U1991" s="155" t="n"/>
      <c r="V1991" s="155" t="n"/>
      <c r="W1991" s="155" t="n"/>
      <c r="X1991" s="155" t="n"/>
      <c r="Y1991" s="155" t="n"/>
      <c r="Z1991" s="155" t="n"/>
      <c r="AA1991" s="155" t="n"/>
      <c r="AB1991" s="155" t="n"/>
      <c r="AC1991" s="155" t="n"/>
      <c r="AD1991" s="155" t="n"/>
      <c r="AE1991" s="155" t="n"/>
      <c r="AF1991" s="155" t="n"/>
      <c r="AG1991" s="154">
        <f>IF(OR(C1991="",G1991="",G1991=0),"",IFERROR(INDEX(Lists!$K$2:$K$12,MATCH(C1991,Lists!$I$2:$I$12,0)),"AUD"))</f>
        <v/>
      </c>
      <c r="AH1991" s="154">
        <f>IF(OR(G1991="",G1991=0),"",IF(G1991&lt;1,TEXT(G1991*100,"0")&amp;IFERROR(INDEX(Lists!$U$2:$U$12,MATCH(C1991,Lists!$I$2:$I$12,0)),"c"),IFERROR(INDEX(Lists!$L$2:$L$12,MATCH(C1991,Lists!$I$2:$I$12,0)),"$")&amp;IF(G1991=INT(G1991),TEXT(G1991,"0"),TEXT(G1991,"0.00")))&amp;" "&amp;AG1991)</f>
        <v/>
      </c>
      <c r="AI1991" s="154">
        <f>IF(X1991="","",X1991*IFERROR(INDEX(Lists!$M$2:$M$12,MATCH(C1991,Lists!$I$2:$I$12,0)),1)/Lists!$Q$2)</f>
        <v/>
      </c>
      <c r="AJ1991" s="154">
        <f>IF(Y1991="","",Y1991*IFERROR(INDEX(Lists!$M$2:$M$12,MATCH(C1991,Lists!$I$2:$I$12,0)),1)/Lists!$Q$2)</f>
        <v/>
      </c>
      <c r="AK1991" s="106" t="n"/>
      <c r="AL1991" s="106" t="n"/>
      <c r="AM1991" s="106" t="n"/>
      <c r="AN1991" s="106" t="n"/>
      <c r="AO1991" s="106" t="n"/>
    </row>
    <row r="1992" ht="18" customHeight="1" s="74">
      <c r="A1992" s="154">
        <f>IF(OR(F1992="",C1992="",D1992=""),"",IFERROR(INDEX(Lists!$J$2:$J$12,MATCH(C1992,Lists!$I$2:$I$12,0)),"XX")&amp;"-"&amp;D1992&amp;"-"&amp;TEXT(SUMPRODUCT(($C$2:C1992=C1992)*($D$2:D1992=D1992)),"0000"))</f>
        <v/>
      </c>
      <c r="B1992" s="155" t="n"/>
      <c r="C1992" s="155" t="n"/>
      <c r="D1992" s="155" t="n"/>
      <c r="E1992" s="155" t="n"/>
      <c r="F1992" s="155" t="n"/>
      <c r="G1992" s="155" t="n"/>
      <c r="H1992" s="155" t="n"/>
      <c r="I1992" s="155" t="n"/>
      <c r="J1992" s="155" t="n"/>
      <c r="K1992" s="155" t="n"/>
      <c r="L1992" s="155" t="n"/>
      <c r="M1992" s="155" t="n"/>
      <c r="N1992" s="155" t="n"/>
      <c r="O1992" s="155" t="n"/>
      <c r="P1992" s="155" t="n"/>
      <c r="Q1992" s="151" t="n"/>
      <c r="R1992" s="155" t="n"/>
      <c r="S1992" s="155" t="n"/>
      <c r="T1992" s="155" t="n"/>
      <c r="U1992" s="155" t="n"/>
      <c r="V1992" s="155" t="n"/>
      <c r="W1992" s="155" t="n"/>
      <c r="X1992" s="155" t="n"/>
      <c r="Y1992" s="155" t="n"/>
      <c r="Z1992" s="155" t="n"/>
      <c r="AA1992" s="155" t="n"/>
      <c r="AB1992" s="155" t="n"/>
      <c r="AC1992" s="155" t="n"/>
      <c r="AD1992" s="155" t="n"/>
      <c r="AE1992" s="155" t="n"/>
      <c r="AF1992" s="155" t="n"/>
      <c r="AG1992" s="154">
        <f>IF(OR(C1992="",G1992="",G1992=0),"",IFERROR(INDEX(Lists!$K$2:$K$12,MATCH(C1992,Lists!$I$2:$I$12,0)),"AUD"))</f>
        <v/>
      </c>
      <c r="AH1992" s="154">
        <f>IF(OR(G1992="",G1992=0),"",IF(G1992&lt;1,TEXT(G1992*100,"0")&amp;IFERROR(INDEX(Lists!$U$2:$U$12,MATCH(C1992,Lists!$I$2:$I$12,0)),"c"),IFERROR(INDEX(Lists!$L$2:$L$12,MATCH(C1992,Lists!$I$2:$I$12,0)),"$")&amp;IF(G1992=INT(G1992),TEXT(G1992,"0"),TEXT(G1992,"0.00")))&amp;" "&amp;AG1992)</f>
        <v/>
      </c>
      <c r="AI1992" s="154">
        <f>IF(X1992="","",X1992*IFERROR(INDEX(Lists!$M$2:$M$12,MATCH(C1992,Lists!$I$2:$I$12,0)),1)/Lists!$Q$2)</f>
        <v/>
      </c>
      <c r="AJ1992" s="154">
        <f>IF(Y1992="","",Y1992*IFERROR(INDEX(Lists!$M$2:$M$12,MATCH(C1992,Lists!$I$2:$I$12,0)),1)/Lists!$Q$2)</f>
        <v/>
      </c>
      <c r="AK1992" s="106" t="n"/>
      <c r="AL1992" s="106" t="n"/>
      <c r="AM1992" s="106" t="n"/>
      <c r="AN1992" s="106" t="n"/>
      <c r="AO1992" s="106" t="n"/>
    </row>
    <row r="1993" ht="18" customHeight="1" s="74">
      <c r="A1993" s="154">
        <f>IF(OR(F1993="",C1993="",D1993=""),"",IFERROR(INDEX(Lists!$J$2:$J$12,MATCH(C1993,Lists!$I$2:$I$12,0)),"XX")&amp;"-"&amp;D1993&amp;"-"&amp;TEXT(SUMPRODUCT(($C$2:C1993=C1993)*($D$2:D1993=D1993)),"0000"))</f>
        <v/>
      </c>
      <c r="B1993" s="155" t="n"/>
      <c r="C1993" s="155" t="n"/>
      <c r="D1993" s="155" t="n"/>
      <c r="E1993" s="155" t="n"/>
      <c r="F1993" s="155" t="n"/>
      <c r="G1993" s="155" t="n"/>
      <c r="H1993" s="155" t="n"/>
      <c r="I1993" s="155" t="n"/>
      <c r="J1993" s="155" t="n"/>
      <c r="K1993" s="155" t="n"/>
      <c r="L1993" s="155" t="n"/>
      <c r="M1993" s="155" t="n"/>
      <c r="N1993" s="155" t="n"/>
      <c r="O1993" s="155" t="n"/>
      <c r="P1993" s="155" t="n"/>
      <c r="Q1993" s="151" t="n"/>
      <c r="R1993" s="155" t="n"/>
      <c r="S1993" s="155" t="n"/>
      <c r="T1993" s="155" t="n"/>
      <c r="U1993" s="155" t="n"/>
      <c r="V1993" s="155" t="n"/>
      <c r="W1993" s="155" t="n"/>
      <c r="X1993" s="155" t="n"/>
      <c r="Y1993" s="155" t="n"/>
      <c r="Z1993" s="155" t="n"/>
      <c r="AA1993" s="155" t="n"/>
      <c r="AB1993" s="155" t="n"/>
      <c r="AC1993" s="155" t="n"/>
      <c r="AD1993" s="155" t="n"/>
      <c r="AE1993" s="155" t="n"/>
      <c r="AF1993" s="155" t="n"/>
      <c r="AG1993" s="154">
        <f>IF(OR(C1993="",G1993="",G1993=0),"",IFERROR(INDEX(Lists!$K$2:$K$12,MATCH(C1993,Lists!$I$2:$I$12,0)),"AUD"))</f>
        <v/>
      </c>
      <c r="AH1993" s="154">
        <f>IF(OR(G1993="",G1993=0),"",IF(G1993&lt;1,TEXT(G1993*100,"0")&amp;IFERROR(INDEX(Lists!$U$2:$U$12,MATCH(C1993,Lists!$I$2:$I$12,0)),"c"),IFERROR(INDEX(Lists!$L$2:$L$12,MATCH(C1993,Lists!$I$2:$I$12,0)),"$")&amp;IF(G1993=INT(G1993),TEXT(G1993,"0"),TEXT(G1993,"0.00")))&amp;" "&amp;AG1993)</f>
        <v/>
      </c>
      <c r="AI1993" s="154">
        <f>IF(X1993="","",X1993*IFERROR(INDEX(Lists!$M$2:$M$12,MATCH(C1993,Lists!$I$2:$I$12,0)),1)/Lists!$Q$2)</f>
        <v/>
      </c>
      <c r="AJ1993" s="154">
        <f>IF(Y1993="","",Y1993*IFERROR(INDEX(Lists!$M$2:$M$12,MATCH(C1993,Lists!$I$2:$I$12,0)),1)/Lists!$Q$2)</f>
        <v/>
      </c>
      <c r="AK1993" s="106" t="n"/>
      <c r="AL1993" s="106" t="n"/>
      <c r="AM1993" s="106" t="n"/>
      <c r="AN1993" s="106" t="n"/>
      <c r="AO1993" s="106" t="n"/>
    </row>
    <row r="1994" ht="18" customHeight="1" s="74">
      <c r="A1994" s="154">
        <f>IF(OR(F1994="",C1994="",D1994=""),"",IFERROR(INDEX(Lists!$J$2:$J$12,MATCH(C1994,Lists!$I$2:$I$12,0)),"XX")&amp;"-"&amp;D1994&amp;"-"&amp;TEXT(SUMPRODUCT(($C$2:C1994=C1994)*($D$2:D1994=D1994)),"0000"))</f>
        <v/>
      </c>
      <c r="B1994" s="155" t="n"/>
      <c r="C1994" s="155" t="n"/>
      <c r="D1994" s="155" t="n"/>
      <c r="E1994" s="155" t="n"/>
      <c r="F1994" s="155" t="n"/>
      <c r="G1994" s="155" t="n"/>
      <c r="H1994" s="155" t="n"/>
      <c r="I1994" s="155" t="n"/>
      <c r="J1994" s="155" t="n"/>
      <c r="K1994" s="155" t="n"/>
      <c r="L1994" s="155" t="n"/>
      <c r="M1994" s="155" t="n"/>
      <c r="N1994" s="155" t="n"/>
      <c r="O1994" s="155" t="n"/>
      <c r="P1994" s="155" t="n"/>
      <c r="Q1994" s="151" t="n"/>
      <c r="R1994" s="155" t="n"/>
      <c r="S1994" s="155" t="n"/>
      <c r="T1994" s="155" t="n"/>
      <c r="U1994" s="155" t="n"/>
      <c r="V1994" s="155" t="n"/>
      <c r="W1994" s="155" t="n"/>
      <c r="X1994" s="155" t="n"/>
      <c r="Y1994" s="155" t="n"/>
      <c r="Z1994" s="155" t="n"/>
      <c r="AA1994" s="155" t="n"/>
      <c r="AB1994" s="155" t="n"/>
      <c r="AC1994" s="155" t="n"/>
      <c r="AD1994" s="155" t="n"/>
      <c r="AE1994" s="155" t="n"/>
      <c r="AF1994" s="155" t="n"/>
      <c r="AG1994" s="154">
        <f>IF(OR(C1994="",G1994="",G1994=0),"",IFERROR(INDEX(Lists!$K$2:$K$12,MATCH(C1994,Lists!$I$2:$I$12,0)),"AUD"))</f>
        <v/>
      </c>
      <c r="AH1994" s="154">
        <f>IF(OR(G1994="",G1994=0),"",IF(G1994&lt;1,TEXT(G1994*100,"0")&amp;IFERROR(INDEX(Lists!$U$2:$U$12,MATCH(C1994,Lists!$I$2:$I$12,0)),"c"),IFERROR(INDEX(Lists!$L$2:$L$12,MATCH(C1994,Lists!$I$2:$I$12,0)),"$")&amp;IF(G1994=INT(G1994),TEXT(G1994,"0"),TEXT(G1994,"0.00")))&amp;" "&amp;AG1994)</f>
        <v/>
      </c>
      <c r="AI1994" s="154">
        <f>IF(X1994="","",X1994*IFERROR(INDEX(Lists!$M$2:$M$12,MATCH(C1994,Lists!$I$2:$I$12,0)),1)/Lists!$Q$2)</f>
        <v/>
      </c>
      <c r="AJ1994" s="154">
        <f>IF(Y1994="","",Y1994*IFERROR(INDEX(Lists!$M$2:$M$12,MATCH(C1994,Lists!$I$2:$I$12,0)),1)/Lists!$Q$2)</f>
        <v/>
      </c>
      <c r="AK1994" s="106" t="n"/>
      <c r="AL1994" s="106" t="n"/>
      <c r="AM1994" s="106" t="n"/>
      <c r="AN1994" s="106" t="n"/>
      <c r="AO1994" s="106" t="n"/>
    </row>
    <row r="1995" ht="18" customHeight="1" s="74">
      <c r="A1995" s="154">
        <f>IF(OR(F1995="",C1995="",D1995=""),"",IFERROR(INDEX(Lists!$J$2:$J$12,MATCH(C1995,Lists!$I$2:$I$12,0)),"XX")&amp;"-"&amp;D1995&amp;"-"&amp;TEXT(SUMPRODUCT(($C$2:C1995=C1995)*($D$2:D1995=D1995)),"0000"))</f>
        <v/>
      </c>
      <c r="B1995" s="155" t="n"/>
      <c r="C1995" s="155" t="n"/>
      <c r="D1995" s="155" t="n"/>
      <c r="E1995" s="155" t="n"/>
      <c r="F1995" s="155" t="n"/>
      <c r="G1995" s="155" t="n"/>
      <c r="H1995" s="155" t="n"/>
      <c r="I1995" s="155" t="n"/>
      <c r="J1995" s="155" t="n"/>
      <c r="K1995" s="155" t="n"/>
      <c r="L1995" s="155" t="n"/>
      <c r="M1995" s="155" t="n"/>
      <c r="N1995" s="155" t="n"/>
      <c r="O1995" s="155" t="n"/>
      <c r="P1995" s="155" t="n"/>
      <c r="Q1995" s="151" t="n"/>
      <c r="R1995" s="155" t="n"/>
      <c r="S1995" s="155" t="n"/>
      <c r="T1995" s="155" t="n"/>
      <c r="U1995" s="155" t="n"/>
      <c r="V1995" s="155" t="n"/>
      <c r="W1995" s="155" t="n"/>
      <c r="X1995" s="155" t="n"/>
      <c r="Y1995" s="155" t="n"/>
      <c r="Z1995" s="155" t="n"/>
      <c r="AA1995" s="155" t="n"/>
      <c r="AB1995" s="155" t="n"/>
      <c r="AC1995" s="155" t="n"/>
      <c r="AD1995" s="155" t="n"/>
      <c r="AE1995" s="155" t="n"/>
      <c r="AF1995" s="155" t="n"/>
      <c r="AG1995" s="154">
        <f>IF(OR(C1995="",G1995="",G1995=0),"",IFERROR(INDEX(Lists!$K$2:$K$12,MATCH(C1995,Lists!$I$2:$I$12,0)),"AUD"))</f>
        <v/>
      </c>
      <c r="AH1995" s="154">
        <f>IF(OR(G1995="",G1995=0),"",IF(G1995&lt;1,TEXT(G1995*100,"0")&amp;IFERROR(INDEX(Lists!$U$2:$U$12,MATCH(C1995,Lists!$I$2:$I$12,0)),"c"),IFERROR(INDEX(Lists!$L$2:$L$12,MATCH(C1995,Lists!$I$2:$I$12,0)),"$")&amp;IF(G1995=INT(G1995),TEXT(G1995,"0"),TEXT(G1995,"0.00")))&amp;" "&amp;AG1995)</f>
        <v/>
      </c>
      <c r="AI1995" s="154">
        <f>IF(X1995="","",X1995*IFERROR(INDEX(Lists!$M$2:$M$12,MATCH(C1995,Lists!$I$2:$I$12,0)),1)/Lists!$Q$2)</f>
        <v/>
      </c>
      <c r="AJ1995" s="154">
        <f>IF(Y1995="","",Y1995*IFERROR(INDEX(Lists!$M$2:$M$12,MATCH(C1995,Lists!$I$2:$I$12,0)),1)/Lists!$Q$2)</f>
        <v/>
      </c>
      <c r="AK1995" s="106" t="n"/>
      <c r="AL1995" s="106" t="n"/>
      <c r="AM1995" s="106" t="n"/>
      <c r="AN1995" s="106" t="n"/>
      <c r="AO1995" s="106" t="n"/>
    </row>
    <row r="1996" ht="18" customHeight="1" s="74">
      <c r="A1996" s="154">
        <f>IF(OR(F1996="",C1996="",D1996=""),"",IFERROR(INDEX(Lists!$J$2:$J$12,MATCH(C1996,Lists!$I$2:$I$12,0)),"XX")&amp;"-"&amp;D1996&amp;"-"&amp;TEXT(SUMPRODUCT(($C$2:C1996=C1996)*($D$2:D1996=D1996)),"0000"))</f>
        <v/>
      </c>
      <c r="B1996" s="155" t="n"/>
      <c r="C1996" s="155" t="n"/>
      <c r="D1996" s="155" t="n"/>
      <c r="E1996" s="155" t="n"/>
      <c r="F1996" s="155" t="n"/>
      <c r="G1996" s="155" t="n"/>
      <c r="H1996" s="155" t="n"/>
      <c r="I1996" s="155" t="n"/>
      <c r="J1996" s="155" t="n"/>
      <c r="K1996" s="155" t="n"/>
      <c r="L1996" s="155" t="n"/>
      <c r="M1996" s="155" t="n"/>
      <c r="N1996" s="155" t="n"/>
      <c r="O1996" s="155" t="n"/>
      <c r="P1996" s="155" t="n"/>
      <c r="Q1996" s="151" t="n"/>
      <c r="R1996" s="155" t="n"/>
      <c r="S1996" s="155" t="n"/>
      <c r="T1996" s="155" t="n"/>
      <c r="U1996" s="155" t="n"/>
      <c r="V1996" s="155" t="n"/>
      <c r="W1996" s="155" t="n"/>
      <c r="X1996" s="155" t="n"/>
      <c r="Y1996" s="155" t="n"/>
      <c r="Z1996" s="155" t="n"/>
      <c r="AA1996" s="155" t="n"/>
      <c r="AB1996" s="155" t="n"/>
      <c r="AC1996" s="155" t="n"/>
      <c r="AD1996" s="155" t="n"/>
      <c r="AE1996" s="155" t="n"/>
      <c r="AF1996" s="155" t="n"/>
      <c r="AG1996" s="154">
        <f>IF(OR(C1996="",G1996="",G1996=0),"",IFERROR(INDEX(Lists!$K$2:$K$12,MATCH(C1996,Lists!$I$2:$I$12,0)),"AUD"))</f>
        <v/>
      </c>
      <c r="AH1996" s="154">
        <f>IF(OR(G1996="",G1996=0),"",IF(G1996&lt;1,TEXT(G1996*100,"0")&amp;IFERROR(INDEX(Lists!$U$2:$U$12,MATCH(C1996,Lists!$I$2:$I$12,0)),"c"),IFERROR(INDEX(Lists!$L$2:$L$12,MATCH(C1996,Lists!$I$2:$I$12,0)),"$")&amp;IF(G1996=INT(G1996),TEXT(G1996,"0"),TEXT(G1996,"0.00")))&amp;" "&amp;AG1996)</f>
        <v/>
      </c>
      <c r="AI1996" s="154">
        <f>IF(X1996="","",X1996*IFERROR(INDEX(Lists!$M$2:$M$12,MATCH(C1996,Lists!$I$2:$I$12,0)),1)/Lists!$Q$2)</f>
        <v/>
      </c>
      <c r="AJ1996" s="154">
        <f>IF(Y1996="","",Y1996*IFERROR(INDEX(Lists!$M$2:$M$12,MATCH(C1996,Lists!$I$2:$I$12,0)),1)/Lists!$Q$2)</f>
        <v/>
      </c>
      <c r="AK1996" s="106" t="n"/>
      <c r="AL1996" s="106" t="n"/>
      <c r="AM1996" s="106" t="n"/>
      <c r="AN1996" s="106" t="n"/>
      <c r="AO1996" s="106" t="n"/>
    </row>
    <row r="1997" ht="18" customHeight="1" s="74">
      <c r="A1997" s="154">
        <f>IF(OR(F1997="",C1997="",D1997=""),"",IFERROR(INDEX(Lists!$J$2:$J$12,MATCH(C1997,Lists!$I$2:$I$12,0)),"XX")&amp;"-"&amp;D1997&amp;"-"&amp;TEXT(SUMPRODUCT(($C$2:C1997=C1997)*($D$2:D1997=D1997)),"0000"))</f>
        <v/>
      </c>
      <c r="B1997" s="155" t="n"/>
      <c r="C1997" s="155" t="n"/>
      <c r="D1997" s="155" t="n"/>
      <c r="E1997" s="155" t="n"/>
      <c r="F1997" s="155" t="n"/>
      <c r="G1997" s="155" t="n"/>
      <c r="H1997" s="155" t="n"/>
      <c r="I1997" s="155" t="n"/>
      <c r="J1997" s="155" t="n"/>
      <c r="K1997" s="155" t="n"/>
      <c r="L1997" s="155" t="n"/>
      <c r="M1997" s="155" t="n"/>
      <c r="N1997" s="155" t="n"/>
      <c r="O1997" s="155" t="n"/>
      <c r="P1997" s="155" t="n"/>
      <c r="Q1997" s="151" t="n"/>
      <c r="R1997" s="155" t="n"/>
      <c r="S1997" s="155" t="n"/>
      <c r="T1997" s="155" t="n"/>
      <c r="U1997" s="155" t="n"/>
      <c r="V1997" s="155" t="n"/>
      <c r="W1997" s="155" t="n"/>
      <c r="X1997" s="155" t="n"/>
      <c r="Y1997" s="155" t="n"/>
      <c r="Z1997" s="155" t="n"/>
      <c r="AA1997" s="155" t="n"/>
      <c r="AB1997" s="155" t="n"/>
      <c r="AC1997" s="155" t="n"/>
      <c r="AD1997" s="155" t="n"/>
      <c r="AE1997" s="155" t="n"/>
      <c r="AF1997" s="155" t="n"/>
      <c r="AG1997" s="154">
        <f>IF(OR(C1997="",G1997="",G1997=0),"",IFERROR(INDEX(Lists!$K$2:$K$12,MATCH(C1997,Lists!$I$2:$I$12,0)),"AUD"))</f>
        <v/>
      </c>
      <c r="AH1997" s="154">
        <f>IF(OR(G1997="",G1997=0),"",IF(G1997&lt;1,TEXT(G1997*100,"0")&amp;IFERROR(INDEX(Lists!$U$2:$U$12,MATCH(C1997,Lists!$I$2:$I$12,0)),"c"),IFERROR(INDEX(Lists!$L$2:$L$12,MATCH(C1997,Lists!$I$2:$I$12,0)),"$")&amp;IF(G1997=INT(G1997),TEXT(G1997,"0"),TEXT(G1997,"0.00")))&amp;" "&amp;AG1997)</f>
        <v/>
      </c>
      <c r="AI1997" s="154">
        <f>IF(X1997="","",X1997*IFERROR(INDEX(Lists!$M$2:$M$12,MATCH(C1997,Lists!$I$2:$I$12,0)),1)/Lists!$Q$2)</f>
        <v/>
      </c>
      <c r="AJ1997" s="154">
        <f>IF(Y1997="","",Y1997*IFERROR(INDEX(Lists!$M$2:$M$12,MATCH(C1997,Lists!$I$2:$I$12,0)),1)/Lists!$Q$2)</f>
        <v/>
      </c>
      <c r="AK1997" s="106" t="n"/>
      <c r="AL1997" s="106" t="n"/>
      <c r="AM1997" s="106" t="n"/>
      <c r="AN1997" s="106" t="n"/>
      <c r="AO1997" s="106" t="n"/>
    </row>
    <row r="1998" ht="18" customHeight="1" s="74">
      <c r="A1998" s="154">
        <f>IF(OR(F1998="",C1998="",D1998=""),"",IFERROR(INDEX(Lists!$J$2:$J$12,MATCH(C1998,Lists!$I$2:$I$12,0)),"XX")&amp;"-"&amp;D1998&amp;"-"&amp;TEXT(SUMPRODUCT(($C$2:C1998=C1998)*($D$2:D1998=D1998)),"0000"))</f>
        <v/>
      </c>
      <c r="B1998" s="155" t="n"/>
      <c r="C1998" s="155" t="n"/>
      <c r="D1998" s="155" t="n"/>
      <c r="E1998" s="155" t="n"/>
      <c r="F1998" s="155" t="n"/>
      <c r="G1998" s="155" t="n"/>
      <c r="H1998" s="155" t="n"/>
      <c r="I1998" s="155" t="n"/>
      <c r="J1998" s="155" t="n"/>
      <c r="K1998" s="155" t="n"/>
      <c r="L1998" s="155" t="n"/>
      <c r="M1998" s="155" t="n"/>
      <c r="N1998" s="155" t="n"/>
      <c r="O1998" s="155" t="n"/>
      <c r="P1998" s="155" t="n"/>
      <c r="Q1998" s="151" t="n"/>
      <c r="R1998" s="155" t="n"/>
      <c r="S1998" s="155" t="n"/>
      <c r="T1998" s="155" t="n"/>
      <c r="U1998" s="155" t="n"/>
      <c r="V1998" s="155" t="n"/>
      <c r="W1998" s="155" t="n"/>
      <c r="X1998" s="155" t="n"/>
      <c r="Y1998" s="155" t="n"/>
      <c r="Z1998" s="155" t="n"/>
      <c r="AA1998" s="155" t="n"/>
      <c r="AB1998" s="155" t="n"/>
      <c r="AC1998" s="155" t="n"/>
      <c r="AD1998" s="155" t="n"/>
      <c r="AE1998" s="155" t="n"/>
      <c r="AF1998" s="155" t="n"/>
      <c r="AG1998" s="154">
        <f>IF(OR(C1998="",G1998="",G1998=0),"",IFERROR(INDEX(Lists!$K$2:$K$12,MATCH(C1998,Lists!$I$2:$I$12,0)),"AUD"))</f>
        <v/>
      </c>
      <c r="AH1998" s="154">
        <f>IF(OR(G1998="",G1998=0),"",IF(G1998&lt;1,TEXT(G1998*100,"0")&amp;IFERROR(INDEX(Lists!$U$2:$U$12,MATCH(C1998,Lists!$I$2:$I$12,0)),"c"),IFERROR(INDEX(Lists!$L$2:$L$12,MATCH(C1998,Lists!$I$2:$I$12,0)),"$")&amp;IF(G1998=INT(G1998),TEXT(G1998,"0"),TEXT(G1998,"0.00")))&amp;" "&amp;AG1998)</f>
        <v/>
      </c>
      <c r="AI1998" s="154">
        <f>IF(X1998="","",X1998*IFERROR(INDEX(Lists!$M$2:$M$12,MATCH(C1998,Lists!$I$2:$I$12,0)),1)/Lists!$Q$2)</f>
        <v/>
      </c>
      <c r="AJ1998" s="154">
        <f>IF(Y1998="","",Y1998*IFERROR(INDEX(Lists!$M$2:$M$12,MATCH(C1998,Lists!$I$2:$I$12,0)),1)/Lists!$Q$2)</f>
        <v/>
      </c>
      <c r="AK1998" s="106" t="n"/>
      <c r="AL1998" s="106" t="n"/>
      <c r="AM1998" s="106" t="n"/>
      <c r="AN1998" s="106" t="n"/>
      <c r="AO1998" s="106" t="n"/>
    </row>
    <row r="1999" ht="18" customHeight="1" s="74">
      <c r="A1999" s="154">
        <f>IF(OR(F1999="",C1999="",D1999=""),"",IFERROR(INDEX(Lists!$J$2:$J$12,MATCH(C1999,Lists!$I$2:$I$12,0)),"XX")&amp;"-"&amp;D1999&amp;"-"&amp;TEXT(SUMPRODUCT(($C$2:C1999=C1999)*($D$2:D1999=D1999)),"0000"))</f>
        <v/>
      </c>
      <c r="B1999" s="155" t="n"/>
      <c r="C1999" s="155" t="n"/>
      <c r="D1999" s="155" t="n"/>
      <c r="E1999" s="155" t="n"/>
      <c r="F1999" s="155" t="n"/>
      <c r="G1999" s="155" t="n"/>
      <c r="H1999" s="155" t="n"/>
      <c r="I1999" s="155" t="n"/>
      <c r="J1999" s="155" t="n"/>
      <c r="K1999" s="155" t="n"/>
      <c r="L1999" s="155" t="n"/>
      <c r="M1999" s="155" t="n"/>
      <c r="N1999" s="155" t="n"/>
      <c r="O1999" s="155" t="n"/>
      <c r="P1999" s="155" t="n"/>
      <c r="Q1999" s="151" t="n"/>
      <c r="R1999" s="155" t="n"/>
      <c r="S1999" s="155" t="n"/>
      <c r="T1999" s="155" t="n"/>
      <c r="U1999" s="155" t="n"/>
      <c r="V1999" s="155" t="n"/>
      <c r="W1999" s="155" t="n"/>
      <c r="X1999" s="155" t="n"/>
      <c r="Y1999" s="155" t="n"/>
      <c r="Z1999" s="155" t="n"/>
      <c r="AA1999" s="155" t="n"/>
      <c r="AB1999" s="155" t="n"/>
      <c r="AC1999" s="155" t="n"/>
      <c r="AD1999" s="155" t="n"/>
      <c r="AE1999" s="155" t="n"/>
      <c r="AF1999" s="155" t="n"/>
      <c r="AG1999" s="154">
        <f>IF(OR(C1999="",G1999="",G1999=0),"",IFERROR(INDEX(Lists!$K$2:$K$12,MATCH(C1999,Lists!$I$2:$I$12,0)),"AUD"))</f>
        <v/>
      </c>
      <c r="AH1999" s="154">
        <f>IF(OR(G1999="",G1999=0),"",IF(G1999&lt;1,TEXT(G1999*100,"0")&amp;IFERROR(INDEX(Lists!$U$2:$U$12,MATCH(C1999,Lists!$I$2:$I$12,0)),"c"),IFERROR(INDEX(Lists!$L$2:$L$12,MATCH(C1999,Lists!$I$2:$I$12,0)),"$")&amp;IF(G1999=INT(G1999),TEXT(G1999,"0"),TEXT(G1999,"0.00")))&amp;" "&amp;AG1999)</f>
        <v/>
      </c>
      <c r="AI1999" s="154">
        <f>IF(X1999="","",X1999*IFERROR(INDEX(Lists!$M$2:$M$12,MATCH(C1999,Lists!$I$2:$I$12,0)),1)/Lists!$Q$2)</f>
        <v/>
      </c>
      <c r="AJ1999" s="154">
        <f>IF(Y1999="","",Y1999*IFERROR(INDEX(Lists!$M$2:$M$12,MATCH(C1999,Lists!$I$2:$I$12,0)),1)/Lists!$Q$2)</f>
        <v/>
      </c>
      <c r="AK1999" s="106" t="n"/>
      <c r="AL1999" s="106" t="n"/>
      <c r="AM1999" s="106" t="n"/>
      <c r="AN1999" s="106" t="n"/>
      <c r="AO1999" s="106" t="n"/>
    </row>
    <row r="2000" ht="18" customHeight="1" s="74">
      <c r="A2000" s="154">
        <f>IF(OR(F2000="",C2000="",D2000=""),"",IFERROR(INDEX(Lists!$J$2:$J$12,MATCH(C2000,Lists!$I$2:$I$12,0)),"XX")&amp;"-"&amp;D2000&amp;"-"&amp;TEXT(SUMPRODUCT(($C$2:C2000=C2000)*($D$2:D2000=D2000)),"0000"))</f>
        <v/>
      </c>
      <c r="B2000" s="155" t="n"/>
      <c r="C2000" s="155" t="n"/>
      <c r="D2000" s="155" t="n"/>
      <c r="E2000" s="155" t="n"/>
      <c r="F2000" s="155" t="n"/>
      <c r="G2000" s="155" t="n"/>
      <c r="H2000" s="155" t="n"/>
      <c r="I2000" s="155" t="n"/>
      <c r="J2000" s="155" t="n"/>
      <c r="K2000" s="155" t="n"/>
      <c r="L2000" s="155" t="n"/>
      <c r="M2000" s="155" t="n"/>
      <c r="N2000" s="155" t="n"/>
      <c r="O2000" s="155" t="n"/>
      <c r="P2000" s="155" t="n"/>
      <c r="Q2000" s="151" t="n"/>
      <c r="R2000" s="155" t="n"/>
      <c r="S2000" s="155" t="n"/>
      <c r="T2000" s="155" t="n"/>
      <c r="U2000" s="155" t="n"/>
      <c r="V2000" s="155" t="n"/>
      <c r="W2000" s="155" t="n"/>
      <c r="X2000" s="155" t="n"/>
      <c r="Y2000" s="155" t="n"/>
      <c r="Z2000" s="155" t="n"/>
      <c r="AA2000" s="155" t="n"/>
      <c r="AB2000" s="155" t="n"/>
      <c r="AC2000" s="155" t="n"/>
      <c r="AD2000" s="155" t="n"/>
      <c r="AE2000" s="155" t="n"/>
      <c r="AF2000" s="155" t="n"/>
      <c r="AG2000" s="154">
        <f>IF(OR(C2000="",G2000="",G2000=0),"",IFERROR(INDEX(Lists!$K$2:$K$12,MATCH(C2000,Lists!$I$2:$I$12,0)),"AUD"))</f>
        <v/>
      </c>
      <c r="AH2000" s="154">
        <f>IF(OR(G2000="",G2000=0),"",IF(G2000&lt;1,TEXT(G2000*100,"0")&amp;IFERROR(INDEX(Lists!$U$2:$U$12,MATCH(C2000,Lists!$I$2:$I$12,0)),"c"),IFERROR(INDEX(Lists!$L$2:$L$12,MATCH(C2000,Lists!$I$2:$I$12,0)),"$")&amp;IF(G2000=INT(G2000),TEXT(G2000,"0"),TEXT(G2000,"0.00")))&amp;" "&amp;AG2000)</f>
        <v/>
      </c>
      <c r="AI2000" s="154">
        <f>IF(X2000="","",X2000*IFERROR(INDEX(Lists!$M$2:$M$12,MATCH(C2000,Lists!$I$2:$I$12,0)),1)/Lists!$Q$2)</f>
        <v/>
      </c>
      <c r="AJ2000" s="154">
        <f>IF(Y2000="","",Y2000*IFERROR(INDEX(Lists!$M$2:$M$12,MATCH(C2000,Lists!$I$2:$I$12,0)),1)/Lists!$Q$2)</f>
        <v/>
      </c>
      <c r="AK2000" s="106" t="n"/>
      <c r="AL2000" s="106" t="n"/>
      <c r="AM2000" s="106" t="n"/>
      <c r="AN2000" s="106" t="n"/>
      <c r="AO2000" s="106" t="n"/>
    </row>
    <row r="2002">
      <c r="A2002" s="110" t="inlineStr">
        <is>
          <t>© 2026 Kevin Burdette (Sparker Kev's Coins), Brisbane, Australia. Collector's Little Helper™ — CLH v1.6 — October 2026. Schema design, field structure, controlled vocabulary, UX architecture and documentation are original works protected by copyright and trademark. Unauthorised commercial reproduction or redistribution is prohibited. sparkerkevscoins@gmail.com</t>
        </is>
      </c>
    </row>
  </sheetData>
  <sheetProtection selectLockedCells="0" selectUnlockedCells="0" sheet="1" objects="0" insertRows="1" insertHyperlinks="1" autoFilter="1" scenarios="0" formatColumns="0" deleteColumns="1" insertColumns="1" pivotTables="1" deleteRows="1" formatCells="0" formatRows="0" sort="1"/>
  <autoFilter ref="A1:AJ1"/>
  <conditionalFormatting sqref="Y2:Y2000">
    <cfRule type="expression" priority="1" dxfId="5">
      <formula>AND($U2="Owned",$Y2="",$F2&lt;&gt;"")</formula>
    </cfRule>
  </conditionalFormatting>
  <dataValidations count="14">
    <dataValidation sqref="B2:B2000" showDropDown="0" showInputMessage="0" showErrorMessage="1" allowBlank="1" type="list" errorStyle="warning">
      <formula1>Lists!$A$2:$A$8</formula1>
    </dataValidation>
    <dataValidation sqref="C2:C2000" showDropDown="0" showInputMessage="0" showErrorMessage="1" allowBlank="1" type="list" errorStyle="warning">
      <formula1>Lists!$I$2:$I$12</formula1>
    </dataValidation>
    <dataValidation sqref="D2:D2000" showDropDown="0" showInputMessage="0" showErrorMessage="1" allowBlank="1" type="whole" errorStyle="warning" operator="between">
      <formula1>1600</formula1>
      <formula2>2100</formula2>
    </dataValidation>
    <dataValidation sqref="H2:H2000" showDropDown="0" showInputMessage="0" showErrorMessage="1" allowBlank="1" type="list" errorStyle="warning">
      <formula1>Lists!$S$2:$S$19</formula1>
    </dataValidation>
    <dataValidation sqref="I2:I2000" showDropDown="0" showInputMessage="0" showErrorMessage="1" allowBlank="1" type="list" errorStyle="warning">
      <formula1>Lists!$C$2:$C$19</formula1>
    </dataValidation>
    <dataValidation sqref="K2:K2000" showDropDown="0" showInputMessage="0" showErrorMessage="1" allowBlank="1" type="list" errorStyle="warning">
      <formula1>Lists!$T$2:$T$16</formula1>
    </dataValidation>
    <dataValidation sqref="L2:L2000" showDropDown="0" showInputMessage="0" showErrorMessage="1" allowBlank="1" type="list" errorStyle="warning">
      <formula1>Lists!$R$2:$R$6</formula1>
    </dataValidation>
    <dataValidation sqref="M2:M2000" showDropDown="0" showInputMessage="0" showErrorMessage="1" allowBlank="1" type="whole" errorStyle="warning" operator="greaterThanOrEqual">
      <formula1>1</formula1>
    </dataValidation>
    <dataValidation sqref="S2:S2000" showDropDown="0" showInputMessage="0" showErrorMessage="1" allowBlank="1" type="list" errorStyle="warning">
      <formula1>"Yes,No"</formula1>
    </dataValidation>
    <dataValidation sqref="T2:T2000" showDropDown="0" showInputMessage="0" showErrorMessage="1" allowBlank="1" type="list" errorStyle="warning">
      <formula1>"Yes,No"</formula1>
    </dataValidation>
    <dataValidation sqref="U2:U2000" showDropDown="0" showInputMessage="0" showErrorMessage="1" allowBlank="1" type="list" errorStyle="warning">
      <formula1>Lists!$E$2:$E$6</formula1>
    </dataValidation>
    <dataValidation sqref="X2:X2000" showDropDown="0" showInputMessage="0" showErrorMessage="1" allowBlank="1" type="decimal" errorStyle="warning" operator="greaterThanOrEqual">
      <formula1>0</formula1>
    </dataValidation>
    <dataValidation sqref="Y2:Y2000" showDropDown="0" showInputMessage="0" showErrorMessage="1" allowBlank="1" type="decimal" errorStyle="warning" operator="greaterThanOrEqual">
      <formula1>0</formula1>
    </dataValidation>
    <dataValidation sqref="AD2:AD2000" showDropDown="0" showInputMessage="0" showErrorMessage="1" allowBlank="1" errorTitle="Grading Service" error="Choose a grading service from the list, or leave it blank for an ungraded coin." type="list">
      <formula1>Lists!$V$2:$V$5</formula1>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E66"/>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2" customWidth="1" style="73" min="1" max="1"/>
    <col width="18" customWidth="1" style="73" min="2" max="5"/>
  </cols>
  <sheetData>
    <row r="1" ht="31.5" customHeight="1" s="74">
      <c r="A1" s="78" t="inlineStr">
        <is>
          <t>Collector's Little Helper™ — Collection Summary Report</t>
        </is>
      </c>
    </row>
    <row r="2" ht="19.5" customHeight="1" s="74">
      <c r="A2" s="114" t="inlineStr">
        <is>
          <t>Figures update automatically as you add items to the Holdings tab.</t>
        </is>
      </c>
    </row>
    <row r="4" ht="25.5" customHeight="1" s="74">
      <c r="A4" s="115" t="inlineStr">
        <is>
          <t>1. COLLECTION OVERVIEW</t>
        </is>
      </c>
    </row>
    <row r="5" ht="21.75" customHeight="1" s="74">
      <c r="A5" s="116" t="n"/>
      <c r="B5" s="117" t="inlineStr">
        <is>
          <t>Items (qty-weighted)</t>
        </is>
      </c>
      <c r="C5" s="117">
        <f>"Est. Value ("&amp;'START HERE'!$C$9&amp;")"</f>
        <v/>
      </c>
      <c r="D5" s="117">
        <f>"Acq. Cost ("&amp;'START HERE'!$C$9&amp;")"</f>
        <v/>
      </c>
      <c r="E5" s="117" t="inlineStr">
        <is>
          <t>Gain / Loss</t>
        </is>
      </c>
    </row>
    <row r="6" ht="24" customHeight="1" s="74">
      <c r="A6" s="118" t="inlineStr">
        <is>
          <t>Owned</t>
        </is>
      </c>
      <c r="B6" s="119">
        <f>SUMPRODUCT((Holdings!U2:U2000="Owned")*Holdings!M2:M2000)</f>
        <v/>
      </c>
      <c r="C6" s="120">
        <f>SUMPRODUCT((Holdings!U2:U2000="Owned")*Holdings!M2:M2000*IF(Holdings!AJ2:AJ2000="",0,Holdings!AJ2:AJ2000))</f>
        <v/>
      </c>
      <c r="D6" s="120">
        <f>SUMPRODUCT((Holdings!U2:U2000="Owned")*Holdings!M2:M2000*IF(Holdings!AI2:AI2000="",0,Holdings!AI2:AI2000))</f>
        <v/>
      </c>
      <c r="E6" s="120">
        <f>C6-D6</f>
        <v/>
      </c>
    </row>
    <row r="7" ht="24" customHeight="1" s="74">
      <c r="A7" s="121" t="inlineStr">
        <is>
          <t>Wanted</t>
        </is>
      </c>
      <c r="B7" s="122">
        <f>SUMPRODUCT((Holdings!U2:U2000="Wanted")*Holdings!M2:M2000)</f>
        <v/>
      </c>
      <c r="C7" s="123" t="n"/>
      <c r="D7" s="123" t="n"/>
      <c r="E7" s="123" t="n"/>
    </row>
    <row r="8" ht="24" customHeight="1" s="74">
      <c r="A8" s="124" t="inlineStr">
        <is>
          <t>Ordered</t>
        </is>
      </c>
      <c r="B8" s="125">
        <f>SUMPRODUCT((Holdings!U2:U2000="Ordered")*Holdings!M2:M2000)</f>
        <v/>
      </c>
      <c r="C8" s="126" t="n"/>
      <c r="D8" s="126" t="n"/>
      <c r="E8" s="126" t="n"/>
    </row>
    <row r="9" ht="24" customHeight="1" s="74">
      <c r="A9" s="121" t="inlineStr">
        <is>
          <t>Duplicate</t>
        </is>
      </c>
      <c r="B9" s="122">
        <f>SUMPRODUCT((Holdings!U2:U2000="Duplicate")*Holdings!M2:M2000)</f>
        <v/>
      </c>
      <c r="C9" s="123" t="n"/>
      <c r="D9" s="123" t="n"/>
      <c r="E9" s="123" t="n"/>
    </row>
    <row r="10" ht="24" customHeight="1" s="74">
      <c r="A10" s="124" t="inlineStr">
        <is>
          <t>Sold</t>
        </is>
      </c>
      <c r="B10" s="125">
        <f>SUMPRODUCT((Holdings!U2:U2000="Sold")*Holdings!M2:M2000)</f>
        <v/>
      </c>
      <c r="C10" s="126" t="n"/>
      <c r="D10" s="126" t="n"/>
      <c r="E10" s="126" t="n"/>
    </row>
    <row r="11" ht="24" customHeight="1" s="74">
      <c r="A11" s="118" t="inlineStr">
        <is>
          <t>TOTAL (all statuses)</t>
        </is>
      </c>
      <c r="B11" s="119">
        <f>SUMPRODUCT(Holdings!M2:M2000)</f>
        <v/>
      </c>
      <c r="C11" s="127" t="n"/>
      <c r="D11" s="127" t="n"/>
      <c r="E11" s="127" t="n"/>
    </row>
    <row r="13" ht="25.5" customHeight="1" s="74">
      <c r="A13" s="115" t="inlineStr">
        <is>
          <t>2. VALUE ANALYSIS (Owned items)</t>
        </is>
      </c>
    </row>
    <row r="14" ht="24" customHeight="1" s="74">
      <c r="A14" s="124" t="inlineStr">
        <is>
          <t>Items with an estimated value</t>
        </is>
      </c>
      <c r="B14" s="125">
        <f>SUMPRODUCT((Holdings!U2:U2000="Owned")*(Holdings!AJ2:AJ2000&lt;&gt;"")*(Holdings!AJ2:AJ2000&gt;0)*Holdings!M2:M2000)</f>
        <v/>
      </c>
      <c r="C14" s="126" t="n"/>
      <c r="D14" s="126" t="n"/>
      <c r="E14" s="126" t="n"/>
    </row>
    <row r="15" ht="24" customHeight="1" s="74">
      <c r="A15" s="121" t="inlineStr">
        <is>
          <t>Items without an estimated value</t>
        </is>
      </c>
      <c r="B15" s="122">
        <f>SUMPRODUCT((Holdings!U2:U2000="Owned")*Holdings!M2:M2000)-SUMPRODUCT((Holdings!U2:U2000="Owned")*(Holdings!AJ2:AJ2000&lt;&gt;"")*(Holdings!AJ2:AJ2000&gt;0)*Holdings!M2:M2000)</f>
        <v/>
      </c>
      <c r="C15" s="156">
        <f>IF(B15&gt;0,"⚠ Add a value for these (from eBay sold listings) so your totals are complete. They're highlighted in Holdings column Y.","")</f>
        <v/>
      </c>
      <c r="D15" s="123" t="n"/>
      <c r="E15" s="123" t="n"/>
    </row>
    <row r="16" ht="24" customHeight="1" s="74">
      <c r="A16" s="124">
        <f>"Total estimated value ("&amp;'START HERE'!$C$9&amp;")"</f>
        <v/>
      </c>
      <c r="B16" s="128">
        <f>SUMPRODUCT((Holdings!U2:U2000="Owned")*Holdings!M2:M2000*IF(Holdings!AJ2:AJ2000="",0,Holdings!AJ2:AJ2000))</f>
        <v/>
      </c>
      <c r="C16" s="126" t="n"/>
      <c r="D16" s="126" t="n"/>
      <c r="E16" s="126" t="n"/>
    </row>
    <row r="17" ht="24" customHeight="1" s="74">
      <c r="A17" s="121">
        <f>"Total acquisition cost ("&amp;'START HERE'!$C$9&amp;")"</f>
        <v/>
      </c>
      <c r="B17" s="129">
        <f>SUMPRODUCT((Holdings!U2:U2000="Owned")*Holdings!M2:M2000*IF(Holdings!AI2:AI2000="",0,Holdings!AI2:AI2000))</f>
        <v/>
      </c>
      <c r="C17" s="123" t="n"/>
      <c r="D17" s="123" t="n"/>
      <c r="E17" s="123" t="n"/>
    </row>
    <row r="18" ht="24" customHeight="1" s="74">
      <c r="A18" s="124">
        <f>"Overall gain / loss ("&amp;'START HERE'!$C$9&amp;")"</f>
        <v/>
      </c>
      <c r="B18" s="130">
        <f>SUMPRODUCT((Holdings!U2:U2000="Owned")*Holdings!M2:M2000*IF(Holdings!AJ2:AJ2000="",0,Holdings!AJ2:AJ2000))-SUMPRODUCT((Holdings!U2:U2000="Owned")*Holdings!M2:M2000*IF(Holdings!AI2:AI2000="",0,Holdings!AI2:AI2000))</f>
        <v/>
      </c>
      <c r="C18" s="126" t="n"/>
      <c r="D18" s="126" t="n"/>
      <c r="E18" s="126" t="n"/>
    </row>
    <row r="20" ht="25.5" customHeight="1" s="74">
      <c r="A20" s="115" t="inlineStr">
        <is>
          <t>3. OWNED — BY COUNTRY (qty-weighted)</t>
        </is>
      </c>
    </row>
    <row r="21" ht="21.75" customHeight="1" s="74">
      <c r="A21" s="116" t="n"/>
      <c r="B21" s="117" t="inlineStr">
        <is>
          <t>Items</t>
        </is>
      </c>
      <c r="C21" s="117">
        <f>"Est. Value ("&amp;'START HERE'!$C$9&amp;")"</f>
        <v/>
      </c>
      <c r="D21" s="117" t="n"/>
      <c r="E21" s="117" t="n"/>
    </row>
    <row r="22" ht="24" customHeight="1" s="74">
      <c r="A22" s="124" t="inlineStr">
        <is>
          <t>Australia</t>
        </is>
      </c>
      <c r="B22" s="125">
        <f>SUMPRODUCT((Holdings!U2:U2000="Owned")*(Holdings!C2:C2000="Australia")*Holdings!M2:M2000)</f>
        <v/>
      </c>
      <c r="C22" s="128">
        <f>SUMPRODUCT((Holdings!U2:U2000="Owned")*(Holdings!C2:C2000="Australia")*Holdings!M2:M2000*IF(Holdings!AJ2:AJ2000="",0,Holdings!AJ2:AJ2000))</f>
        <v/>
      </c>
      <c r="D22" s="126" t="n"/>
      <c r="E22" s="126" t="n"/>
    </row>
    <row r="23" ht="24" customHeight="1" s="74">
      <c r="A23" s="121" t="inlineStr">
        <is>
          <t>United Kingdom</t>
        </is>
      </c>
      <c r="B23" s="122">
        <f>SUMPRODUCT((Holdings!U2:U2000="Owned")*(Holdings!C2:C2000="United Kingdom")*Holdings!M2:M2000)</f>
        <v/>
      </c>
      <c r="C23" s="129">
        <f>SUMPRODUCT((Holdings!U2:U2000="Owned")*(Holdings!C2:C2000="United Kingdom")*Holdings!M2:M2000*IF(Holdings!AJ2:AJ2000="",0,Holdings!AJ2:AJ2000))</f>
        <v/>
      </c>
      <c r="D23" s="123" t="n"/>
      <c r="E23" s="123" t="n"/>
    </row>
    <row r="24" ht="24" customHeight="1" s="74">
      <c r="A24" s="124" t="inlineStr">
        <is>
          <t>Canada</t>
        </is>
      </c>
      <c r="B24" s="125">
        <f>SUMPRODUCT((Holdings!U2:U2000="Owned")*(Holdings!C2:C2000="Canada")*Holdings!M2:M2000)</f>
        <v/>
      </c>
      <c r="C24" s="128">
        <f>SUMPRODUCT((Holdings!U2:U2000="Owned")*(Holdings!C2:C2000="Canada")*Holdings!M2:M2000*IF(Holdings!AJ2:AJ2000="",0,Holdings!AJ2:AJ2000))</f>
        <v/>
      </c>
      <c r="D24" s="126" t="n"/>
      <c r="E24" s="126" t="n"/>
    </row>
    <row r="25" ht="24" customHeight="1" s="74">
      <c r="A25" s="121" t="inlineStr">
        <is>
          <t>New Zealand</t>
        </is>
      </c>
      <c r="B25" s="122">
        <f>SUMPRODUCT((Holdings!U2:U2000="Owned")*(Holdings!C2:C2000="New Zealand")*Holdings!M2:M2000)</f>
        <v/>
      </c>
      <c r="C25" s="129">
        <f>SUMPRODUCT((Holdings!U2:U2000="Owned")*(Holdings!C2:C2000="New Zealand")*Holdings!M2:M2000*IF(Holdings!AJ2:AJ2000="",0,Holdings!AJ2:AJ2000))</f>
        <v/>
      </c>
      <c r="D25" s="123" t="n"/>
      <c r="E25" s="123" t="n"/>
    </row>
    <row r="26" ht="24" customHeight="1" s="74">
      <c r="A26" s="124" t="inlineStr">
        <is>
          <t>United States</t>
        </is>
      </c>
      <c r="B26" s="125">
        <f>SUMPRODUCT((Holdings!U2:U2000="Owned")*(Holdings!C2:C2000="United States")*Holdings!M2:M2000)</f>
        <v/>
      </c>
      <c r="C26" s="128">
        <f>SUMPRODUCT((Holdings!U2:U2000="Owned")*(Holdings!C2:C2000="United States")*Holdings!M2:M2000*IF(Holdings!AJ2:AJ2000="",0,Holdings!AJ2:AJ2000))</f>
        <v/>
      </c>
      <c r="D26" s="126" t="n"/>
      <c r="E26" s="126" t="n"/>
    </row>
    <row r="27" ht="24" customHeight="1" s="74">
      <c r="A27" s="121" t="inlineStr">
        <is>
          <t>Guernsey</t>
        </is>
      </c>
      <c r="B27" s="122">
        <f>SUMPRODUCT((Holdings!U2:U2000="Owned")*(Holdings!C2:C2000="Guernsey")*Holdings!M2:M2000)</f>
        <v/>
      </c>
      <c r="C27" s="129">
        <f>SUMPRODUCT((Holdings!U2:U2000="Owned")*(Holdings!C2:C2000="Guernsey")*Holdings!M2:M2000*IF(Holdings!AJ2:AJ2000="",0,Holdings!AJ2:AJ2000))</f>
        <v/>
      </c>
      <c r="D27" s="123" t="n"/>
      <c r="E27" s="123" t="n"/>
    </row>
    <row r="28" ht="24" customHeight="1" s="74">
      <c r="A28" s="124" t="inlineStr">
        <is>
          <t>Niue</t>
        </is>
      </c>
      <c r="B28" s="125">
        <f>SUMPRODUCT((Holdings!U2:U2000="Owned")*(Holdings!C2:C2000="Niue")*Holdings!M2:M2000)</f>
        <v/>
      </c>
      <c r="C28" s="128">
        <f>SUMPRODUCT((Holdings!U2:U2000="Owned")*(Holdings!C2:C2000="Niue")*Holdings!M2:M2000*IF(Holdings!AJ2:AJ2000="",0,Holdings!AJ2:AJ2000))</f>
        <v/>
      </c>
      <c r="D28" s="126" t="n"/>
      <c r="E28" s="126" t="n"/>
    </row>
    <row r="29" ht="24" customHeight="1" s="74">
      <c r="A29" s="121" t="inlineStr">
        <is>
          <t>Solomon Islands</t>
        </is>
      </c>
      <c r="B29" s="122">
        <f>SUMPRODUCT((Holdings!U2:U2000="Owned")*(Holdings!C2:C2000="Solomon Islands")*Holdings!M2:M2000)</f>
        <v/>
      </c>
      <c r="C29" s="129">
        <f>SUMPRODUCT((Holdings!U2:U2000="Owned")*(Holdings!C2:C2000="Solomon Islands")*Holdings!M2:M2000*IF(Holdings!AJ2:AJ2000="",0,Holdings!AJ2:AJ2000))</f>
        <v/>
      </c>
      <c r="D29" s="123" t="n"/>
      <c r="E29" s="123" t="n"/>
    </row>
    <row r="30" ht="24" customHeight="1" s="74">
      <c r="A30" s="124" t="inlineStr">
        <is>
          <t>Kiribati</t>
        </is>
      </c>
      <c r="B30" s="125">
        <f>SUMPRODUCT((Holdings!U2:U2000="Owned")*(Holdings!C2:C2000="Kiribati")*Holdings!M2:M2000)</f>
        <v/>
      </c>
      <c r="C30" s="128">
        <f>SUMPRODUCT((Holdings!U2:U2000="Owned")*(Holdings!C2:C2000="Kiribati")*Holdings!M2:M2000*IF(Holdings!AJ2:AJ2000="",0,Holdings!AJ2:AJ2000))</f>
        <v/>
      </c>
      <c r="D30" s="126" t="n"/>
      <c r="E30" s="126" t="n"/>
    </row>
    <row r="31" ht="24" customHeight="1" s="74">
      <c r="A31" s="121" t="inlineStr">
        <is>
          <t>Other</t>
        </is>
      </c>
      <c r="B31" s="122">
        <f>SUMPRODUCT((Holdings!U2:U2000="Owned")*(Holdings!C2:C2000="Other")*Holdings!M2:M2000)</f>
        <v/>
      </c>
      <c r="C31" s="129">
        <f>SUMPRODUCT((Holdings!U2:U2000="Owned")*(Holdings!C2:C2000="Other")*Holdings!M2:M2000*IF(Holdings!AJ2:AJ2000="",0,Holdings!AJ2:AJ2000))</f>
        <v/>
      </c>
      <c r="D31" s="123" t="n"/>
      <c r="E31" s="123" t="n"/>
    </row>
    <row r="33" ht="25.5" customHeight="1" s="74">
      <c r="A33" s="115" t="inlineStr">
        <is>
          <t>4. OWNED — BY ITEM TYPE (qty-weighted)</t>
        </is>
      </c>
    </row>
    <row r="34" ht="21.75" customHeight="1" s="74">
      <c r="A34" s="116" t="n"/>
      <c r="B34" s="117" t="inlineStr">
        <is>
          <t>Items</t>
        </is>
      </c>
      <c r="C34" s="117">
        <f>"Est. Value ("&amp;'START HERE'!$C$9&amp;")"</f>
        <v/>
      </c>
      <c r="D34" s="117" t="n"/>
      <c r="E34" s="117" t="n"/>
    </row>
    <row r="35" ht="24" customHeight="1" s="74">
      <c r="A35" s="121" t="inlineStr">
        <is>
          <t>Coin</t>
        </is>
      </c>
      <c r="B35" s="122">
        <f>SUMPRODUCT((Holdings!U2:U2000="Owned")*(Holdings!B2:B2000="Coin")*Holdings!M2:M2000)</f>
        <v/>
      </c>
      <c r="C35" s="129">
        <f>SUMPRODUCT((Holdings!U2:U2000="Owned")*(Holdings!B2:B2000="Coin")*Holdings!M2:M2000*IF(Holdings!AJ2:AJ2000="",0,Holdings!AJ2:AJ2000))</f>
        <v/>
      </c>
      <c r="D35" s="123" t="n"/>
      <c r="E35" s="123" t="n"/>
    </row>
    <row r="36" ht="24" customHeight="1" s="74">
      <c r="A36" s="124" t="inlineStr">
        <is>
          <t>Set</t>
        </is>
      </c>
      <c r="B36" s="125">
        <f>SUMPRODUCT((Holdings!U2:U2000="Owned")*(Holdings!B2:B2000="Set")*Holdings!M2:M2000)</f>
        <v/>
      </c>
      <c r="C36" s="128">
        <f>SUMPRODUCT((Holdings!U2:U2000="Owned")*(Holdings!B2:B2000="Set")*Holdings!M2:M2000*IF(Holdings!AJ2:AJ2000="",0,Holdings!AJ2:AJ2000))</f>
        <v/>
      </c>
      <c r="D36" s="126" t="n"/>
      <c r="E36" s="126" t="n"/>
    </row>
    <row r="37" ht="24" customHeight="1" s="74">
      <c r="A37" s="121" t="inlineStr">
        <is>
          <t>PNC</t>
        </is>
      </c>
      <c r="B37" s="122">
        <f>SUMPRODUCT((Holdings!U2:U2000="Owned")*(Holdings!B2:B2000="PNC")*Holdings!M2:M2000)</f>
        <v/>
      </c>
      <c r="C37" s="129">
        <f>SUMPRODUCT((Holdings!U2:U2000="Owned")*(Holdings!B2:B2000="PNC")*Holdings!M2:M2000*IF(Holdings!AJ2:AJ2000="",0,Holdings!AJ2:AJ2000))</f>
        <v/>
      </c>
      <c r="D37" s="123" t="n"/>
      <c r="E37" s="123" t="n"/>
    </row>
    <row r="38" ht="24" customHeight="1" s="74">
      <c r="A38" s="124" t="inlineStr">
        <is>
          <t>PMC</t>
        </is>
      </c>
      <c r="B38" s="125">
        <f>SUMPRODUCT((Holdings!U2:U2000="Owned")*(Holdings!B2:B2000="PMC")*Holdings!M2:M2000)</f>
        <v/>
      </c>
      <c r="C38" s="128">
        <f>SUMPRODUCT((Holdings!U2:U2000="Owned")*(Holdings!B2:B2000="PMC")*Holdings!M2:M2000*IF(Holdings!AJ2:AJ2000="",0,Holdings!AJ2:AJ2000))</f>
        <v/>
      </c>
      <c r="D38" s="126" t="n"/>
      <c r="E38" s="126" t="n"/>
    </row>
    <row r="39" ht="24" customHeight="1" s="74">
      <c r="A39" s="121" t="inlineStr">
        <is>
          <t>Banknote</t>
        </is>
      </c>
      <c r="B39" s="122">
        <f>SUMPRODUCT((Holdings!U2:U2000="Owned")*(Holdings!B2:B2000="Banknote")*Holdings!M2:M2000)</f>
        <v/>
      </c>
      <c r="C39" s="129">
        <f>SUMPRODUCT((Holdings!U2:U2000="Owned")*(Holdings!B2:B2000="Banknote")*Holdings!M2:M2000*IF(Holdings!AJ2:AJ2000="",0,Holdings!AJ2:AJ2000))</f>
        <v/>
      </c>
      <c r="D39" s="123" t="n"/>
      <c r="E39" s="123" t="n"/>
    </row>
    <row r="40" ht="24" customHeight="1" s="74">
      <c r="A40" s="124" t="inlineStr">
        <is>
          <t>Error Coin</t>
        </is>
      </c>
      <c r="B40" s="125">
        <f>SUMPRODUCT((Holdings!U2:U2000="Owned")*(Holdings!B2:B2000="Error Coin")*Holdings!M2:M2000)</f>
        <v/>
      </c>
      <c r="C40" s="128">
        <f>SUMPRODUCT((Holdings!U2:U2000="Owned")*(Holdings!B2:B2000="Error Coin")*Holdings!M2:M2000*IF(Holdings!AJ2:AJ2000="",0,Holdings!AJ2:AJ2000))</f>
        <v/>
      </c>
      <c r="D40" s="126" t="n"/>
      <c r="E40" s="126" t="n"/>
    </row>
    <row r="41" ht="24" customHeight="1" s="74">
      <c r="A41" s="121" t="inlineStr">
        <is>
          <t>Other</t>
        </is>
      </c>
      <c r="B41" s="122">
        <f>SUMPRODUCT((Holdings!U2:U2000="Owned")*(Holdings!B2:B2000="Other")*Holdings!M2:M2000)</f>
        <v/>
      </c>
      <c r="C41" s="129">
        <f>SUMPRODUCT((Holdings!U2:U2000="Owned")*(Holdings!B2:B2000="Other")*Holdings!M2:M2000*IF(Holdings!AJ2:AJ2000="",0,Holdings!AJ2:AJ2000))</f>
        <v/>
      </c>
      <c r="D41" s="123" t="n"/>
      <c r="E41" s="123" t="n"/>
    </row>
    <row r="43" ht="25.5" customHeight="1" s="74">
      <c r="A43" s="115" t="inlineStr">
        <is>
          <t>5. OWNED — BY GRADE (qty-weighted)</t>
        </is>
      </c>
    </row>
    <row r="44" ht="21.75" customHeight="1" s="74">
      <c r="A44" s="116" t="n"/>
      <c r="B44" s="117" t="inlineStr">
        <is>
          <t>Items</t>
        </is>
      </c>
      <c r="C44" s="117" t="n"/>
      <c r="D44" s="117" t="n"/>
      <c r="E44" s="117" t="n"/>
    </row>
    <row r="45" ht="24" customHeight="1" s="74">
      <c r="A45" s="121" t="inlineStr">
        <is>
          <t>Proof</t>
        </is>
      </c>
      <c r="B45" s="122">
        <f>SUMPRODUCT((Holdings!U2:U2000="Owned")*(Holdings!I2:I2000="Proof")*Holdings!M2:M2000)</f>
        <v/>
      </c>
      <c r="C45" s="123" t="n"/>
      <c r="D45" s="123" t="n"/>
      <c r="E45" s="123" t="n"/>
    </row>
    <row r="46" ht="24" customHeight="1" s="74">
      <c r="A46" s="124" t="inlineStr">
        <is>
          <t>Specimen</t>
        </is>
      </c>
      <c r="B46" s="125">
        <f>SUMPRODUCT((Holdings!U2:U2000="Owned")*(Holdings!I2:I2000="Specimen")*Holdings!M2:M2000)</f>
        <v/>
      </c>
      <c r="C46" s="126" t="n"/>
      <c r="D46" s="126" t="n"/>
      <c r="E46" s="126" t="n"/>
    </row>
    <row r="47" ht="24" customHeight="1" s="74">
      <c r="A47" s="121" t="inlineStr">
        <is>
          <t>FDC/BU</t>
        </is>
      </c>
      <c r="B47" s="122">
        <f>SUMPRODUCT((Holdings!U2:U2000="Owned")*(Holdings!I2:I2000="FDC/BU")*Holdings!M2:M2000)</f>
        <v/>
      </c>
      <c r="C47" s="123" t="n"/>
      <c r="D47" s="123" t="n"/>
      <c r="E47" s="123" t="n"/>
    </row>
    <row r="48" ht="24" customHeight="1" s="74">
      <c r="A48" s="124" t="inlineStr">
        <is>
          <t>Gem UNC</t>
        </is>
      </c>
      <c r="B48" s="125">
        <f>SUMPRODUCT((Holdings!U2:U2000="Owned")*(Holdings!I2:I2000="Gem UNC")*Holdings!M2:M2000)</f>
        <v/>
      </c>
      <c r="C48" s="126" t="n"/>
      <c r="D48" s="126" t="n"/>
      <c r="E48" s="126" t="n"/>
    </row>
    <row r="49" ht="24" customHeight="1" s="74">
      <c r="A49" s="121" t="inlineStr">
        <is>
          <t>Choice UNC</t>
        </is>
      </c>
      <c r="B49" s="122">
        <f>SUMPRODUCT((Holdings!U2:U2000="Owned")*(Holdings!I2:I2000="Choice UNC")*Holdings!M2:M2000)</f>
        <v/>
      </c>
      <c r="C49" s="123" t="n"/>
      <c r="D49" s="123" t="n"/>
      <c r="E49" s="123" t="n"/>
    </row>
    <row r="50" ht="24" customHeight="1" s="74">
      <c r="A50" s="124" t="inlineStr">
        <is>
          <t>UNC</t>
        </is>
      </c>
      <c r="B50" s="125">
        <f>SUMPRODUCT((Holdings!U2:U2000="Owned")*(Holdings!I2:I2000="UNC")*Holdings!M2:M2000)</f>
        <v/>
      </c>
      <c r="C50" s="126" t="n"/>
      <c r="D50" s="126" t="n"/>
      <c r="E50" s="126" t="n"/>
    </row>
    <row r="51" ht="24" customHeight="1" s="74">
      <c r="A51" s="121" t="inlineStr">
        <is>
          <t>aUNC</t>
        </is>
      </c>
      <c r="B51" s="122">
        <f>SUMPRODUCT((Holdings!U2:U2000="Owned")*(Holdings!I2:I2000="aUNC")*Holdings!M2:M2000)</f>
        <v/>
      </c>
      <c r="C51" s="123" t="n"/>
      <c r="D51" s="123" t="n"/>
      <c r="E51" s="123" t="n"/>
    </row>
    <row r="52" ht="24" customHeight="1" s="74">
      <c r="A52" s="124" t="inlineStr">
        <is>
          <t>gEF/gXF</t>
        </is>
      </c>
      <c r="B52" s="125">
        <f>SUMPRODUCT((Holdings!U2:U2000="Owned")*(Holdings!I2:I2000="gEF/gXF")*Holdings!M2:M2000)</f>
        <v/>
      </c>
      <c r="C52" s="126" t="n"/>
      <c r="D52" s="126" t="n"/>
      <c r="E52" s="126" t="n"/>
    </row>
    <row r="53" ht="24" customHeight="1" s="74">
      <c r="A53" s="121" t="inlineStr">
        <is>
          <t>EF/XF</t>
        </is>
      </c>
      <c r="B53" s="122">
        <f>SUMPRODUCT((Holdings!U2:U2000="Owned")*(Holdings!I2:I2000="EF/XF")*Holdings!M2:M2000)</f>
        <v/>
      </c>
      <c r="C53" s="123" t="n"/>
      <c r="D53" s="123" t="n"/>
      <c r="E53" s="123" t="n"/>
    </row>
    <row r="54" ht="24" customHeight="1" s="74">
      <c r="A54" s="124" t="inlineStr">
        <is>
          <t>aEF/aXF</t>
        </is>
      </c>
      <c r="B54" s="125">
        <f>SUMPRODUCT((Holdings!U2:U2000="Owned")*(Holdings!I2:I2000="aEF/aXF")*Holdings!M2:M2000)</f>
        <v/>
      </c>
      <c r="C54" s="126" t="n"/>
      <c r="D54" s="126" t="n"/>
      <c r="E54" s="126" t="n"/>
    </row>
    <row r="55" ht="24" customHeight="1" s="74">
      <c r="A55" s="121" t="inlineStr">
        <is>
          <t>gVF</t>
        </is>
      </c>
      <c r="B55" s="122">
        <f>SUMPRODUCT((Holdings!U2:U2000="Owned")*(Holdings!I2:I2000="gVF")*Holdings!M2:M2000)</f>
        <v/>
      </c>
      <c r="C55" s="123" t="n"/>
      <c r="D55" s="123" t="n"/>
      <c r="E55" s="123" t="n"/>
    </row>
    <row r="56" ht="24" customHeight="1" s="74">
      <c r="A56" s="124" t="inlineStr">
        <is>
          <t>VF</t>
        </is>
      </c>
      <c r="B56" s="125">
        <f>SUMPRODUCT((Holdings!U2:U2000="Owned")*(Holdings!I2:I2000="VF")*Holdings!M2:M2000)</f>
        <v/>
      </c>
      <c r="C56" s="126" t="n"/>
      <c r="D56" s="126" t="n"/>
      <c r="E56" s="126" t="n"/>
    </row>
    <row r="57" ht="24" customHeight="1" s="74">
      <c r="A57" s="121" t="inlineStr">
        <is>
          <t>F</t>
        </is>
      </c>
      <c r="B57" s="122">
        <f>SUMPRODUCT((Holdings!U2:U2000="Owned")*(Holdings!I2:I2000="F")*Holdings!M2:M2000)</f>
        <v/>
      </c>
      <c r="C57" s="123" t="n"/>
      <c r="D57" s="123" t="n"/>
      <c r="E57" s="123" t="n"/>
    </row>
    <row r="58" ht="24" customHeight="1" s="74">
      <c r="A58" s="124" t="inlineStr">
        <is>
          <t>VG</t>
        </is>
      </c>
      <c r="B58" s="125">
        <f>SUMPRODUCT((Holdings!U2:U2000="Owned")*(Holdings!I2:I2000="VG")*Holdings!M2:M2000)</f>
        <v/>
      </c>
      <c r="C58" s="126" t="n"/>
      <c r="D58" s="126" t="n"/>
      <c r="E58" s="126" t="n"/>
    </row>
    <row r="59" ht="24" customHeight="1" s="74">
      <c r="A59" s="121" t="inlineStr">
        <is>
          <t>G</t>
        </is>
      </c>
      <c r="B59" s="122">
        <f>SUMPRODUCT((Holdings!U2:U2000="Owned")*(Holdings!I2:I2000="G")*Holdings!M2:M2000)</f>
        <v/>
      </c>
      <c r="C59" s="123" t="n"/>
      <c r="D59" s="123" t="n"/>
      <c r="E59" s="123" t="n"/>
    </row>
    <row r="60" ht="24" customHeight="1" s="74">
      <c r="A60" s="124" t="inlineStr">
        <is>
          <t>Fr</t>
        </is>
      </c>
      <c r="B60" s="125">
        <f>SUMPRODUCT((Holdings!U2:U2000="Owned")*(Holdings!I2:I2000="Fr")*Holdings!M2:M2000)</f>
        <v/>
      </c>
      <c r="C60" s="126" t="n"/>
      <c r="D60" s="126" t="n"/>
      <c r="E60" s="126" t="n"/>
    </row>
    <row r="61" ht="24" customHeight="1" s="74">
      <c r="A61" s="121" t="inlineStr">
        <is>
          <t>P</t>
        </is>
      </c>
      <c r="B61" s="122">
        <f>SUMPRODUCT((Holdings!U2:U2000="Owned")*(Holdings!I2:I2000="P")*Holdings!M2:M2000)</f>
        <v/>
      </c>
      <c r="C61" s="123" t="n"/>
      <c r="D61" s="123" t="n"/>
      <c r="E61" s="123" t="n"/>
    </row>
    <row r="62" ht="24" customHeight="1" s="74">
      <c r="A62" s="124" t="inlineStr">
        <is>
          <t>Circulating (ungraded)</t>
        </is>
      </c>
      <c r="B62" s="125">
        <f>SUMPRODUCT((Holdings!U2:U2000="Owned")*(Holdings!I2:I2000="Circulating (ungraded)")*Holdings!M2:M2000)</f>
        <v/>
      </c>
      <c r="C62" s="126" t="n"/>
      <c r="D62" s="126" t="n"/>
      <c r="E62" s="126" t="n"/>
    </row>
    <row r="64" ht="69.75" customHeight="1" s="74">
      <c r="A64" s="131" t="inlineStr">
        <is>
          <t>Note: Estimated values are for personal reference only and do not constitute a formal valuation. Values reflect user-entered data and AI-assisted research. For insurance or estate purposes, obtain an independent appraisal from a qualified numismatist. © 2026 Kevin Burdette (Sparker Kev's Coins) — CLH v1.6</t>
        </is>
      </c>
    </row>
    <row r="66" hidden="1" ht="12" customHeight="1" s="74">
      <c r="A66" s="153" t="inlineStr">
        <is>
          <t>© 2026 Kevin Burdette (Sparker Kev's Coins) — CLH v1.6 — sparkerkevscoins@gmail.com</t>
        </is>
      </c>
    </row>
  </sheetData>
  <sheetProtection selectLockedCells="0" selectUnlockedCells="0" sheet="1" objects="0" insertRows="1" insertHyperlinks="1" autoFilter="1" scenarios="0" formatColumns="1" deleteColumns="1" insertColumns="1" pivotTables="1" deleteRows="1" formatCells="1" formatRows="1" sort="1"/>
  <mergeCells count="8">
    <mergeCell ref="A4:E4"/>
    <mergeCell ref="A43:E43"/>
    <mergeCell ref="A20:E20"/>
    <mergeCell ref="A2:E2"/>
    <mergeCell ref="A64:E64"/>
    <mergeCell ref="A33:E33"/>
    <mergeCell ref="A1:E1"/>
    <mergeCell ref="A13:E13"/>
  </mergeCells>
  <conditionalFormatting sqref="A15:B15">
    <cfRule type="expression" priority="1" dxfId="5">
      <formula>$B$15&gt;0</formula>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V20"/>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6" customWidth="1" style="73" min="1" max="1"/>
    <col width="16" customWidth="1" style="73" min="3" max="3"/>
    <col width="14" customWidth="1" style="73" min="5" max="5"/>
    <col width="24" customWidth="1" style="73" min="7" max="7"/>
    <col width="20" customWidth="1" style="73" min="9" max="9"/>
    <col width="8" customWidth="1" style="73" min="10" max="12"/>
    <col width="16" customWidth="1" style="73" min="13" max="13"/>
    <col width="24" customWidth="1" style="73" min="16" max="17"/>
    <col width="18" customWidth="1" style="73" min="18" max="18"/>
    <col width="30" customWidth="1" style="74" min="19" max="19"/>
    <col width="30" customWidth="1" style="74" min="20" max="20"/>
    <col width="12" customWidth="1" style="74" min="21" max="21"/>
    <col width="18" customWidth="1" style="74" min="22" max="22"/>
  </cols>
  <sheetData>
    <row r="1" ht="25.5" customHeight="1" s="74">
      <c r="A1" s="133" t="inlineStr">
        <is>
          <t>Item Types</t>
        </is>
      </c>
      <c r="C1" s="133" t="inlineStr">
        <is>
          <t>Grade (Finish)</t>
        </is>
      </c>
      <c r="E1" s="133" t="inlineStr">
        <is>
          <t>Status</t>
        </is>
      </c>
      <c r="G1" s="133" t="inlineStr">
        <is>
          <t>Treatment (multi)</t>
        </is>
      </c>
      <c r="I1" s="134" t="inlineStr">
        <is>
          <t>Country</t>
        </is>
      </c>
      <c r="J1" s="134" t="inlineStr">
        <is>
          <t>Code</t>
        </is>
      </c>
      <c r="K1" s="134" t="inlineStr">
        <is>
          <t>Currency</t>
        </is>
      </c>
      <c r="L1" s="134" t="inlineStr">
        <is>
          <t>Symbol</t>
        </is>
      </c>
      <c r="M1" s="134" t="inlineStr">
        <is>
          <t>FX Rate (AUD)</t>
        </is>
      </c>
      <c r="O1" s="135" t="inlineStr">
        <is>
          <t>Currency (distinct)</t>
        </is>
      </c>
      <c r="P1" s="136" t="inlineStr">
        <is>
          <t>FX Rate (AUD)</t>
        </is>
      </c>
      <c r="Q1" s="136" t="inlineStr">
        <is>
          <t>Reporting currency AUD rate</t>
        </is>
      </c>
      <c r="R1" s="133" t="inlineStr">
        <is>
          <t>Grade Confidence</t>
        </is>
      </c>
      <c r="S1" s="133" t="inlineStr">
        <is>
          <t>Metal</t>
        </is>
      </c>
      <c r="T1" s="133" t="inlineStr">
        <is>
          <t>Packaging</t>
        </is>
      </c>
      <c r="U1" s="133" t="inlineStr">
        <is>
          <t>Minor Unit</t>
        </is>
      </c>
      <c r="V1" s="133" t="inlineStr">
        <is>
          <t>Grading Service</t>
        </is>
      </c>
    </row>
    <row r="2" ht="21.75" customHeight="1" s="74">
      <c r="A2" s="137" t="inlineStr">
        <is>
          <t>Coin</t>
        </is>
      </c>
      <c r="C2" s="137" t="inlineStr">
        <is>
          <t>Proof</t>
        </is>
      </c>
      <c r="E2" s="137" t="inlineStr">
        <is>
          <t>Owned</t>
        </is>
      </c>
      <c r="G2" s="137" t="inlineStr">
        <is>
          <t>None</t>
        </is>
      </c>
      <c r="I2" s="138" t="inlineStr">
        <is>
          <t>Australia</t>
        </is>
      </c>
      <c r="J2" s="138" t="inlineStr">
        <is>
          <t>AU</t>
        </is>
      </c>
      <c r="K2" s="138" t="inlineStr">
        <is>
          <t>AUD</t>
        </is>
      </c>
      <c r="L2" s="138" t="inlineStr">
        <is>
          <t>$</t>
        </is>
      </c>
      <c r="M2" s="138" t="n">
        <v>1</v>
      </c>
      <c r="O2" s="73" t="inlineStr">
        <is>
          <t>AUD</t>
        </is>
      </c>
      <c r="P2" s="137" t="n">
        <v>1</v>
      </c>
      <c r="Q2" s="137">
        <f>INDEX(Lists!$P$2:$P$7,MATCH('START HERE'!$C$9,Lists!$O$2:$O$7,0))</f>
        <v/>
      </c>
      <c r="R2" s="137" t="inlineStr">
        <is>
          <t>Confirmed</t>
        </is>
      </c>
      <c r="S2" s="137" t="inlineStr">
        <is>
          <t>Aluminium Bronze (AlBr)</t>
        </is>
      </c>
      <c r="T2" s="137" t="inlineStr">
        <is>
          <t>Loose/Raw</t>
        </is>
      </c>
      <c r="U2" s="137" t="inlineStr">
        <is>
          <t>c</t>
        </is>
      </c>
      <c r="V2" s="137" t="inlineStr">
        <is>
          <t>PCGS</t>
        </is>
      </c>
    </row>
    <row r="3" ht="31.5" customHeight="1" s="74">
      <c r="A3" s="137" t="inlineStr">
        <is>
          <t>Set</t>
        </is>
      </c>
      <c r="C3" s="137" t="inlineStr">
        <is>
          <t>Specimen</t>
        </is>
      </c>
      <c r="E3" s="137" t="inlineStr">
        <is>
          <t>Wanted</t>
        </is>
      </c>
      <c r="G3" s="137" t="inlineStr">
        <is>
          <t>Coloured</t>
        </is>
      </c>
      <c r="I3" s="138" t="inlineStr">
        <is>
          <t>United Kingdom</t>
        </is>
      </c>
      <c r="J3" s="138" t="inlineStr">
        <is>
          <t>GB</t>
        </is>
      </c>
      <c r="K3" s="138" t="inlineStr">
        <is>
          <t>GBP</t>
        </is>
      </c>
      <c r="L3" s="138" t="inlineStr">
        <is>
          <t>£</t>
        </is>
      </c>
      <c r="M3" s="138" t="n">
        <v>1.8913</v>
      </c>
      <c r="O3" s="73" t="inlineStr">
        <is>
          <t>GBP</t>
        </is>
      </c>
      <c r="P3" s="137" t="n">
        <v>1.8913</v>
      </c>
      <c r="Q3" s="137" t="n"/>
      <c r="R3" s="137" t="inlineStr">
        <is>
          <t>High</t>
        </is>
      </c>
      <c r="S3" s="137" t="inlineStr">
        <is>
          <t>Bi-metallic (AlBr / Cupro-nickel)</t>
        </is>
      </c>
      <c r="T3" s="137" t="inlineStr">
        <is>
          <t>Official Mint Case/Box</t>
        </is>
      </c>
      <c r="U3" s="137" t="inlineStr">
        <is>
          <t>p</t>
        </is>
      </c>
      <c r="V3" s="137" t="inlineStr">
        <is>
          <t>NGC</t>
        </is>
      </c>
    </row>
    <row r="4" ht="21.75" customHeight="1" s="74">
      <c r="A4" s="137" t="inlineStr">
        <is>
          <t>PNC</t>
        </is>
      </c>
      <c r="C4" s="137" t="inlineStr">
        <is>
          <t>FDC/BU</t>
        </is>
      </c>
      <c r="E4" s="137" t="inlineStr">
        <is>
          <t>Ordered</t>
        </is>
      </c>
      <c r="G4" s="137" t="inlineStr">
        <is>
          <t>Frosted</t>
        </is>
      </c>
      <c r="I4" s="138" t="inlineStr">
        <is>
          <t>Canada</t>
        </is>
      </c>
      <c r="J4" s="138" t="inlineStr">
        <is>
          <t>CA</t>
        </is>
      </c>
      <c r="K4" s="138" t="inlineStr">
        <is>
          <t>CAD</t>
        </is>
      </c>
      <c r="L4" s="138" t="inlineStr">
        <is>
          <t>CAD$</t>
        </is>
      </c>
      <c r="M4" s="138" t="n">
        <v>1.004</v>
      </c>
      <c r="O4" s="73" t="inlineStr">
        <is>
          <t>CAD</t>
        </is>
      </c>
      <c r="P4" s="137" t="n">
        <v>1.004</v>
      </c>
      <c r="Q4" s="137" t="n"/>
      <c r="R4" s="137" t="inlineStr">
        <is>
          <t>Medium</t>
        </is>
      </c>
      <c r="S4" s="137" t="inlineStr">
        <is>
          <t>Bi-metallic (other)</t>
        </is>
      </c>
      <c r="T4" s="137" t="inlineStr">
        <is>
          <t>Folder / Set Pack</t>
        </is>
      </c>
      <c r="U4" s="137" t="inlineStr">
        <is>
          <t>c</t>
        </is>
      </c>
      <c r="V4" s="137" t="inlineStr">
        <is>
          <t>ICCS</t>
        </is>
      </c>
    </row>
    <row r="5" ht="21.75" customHeight="1" s="74">
      <c r="A5" s="137" t="inlineStr">
        <is>
          <t>PMC</t>
        </is>
      </c>
      <c r="C5" s="137" t="inlineStr">
        <is>
          <t>Gem UNC</t>
        </is>
      </c>
      <c r="E5" s="137" t="inlineStr">
        <is>
          <t>Duplicate</t>
        </is>
      </c>
      <c r="G5" s="137" t="inlineStr">
        <is>
          <t>Gilded</t>
        </is>
      </c>
      <c r="I5" s="138" t="inlineStr">
        <is>
          <t>New Zealand</t>
        </is>
      </c>
      <c r="J5" s="138" t="inlineStr">
        <is>
          <t>NZ</t>
        </is>
      </c>
      <c r="K5" s="138" t="inlineStr">
        <is>
          <t>NZD</t>
        </is>
      </c>
      <c r="L5" s="138" t="inlineStr">
        <is>
          <t>NZ$</t>
        </is>
      </c>
      <c r="M5" s="138" t="n">
        <v>0.8272</v>
      </c>
      <c r="O5" s="73" t="inlineStr">
        <is>
          <t>NZD</t>
        </is>
      </c>
      <c r="P5" s="137" t="n">
        <v>0.8272</v>
      </c>
      <c r="Q5" s="137" t="n"/>
      <c r="R5" s="137" t="inlineStr">
        <is>
          <t>Low</t>
        </is>
      </c>
      <c r="S5" s="137" t="inlineStr">
        <is>
          <t>Bronze</t>
        </is>
      </c>
      <c r="T5" s="137" t="inlineStr">
        <is>
          <t>Capsule/Blister</t>
        </is>
      </c>
      <c r="U5" s="137" t="inlineStr">
        <is>
          <t>c</t>
        </is>
      </c>
      <c r="V5" s="137" t="inlineStr">
        <is>
          <t>Other</t>
        </is>
      </c>
    </row>
    <row r="6" ht="31.5" customHeight="1" s="74">
      <c r="A6" s="137" t="inlineStr">
        <is>
          <t>Banknote</t>
        </is>
      </c>
      <c r="C6" s="137" t="inlineStr">
        <is>
          <t>Choice UNC</t>
        </is>
      </c>
      <c r="E6" s="137" t="inlineStr">
        <is>
          <t>Sold</t>
        </is>
      </c>
      <c r="G6" s="137" t="inlineStr">
        <is>
          <t>Gold Plated</t>
        </is>
      </c>
      <c r="I6" s="138" t="inlineStr">
        <is>
          <t>United States</t>
        </is>
      </c>
      <c r="J6" s="138" t="inlineStr">
        <is>
          <t>US</t>
        </is>
      </c>
      <c r="K6" s="138" t="inlineStr">
        <is>
          <t>USD</t>
        </is>
      </c>
      <c r="L6" s="138" t="inlineStr">
        <is>
          <t>US$</t>
        </is>
      </c>
      <c r="M6" s="138" t="n">
        <v>1.396</v>
      </c>
      <c r="O6" s="73" t="inlineStr">
        <is>
          <t>USD</t>
        </is>
      </c>
      <c r="P6" s="137" t="n">
        <v>1.396</v>
      </c>
      <c r="Q6" s="137" t="n"/>
      <c r="R6" s="137" t="inlineStr">
        <is>
          <t>TBC</t>
        </is>
      </c>
      <c r="S6" s="137" t="inlineStr">
        <is>
          <t>Cupro-nickel</t>
        </is>
      </c>
      <c r="T6" s="137" t="inlineStr">
        <is>
          <t>RAM Card</t>
        </is>
      </c>
      <c r="U6" s="137" t="inlineStr">
        <is>
          <t>c</t>
        </is>
      </c>
    </row>
    <row r="7" ht="31.5" customHeight="1" s="74">
      <c r="A7" s="137" t="inlineStr">
        <is>
          <t>Error Coin</t>
        </is>
      </c>
      <c r="C7" s="137" t="inlineStr">
        <is>
          <t>UNC</t>
        </is>
      </c>
      <c r="G7" s="137" t="inlineStr">
        <is>
          <t>Antiqued</t>
        </is>
      </c>
      <c r="I7" s="138" t="inlineStr">
        <is>
          <t>Eurozone</t>
        </is>
      </c>
      <c r="J7" s="138" t="inlineStr">
        <is>
          <t>EU</t>
        </is>
      </c>
      <c r="K7" s="138" t="inlineStr">
        <is>
          <t>EUR</t>
        </is>
      </c>
      <c r="L7" s="138" t="inlineStr">
        <is>
          <t>€</t>
        </is>
      </c>
      <c r="M7" s="138" t="n">
        <v>1.63</v>
      </c>
      <c r="O7" s="73" t="inlineStr">
        <is>
          <t>EUR</t>
        </is>
      </c>
      <c r="P7" s="137" t="n">
        <v>1.63</v>
      </c>
      <c r="Q7" s="137" t="n"/>
      <c r="S7" s="137" t="inlineStr">
        <is>
          <t>Nickel</t>
        </is>
      </c>
      <c r="T7" s="137" t="inlineStr">
        <is>
          <t>Downies Card</t>
        </is>
      </c>
      <c r="U7" s="137" t="inlineStr">
        <is>
          <t>c</t>
        </is>
      </c>
    </row>
    <row r="8" ht="31.5" customHeight="1" s="74">
      <c r="A8" s="137" t="inlineStr">
        <is>
          <t>Other</t>
        </is>
      </c>
      <c r="C8" s="137" t="inlineStr">
        <is>
          <t>aUNC</t>
        </is>
      </c>
      <c r="G8" s="137" t="inlineStr">
        <is>
          <t>Domed</t>
        </is>
      </c>
      <c r="I8" s="138" t="inlineStr">
        <is>
          <t>Kiribati</t>
        </is>
      </c>
      <c r="J8" s="138" t="inlineStr">
        <is>
          <t>KI</t>
        </is>
      </c>
      <c r="K8" s="138" t="inlineStr">
        <is>
          <t>AUD</t>
        </is>
      </c>
      <c r="L8" s="138" t="inlineStr">
        <is>
          <t>$</t>
        </is>
      </c>
      <c r="M8" s="138" t="n">
        <v>1</v>
      </c>
      <c r="O8" s="73" t="n"/>
      <c r="P8" s="137" t="n"/>
      <c r="Q8" s="137" t="n"/>
      <c r="S8" s="137" t="inlineStr">
        <is>
          <t>Nickel-plated Steel</t>
        </is>
      </c>
      <c r="T8" s="137" t="inlineStr">
        <is>
          <t>Carded (Other)</t>
        </is>
      </c>
      <c r="U8" s="137" t="inlineStr">
        <is>
          <t>c</t>
        </is>
      </c>
    </row>
    <row r="9" ht="21.75" customHeight="1" s="74">
      <c r="C9" s="137" t="inlineStr">
        <is>
          <t>gEF/gXF</t>
        </is>
      </c>
      <c r="G9" s="137" t="inlineStr">
        <is>
          <t>Ultra High Relief</t>
        </is>
      </c>
      <c r="I9" s="138" t="inlineStr">
        <is>
          <t>Solomon Islands</t>
        </is>
      </c>
      <c r="J9" s="138" t="inlineStr">
        <is>
          <t>SB</t>
        </is>
      </c>
      <c r="K9" s="138" t="inlineStr">
        <is>
          <t>SBD</t>
        </is>
      </c>
      <c r="L9" s="138" t="inlineStr">
        <is>
          <t>$</t>
        </is>
      </c>
      <c r="M9" s="138" t="n">
        <v>0.18</v>
      </c>
      <c r="P9" s="137" t="n"/>
      <c r="Q9" s="137" t="n"/>
      <c r="S9" s="137" t="inlineStr">
        <is>
          <t>Multi-ply Plated Steel</t>
        </is>
      </c>
      <c r="T9" s="137" t="inlineStr">
        <is>
          <t>PNC/PMC — Standard</t>
        </is>
      </c>
      <c r="U9" s="137" t="inlineStr">
        <is>
          <t>c</t>
        </is>
      </c>
    </row>
    <row r="10" ht="31.5" customHeight="1" s="74">
      <c r="C10" s="137" t="inlineStr">
        <is>
          <t>EF/XF</t>
        </is>
      </c>
      <c r="G10" s="137" t="inlineStr">
        <is>
          <t>Other</t>
        </is>
      </c>
      <c r="I10" s="138" t="inlineStr">
        <is>
          <t>Guernsey</t>
        </is>
      </c>
      <c r="J10" s="138" t="inlineStr">
        <is>
          <t>GG</t>
        </is>
      </c>
      <c r="K10" s="138" t="inlineStr">
        <is>
          <t>GBP</t>
        </is>
      </c>
      <c r="L10" s="138" t="inlineStr">
        <is>
          <t>£</t>
        </is>
      </c>
      <c r="M10" s="138" t="n">
        <v>1.8913</v>
      </c>
      <c r="P10" s="137" t="n"/>
      <c r="Q10" s="137" t="n"/>
      <c r="S10" s="137" t="inlineStr">
        <is>
          <t>Aureate (bronze-plated nickel)</t>
        </is>
      </c>
      <c r="T10" s="137" t="inlineStr">
        <is>
          <t>PNC/PMC — C5</t>
        </is>
      </c>
      <c r="U10" s="137" t="inlineStr">
        <is>
          <t>p</t>
        </is>
      </c>
    </row>
    <row r="11" ht="31.5" customHeight="1" s="74">
      <c r="C11" s="137" t="inlineStr">
        <is>
          <t>aEF/aXF</t>
        </is>
      </c>
      <c r="I11" s="138" t="inlineStr">
        <is>
          <t>Niue</t>
        </is>
      </c>
      <c r="J11" s="138" t="inlineStr">
        <is>
          <t>NU</t>
        </is>
      </c>
      <c r="K11" s="138" t="inlineStr">
        <is>
          <t>NZD</t>
        </is>
      </c>
      <c r="L11" s="138" t="inlineStr">
        <is>
          <t>NZ$</t>
        </is>
      </c>
      <c r="M11" s="138" t="n">
        <v>0.8272</v>
      </c>
      <c r="P11" s="137" t="n"/>
      <c r="Q11" s="137" t="n"/>
      <c r="S11" s="137" t="inlineStr">
        <is>
          <t>Silver (unspecified)</t>
        </is>
      </c>
      <c r="T11" s="137" t="inlineStr">
        <is>
          <t>PNC/PMC — DL</t>
        </is>
      </c>
      <c r="U11" s="137" t="inlineStr">
        <is>
          <t>c</t>
        </is>
      </c>
    </row>
    <row r="12" ht="21.75" customHeight="1" s="74">
      <c r="C12" s="137" t="inlineStr">
        <is>
          <t>gVF</t>
        </is>
      </c>
      <c r="I12" s="138" t="inlineStr">
        <is>
          <t>Other</t>
        </is>
      </c>
      <c r="J12" s="138" t="inlineStr">
        <is>
          <t>XX</t>
        </is>
      </c>
      <c r="K12" s="138" t="inlineStr">
        <is>
          <t>AUD</t>
        </is>
      </c>
      <c r="L12" s="138" t="inlineStr">
        <is>
          <t>$</t>
        </is>
      </c>
      <c r="M12" s="138" t="n">
        <v>1</v>
      </c>
      <c r="P12" s="137" t="inlineStr">
        <is>
          <t>Other (see notes)</t>
        </is>
      </c>
      <c r="Q12" s="137" t="n"/>
      <c r="S12" s="137" t="inlineStr">
        <is>
          <t>Silver (.800)</t>
        </is>
      </c>
      <c r="T12" s="137" t="inlineStr">
        <is>
          <t>PNC/PMC — Other</t>
        </is>
      </c>
      <c r="U12" s="137" t="inlineStr">
        <is>
          <t>c</t>
        </is>
      </c>
    </row>
    <row r="13" ht="21.75" customHeight="1" s="74">
      <c r="C13" s="137" t="inlineStr">
        <is>
          <t>VF</t>
        </is>
      </c>
      <c r="Q13" s="137" t="n"/>
      <c r="S13" s="137" t="inlineStr">
        <is>
          <t>Silver (.925)</t>
        </is>
      </c>
      <c r="T13" s="137" t="inlineStr">
        <is>
          <t>Tube/Roll</t>
        </is>
      </c>
    </row>
    <row r="14" ht="51.75" customHeight="1" s="74">
      <c r="C14" s="137" t="inlineStr">
        <is>
          <t>F</t>
        </is>
      </c>
      <c r="M14" s="139" t="inlineStr">
        <is>
          <t>FX rates as at 1 Sep 2026. Update quarterly. © 2026 Kevin Burdette (Sparker Kev's Coins)</t>
        </is>
      </c>
      <c r="Q14" s="137" t="n"/>
      <c r="S14" s="137" t="inlineStr">
        <is>
          <t>Silver (.999)</t>
        </is>
      </c>
      <c r="T14" s="137" t="inlineStr">
        <is>
          <t>2×2</t>
        </is>
      </c>
    </row>
    <row r="15" ht="21.75" customHeight="1" s="74">
      <c r="C15" s="137" t="inlineStr">
        <is>
          <t>VG</t>
        </is>
      </c>
      <c r="S15" s="137" t="inlineStr">
        <is>
          <t>Silver (.9999)</t>
        </is>
      </c>
      <c r="T15" s="137" t="inlineStr">
        <is>
          <t>Graded Slab</t>
        </is>
      </c>
    </row>
    <row r="16" ht="21.75" customHeight="1" s="74">
      <c r="C16" s="137" t="inlineStr">
        <is>
          <t>G</t>
        </is>
      </c>
      <c r="S16" s="137" t="inlineStr">
        <is>
          <t>Gold (.999)</t>
        </is>
      </c>
      <c r="T16" s="137" t="inlineStr">
        <is>
          <t>N/A - Not Applicable</t>
        </is>
      </c>
    </row>
    <row r="17" ht="21.75" customHeight="1" s="74">
      <c r="C17" s="137" t="inlineStr">
        <is>
          <t>Fr</t>
        </is>
      </c>
      <c r="S17" s="137" t="inlineStr">
        <is>
          <t>Gold (.9999)</t>
        </is>
      </c>
    </row>
    <row r="18" ht="21.75" customHeight="1" s="74">
      <c r="C18" s="137" t="inlineStr">
        <is>
          <t>P</t>
        </is>
      </c>
      <c r="S18" s="137" t="inlineStr">
        <is>
          <t>Gold Plated</t>
        </is>
      </c>
    </row>
    <row r="19" ht="31.5" customHeight="1" s="74">
      <c r="C19" s="137" t="inlineStr">
        <is>
          <t>Circulating (ungraded)</t>
        </is>
      </c>
      <c r="S19" s="137" t="inlineStr">
        <is>
          <t>Other (see notes)</t>
        </is>
      </c>
    </row>
    <row r="20" hidden="1" ht="12" customHeight="1" s="74">
      <c r="A20" s="113" t="inlineStr">
        <is>
          <t>© 2026 Kevin Burdette (Sparker Kev's Coins), Brisbane, Australia. Collector's Little Helper™ — CLH v1.6 — October 2026. Schema design, field structure, controlled vocabulary, UX architecture and documentation are original works protected by copyright and trademark. Unauthorised commercial reproduction or redistribution is prohibited. sparkerkevscoins@gmail.com</t>
        </is>
      </c>
    </row>
  </sheetData>
  <sheetProtection selectLockedCells="0" selectUnlockedCells="0" sheet="1" objects="0" insertRows="1" insertHyperlinks="1" autoFilter="1" scenarios="0" formatColumns="1" deleteColumns="1" insertColumns="1" pivotTables="1" deleteRows="1" formatCells="1" formatRows="1" sort="1"/>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Kevin Burdette (Sparker Kev's Coins)</dc:creator>
  <dc:title xmlns:dc="http://purl.org/dc/elements/1.1/">Collector's Little Helper™ — CLH v1.5</dc:title>
  <dc:description xmlns:dc="http://purl.org/dc/elements/1.1/">© 2026 Kevin Burdette (Sparker Kev's Coins), Brisbane, Australia. Collector's Little Helper™ — CLH v1.5 — October 2026. Schema design, field structure, controlled vocabulary, UX architecture and documentation are original works protected by copyright and trademark. Unauthorised commercial reproduction or redistribution is prohibited. sparkerkevscoins@gmail.com</dc:description>
  <dc:subject xmlns:dc="http://purl.org/dc/elements/1.1/">Australian Coin Collection Catalogue</dc:subject>
  <dc:language xmlns:dc="http://purl.org/dc/elements/1.1/">en-US</dc:language>
  <dcterms:created xmlns:dcterms="http://purl.org/dc/terms/" xmlns:xsi="http://www.w3.org/2001/XMLSchema-instance" xsi:type="dcterms:W3CDTF">2026-09-15T00:00:00Z</dcterms:created>
  <dcterms:modified xmlns:dcterms="http://purl.org/dc/terms/" xmlns:xsi="http://www.w3.org/2001/XMLSchema-instance" xsi:type="dcterms:W3CDTF">2026-10-16T07:31:33Z</dcterms:modified>
  <cp:lastModifiedBy>Kevin Burdette (Sparker Kev's Coins)</cp:lastModifiedBy>
  <cp:category>Numismatics</cp:category>
  <cp:revision>0</cp:revision>
  <cp:keywords>Collector's Little Helper Sparker Kev's Coins Kevin Burdette coin catalogue CLH v1.5</cp:keywords>
</cp:coreProperties>
</file>